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en Dyer\Dropbox\Public\InnovationOhio\Data for Charter Website\"/>
    </mc:Choice>
  </mc:AlternateContent>
  <bookViews>
    <workbookView xWindow="0" yWindow="0" windowWidth="20490" windowHeight="7755"/>
  </bookViews>
  <sheets>
    <sheet name="District Profile Report" sheetId="1" r:id="rId1"/>
    <sheet name="District Data" sheetId="2" r:id="rId2"/>
    <sheet name="Similar District Data" sheetId="3" r:id="rId3"/>
    <sheet name="State Data" sheetId="4" r:id="rId4"/>
  </sheets>
  <calcPr calcId="152511"/>
</workbook>
</file>

<file path=xl/calcChain.xml><?xml version="1.0" encoding="utf-8"?>
<calcChain xmlns="http://schemas.openxmlformats.org/spreadsheetml/2006/main">
  <c r="A6" i="1" l="1"/>
  <c r="I65" i="1"/>
  <c r="I64" i="1"/>
  <c r="I63" i="1"/>
  <c r="I62" i="1"/>
  <c r="I61" i="1"/>
  <c r="I60" i="1"/>
  <c r="I58" i="1"/>
  <c r="I57" i="1"/>
  <c r="I56" i="1"/>
  <c r="I55" i="1"/>
  <c r="I54" i="1"/>
  <c r="I53" i="1"/>
  <c r="I51" i="1"/>
  <c r="I50" i="1"/>
  <c r="I49" i="1"/>
  <c r="I48" i="1"/>
  <c r="I47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5" i="1"/>
  <c r="H65" i="1"/>
  <c r="H64" i="1"/>
  <c r="H63" i="1"/>
  <c r="H62" i="1"/>
  <c r="H61" i="1"/>
  <c r="H60" i="1"/>
  <c r="H58" i="1"/>
  <c r="H57" i="1"/>
  <c r="H56" i="1"/>
  <c r="H55" i="1"/>
  <c r="H54" i="1"/>
  <c r="H53" i="1"/>
  <c r="H51" i="1"/>
  <c r="H50" i="1"/>
  <c r="H49" i="1"/>
  <c r="H48" i="1"/>
  <c r="H47" i="1"/>
  <c r="H46" i="1"/>
  <c r="H44" i="1"/>
  <c r="H43" i="1"/>
  <c r="H42" i="1"/>
  <c r="H41" i="1"/>
  <c r="H40" i="1"/>
  <c r="H39" i="1"/>
  <c r="H38" i="1"/>
  <c r="H37" i="1"/>
  <c r="H36" i="1"/>
  <c r="H35" i="1"/>
  <c r="H34" i="1"/>
  <c r="H33" i="1"/>
  <c r="H31" i="1"/>
  <c r="H30" i="1"/>
  <c r="H29" i="1"/>
  <c r="H28" i="1"/>
  <c r="H27" i="1"/>
  <c r="H26" i="1"/>
  <c r="H25" i="1"/>
  <c r="H24" i="1"/>
  <c r="H22" i="1"/>
  <c r="H21" i="1"/>
  <c r="H20" i="1"/>
  <c r="H19" i="1"/>
  <c r="H18" i="1"/>
  <c r="H17" i="1"/>
  <c r="H16" i="1"/>
  <c r="H15" i="1"/>
  <c r="G66" i="1"/>
  <c r="G65" i="1"/>
  <c r="G64" i="1"/>
  <c r="G63" i="1"/>
  <c r="G62" i="1"/>
  <c r="G61" i="1"/>
  <c r="G60" i="1"/>
  <c r="G58" i="1"/>
  <c r="G57" i="1"/>
  <c r="G56" i="1"/>
  <c r="G55" i="1"/>
  <c r="G54" i="1"/>
  <c r="G53" i="1"/>
  <c r="G51" i="1"/>
  <c r="G50" i="1"/>
  <c r="G49" i="1"/>
  <c r="G48" i="1"/>
  <c r="G47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F76" i="1" l="1"/>
  <c r="F75" i="1"/>
  <c r="F74" i="1"/>
  <c r="F73" i="1"/>
  <c r="F72" i="1"/>
  <c r="F70" i="1"/>
  <c r="F69" i="1"/>
  <c r="F68" i="1"/>
  <c r="F67" i="1"/>
  <c r="F66" i="1"/>
  <c r="F65" i="1"/>
  <c r="F64" i="1"/>
  <c r="F63" i="1"/>
  <c r="F62" i="1"/>
  <c r="F61" i="1"/>
  <c r="F60" i="1"/>
  <c r="F58" i="1"/>
  <c r="F57" i="1"/>
  <c r="F56" i="1"/>
  <c r="F55" i="1"/>
  <c r="F54" i="1"/>
  <c r="F53" i="1"/>
  <c r="F51" i="1"/>
  <c r="F50" i="1"/>
  <c r="F49" i="1"/>
  <c r="F48" i="1"/>
  <c r="F47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E11" i="1" l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D8" i="1"/>
  <c r="D10" i="1" l="1"/>
  <c r="E65" i="1"/>
  <c r="E63" i="1"/>
  <c r="E61" i="1"/>
  <c r="E58" i="1"/>
  <c r="E56" i="1"/>
  <c r="E54" i="1"/>
  <c r="E51" i="1"/>
  <c r="E49" i="1"/>
  <c r="E47" i="1"/>
  <c r="E44" i="1"/>
  <c r="E42" i="1"/>
  <c r="E40" i="1"/>
  <c r="E38" i="1"/>
  <c r="E36" i="1"/>
  <c r="E34" i="1"/>
  <c r="E31" i="1"/>
  <c r="E29" i="1"/>
  <c r="E27" i="1"/>
  <c r="E25" i="1"/>
  <c r="E20" i="1"/>
  <c r="E18" i="1"/>
  <c r="E16" i="1"/>
  <c r="D64" i="1"/>
  <c r="D62" i="1"/>
  <c r="D60" i="1"/>
  <c r="D57" i="1"/>
  <c r="D55" i="1"/>
  <c r="D53" i="1"/>
  <c r="D50" i="1"/>
  <c r="D48" i="1"/>
  <c r="D46" i="1"/>
  <c r="D43" i="1"/>
  <c r="D41" i="1"/>
  <c r="D39" i="1"/>
  <c r="D37" i="1"/>
  <c r="D35" i="1"/>
  <c r="E24" i="1"/>
  <c r="E64" i="1"/>
  <c r="E62" i="1"/>
  <c r="E60" i="1"/>
  <c r="E57" i="1"/>
  <c r="E55" i="1"/>
  <c r="E53" i="1"/>
  <c r="E50" i="1"/>
  <c r="E48" i="1"/>
  <c r="E46" i="1"/>
  <c r="E43" i="1"/>
  <c r="E41" i="1"/>
  <c r="E39" i="1"/>
  <c r="E37" i="1"/>
  <c r="E35" i="1"/>
  <c r="E33" i="1"/>
  <c r="E30" i="1"/>
  <c r="E28" i="1"/>
  <c r="E26" i="1"/>
  <c r="E21" i="1"/>
  <c r="E19" i="1"/>
  <c r="E17" i="1"/>
  <c r="D65" i="1"/>
  <c r="D63" i="1"/>
  <c r="D61" i="1"/>
  <c r="D58" i="1"/>
  <c r="D56" i="1"/>
  <c r="D54" i="1"/>
  <c r="D51" i="1"/>
  <c r="D49" i="1"/>
  <c r="D47" i="1"/>
  <c r="D44" i="1"/>
  <c r="D42" i="1"/>
  <c r="D40" i="1"/>
  <c r="D38" i="1"/>
  <c r="D36" i="1"/>
  <c r="D34" i="1"/>
  <c r="E22" i="1"/>
  <c r="E15" i="1"/>
  <c r="D33" i="1"/>
  <c r="E13" i="1"/>
  <c r="D25" i="1"/>
  <c r="D27" i="1"/>
  <c r="D29" i="1"/>
  <c r="D31" i="1"/>
  <c r="D12" i="1"/>
  <c r="D14" i="1"/>
  <c r="D16" i="1"/>
  <c r="D18" i="1"/>
  <c r="D20" i="1"/>
  <c r="D22" i="1"/>
  <c r="D66" i="1"/>
  <c r="D67" i="1"/>
  <c r="D68" i="1"/>
  <c r="D69" i="1"/>
  <c r="D70" i="1"/>
  <c r="D72" i="1"/>
  <c r="D73" i="1"/>
  <c r="D74" i="1"/>
  <c r="D75" i="1"/>
  <c r="D76" i="1"/>
  <c r="E10" i="1"/>
  <c r="E12" i="1"/>
  <c r="E14" i="1"/>
  <c r="E66" i="1"/>
  <c r="E67" i="1"/>
  <c r="E68" i="1"/>
  <c r="E69" i="1"/>
  <c r="E70" i="1"/>
  <c r="E72" i="1"/>
  <c r="E73" i="1"/>
  <c r="E74" i="1"/>
  <c r="E75" i="1"/>
  <c r="E76" i="1"/>
  <c r="D24" i="1"/>
  <c r="D26" i="1"/>
  <c r="D28" i="1"/>
  <c r="D30" i="1"/>
  <c r="D11" i="1"/>
  <c r="D13" i="1"/>
  <c r="D15" i="1"/>
  <c r="D17" i="1"/>
  <c r="D19" i="1"/>
  <c r="D21" i="1"/>
</calcChain>
</file>

<file path=xl/sharedStrings.xml><?xml version="1.0" encoding="utf-8"?>
<sst xmlns="http://schemas.openxmlformats.org/spreadsheetml/2006/main" count="2156" uniqueCount="873">
  <si>
    <t xml:space="preserve">Ohio Department Of Education     </t>
  </si>
  <si>
    <t>Office of School Options and Finance</t>
  </si>
  <si>
    <t xml:space="preserve">District Profile Report For City, Exempted Village And Local School Districts for </t>
  </si>
  <si>
    <t>Comparison District 1</t>
  </si>
  <si>
    <t>Comparison District 2</t>
  </si>
  <si>
    <t>Comparison District 3</t>
  </si>
  <si>
    <t>Similar District Average</t>
  </si>
  <si>
    <t>Statewide average of Local, E.V., &amp; City Districts</t>
  </si>
  <si>
    <t>A - Demographic Data:</t>
  </si>
  <si>
    <t/>
  </si>
  <si>
    <t>B - Personnel Data:</t>
  </si>
  <si>
    <t>K-12 Regular Education Pupil Teacher Ratio (FY08)</t>
  </si>
  <si>
    <t xml:space="preserve">C - Property Valuation And Tax Data: </t>
  </si>
  <si>
    <t>D - Local Effort Data:</t>
  </si>
  <si>
    <t>E - Expenditure Per Pupil Data:</t>
  </si>
  <si>
    <t>F - Revenue By Source Data:</t>
  </si>
  <si>
    <t>G - District Financial Status From Five Year Forecast Data:</t>
  </si>
  <si>
    <t>District</t>
  </si>
  <si>
    <t>IRN</t>
  </si>
  <si>
    <t>District Square Mileage FY13</t>
  </si>
  <si>
    <t>District Pupil Density FY13</t>
  </si>
  <si>
    <t>District Total Average Daily Membership FY13</t>
  </si>
  <si>
    <t>District Total Year-End Enrollment FY13</t>
  </si>
  <si>
    <t>District Asian Students As % Of Total FY13</t>
  </si>
  <si>
    <t>District Black Students As % Of Total FY13</t>
  </si>
  <si>
    <t>District American Indian/ Alaskan Native Students As % Of Total FY13</t>
  </si>
  <si>
    <t>District Hispanic Students As % Of Total FY13</t>
  </si>
  <si>
    <t>District White Students As % Of Total FY13</t>
  </si>
  <si>
    <t>District Multiracial Students As % Of Total FY13</t>
  </si>
  <si>
    <t>District Percent Of Students In Poverty FY13</t>
  </si>
  <si>
    <t>District Percent Of Students With Limited English Proficiency FY13</t>
  </si>
  <si>
    <t>District Percent Of Students With Disability FY13</t>
  </si>
  <si>
    <t>District Classroom Teacher Average Salary FY13</t>
  </si>
  <si>
    <t>District Percent Of Teachers With 0-4 Years Experience FY13</t>
  </si>
  <si>
    <t>District Percent Of Teachers With 4-10 Years Experience FY13</t>
  </si>
  <si>
    <t>District Percent Of Teachers With 10+ Years Experience FY13</t>
  </si>
  <si>
    <t>District K-12 Regular Education Pupil Teacher Ratio FY08</t>
  </si>
  <si>
    <t>District FTE Number Of Administrators FY13</t>
  </si>
  <si>
    <t>District Administrator Average Salary FY13</t>
  </si>
  <si>
    <t>District Pupil Administrator Ratio FY13</t>
  </si>
  <si>
    <t>District Assessed Valuation Per Pupil FY14</t>
  </si>
  <si>
    <t>District Res/Agr Real Valuation As % Of Total FY14</t>
  </si>
  <si>
    <t>District All Other Real Valuation As % Of Total FY14</t>
  </si>
  <si>
    <t>District Public Utility Tangible Valuation As % Of Total FY14</t>
  </si>
  <si>
    <t>District Business Valuation As % Of Total FY14</t>
  </si>
  <si>
    <t>District Per Pupil Revenue Raised By 1 Mill Of Property Tax FY14</t>
  </si>
  <si>
    <t>District Total Property Tax Per Pupil FY14</t>
  </si>
  <si>
    <t>District Rollback Homestead Per Pupil FY13</t>
  </si>
  <si>
    <t>District OSFC 3-Year Valuation Per Pupil FY14</t>
  </si>
  <si>
    <t>District Ranking Of OSFC Valuation Per Pupil FY14</t>
  </si>
  <si>
    <t>District Median Income TY11</t>
  </si>
  <si>
    <t>District Average Income TY11</t>
  </si>
  <si>
    <t>District Current Operating Millage Incl JVS FY14</t>
  </si>
  <si>
    <t>District Class 1 Effective Millage Incl JVS FY14</t>
  </si>
  <si>
    <t>District Class 2 Effective Millage Incl JVS FY14</t>
  </si>
  <si>
    <t>District Inside Millage FY14</t>
  </si>
  <si>
    <t>District Income Tax Per Pupil FY13</t>
  </si>
  <si>
    <t>District Local Tax Effort Index FY13</t>
  </si>
  <si>
    <t>District Administrative Expenditure Per Pupil FY13</t>
  </si>
  <si>
    <t>District Building Operation Expenditure Per Pupil FY13</t>
  </si>
  <si>
    <t>District Instructional Expenditure Per Pupil FY13</t>
  </si>
  <si>
    <t>District Pupil Support Expenditure Per Pupil FY13</t>
  </si>
  <si>
    <t>District Staff Support Expenditure Per Pupil FY13</t>
  </si>
  <si>
    <t>District Total Expenditure Per Pupil FY13</t>
  </si>
  <si>
    <t>District State Revenue Per Pupil FY13</t>
  </si>
  <si>
    <t>District State Revenue As % Of Total FY13</t>
  </si>
  <si>
    <t>District Local Revenue Per Pupil FY13</t>
  </si>
  <si>
    <t>District Local Revenue As % Of Total FY13</t>
  </si>
  <si>
    <t>District Other Non-Tax Revenue Per Pupil FY13</t>
  </si>
  <si>
    <t>District Othe Non-Tax Revenue as % of Total FY13</t>
  </si>
  <si>
    <t>District Federal Revenue Per Pupil FY13</t>
  </si>
  <si>
    <t>District Federal Revenue As % Of Total FY13</t>
  </si>
  <si>
    <t>District Total Revenue Per Pupil FY13</t>
  </si>
  <si>
    <t>District Formula Funding Per Pupil FY13</t>
  </si>
  <si>
    <t>District Formula Funding As % Of Income Tax Liability FY13</t>
  </si>
  <si>
    <t>District Salaries As % Of Operating Expenditures FY13</t>
  </si>
  <si>
    <t>District Fringe Benefits As % Of Operating Expenditures FY13</t>
  </si>
  <si>
    <t>District Purchased Services As % Of Operating Expenditures FY13</t>
  </si>
  <si>
    <t>District Supplies &amp; Materials As % Of Operating Expenditures FY13</t>
  </si>
  <si>
    <t>District Other Expenses As % Of Operating Expenditures FY13</t>
  </si>
  <si>
    <t>Ada Ex Vill SD, Hardin</t>
  </si>
  <si>
    <t>Adena Local SD, Ross</t>
  </si>
  <si>
    <t>Akron City SD, Summit</t>
  </si>
  <si>
    <t>Alexander Local SD, Athens</t>
  </si>
  <si>
    <t>Allen East Local SD, Allen</t>
  </si>
  <si>
    <t>Alliance City SD, Stark</t>
  </si>
  <si>
    <t>Amanda-Clearcreek Local SD, Fairfield</t>
  </si>
  <si>
    <t>Amherst Ex Vill SD, Lorain</t>
  </si>
  <si>
    <t>Anna Local SD, Shelby</t>
  </si>
  <si>
    <t>Ansonia Local SD, Darke</t>
  </si>
  <si>
    <t>Anthony Wayne Local SD, Lucas</t>
  </si>
  <si>
    <t>Antwerp Local SD, Paulding</t>
  </si>
  <si>
    <t>Arcadia Local SD, Hancock</t>
  </si>
  <si>
    <t>Arcanum Butler Local SD, Darke</t>
  </si>
  <si>
    <t>Archbold-Area Local SD, Fulton</t>
  </si>
  <si>
    <t>Arlington Local SD, Hancock</t>
  </si>
  <si>
    <t>Ashland City SD, Ashland</t>
  </si>
  <si>
    <t>Ashtabula Area City SD, Ashtabula</t>
  </si>
  <si>
    <t>Athens City SD, Athens</t>
  </si>
  <si>
    <t>Aurora City SD, Portage</t>
  </si>
  <si>
    <t>Austintown Local SD, Mahoning</t>
  </si>
  <si>
    <t>Avon Lake City SD, Lorain</t>
  </si>
  <si>
    <t>Avon Local SD, Lorain</t>
  </si>
  <si>
    <t>Ayersville Local SD, Defiance</t>
  </si>
  <si>
    <t>Barberton City SD, Summit</t>
  </si>
  <si>
    <t>Barnesville Ex Vill SD, Belmont</t>
  </si>
  <si>
    <t>Batavia Local SD, Clermont</t>
  </si>
  <si>
    <t>Bath Local SD, Allen</t>
  </si>
  <si>
    <t>Bay Village City SD, Cuyahoga</t>
  </si>
  <si>
    <t>Beachwood City SD, Cuyahoga</t>
  </si>
  <si>
    <t>Beaver Local SD, Columbiana</t>
  </si>
  <si>
    <t>Beavercreek City SD, Greene</t>
  </si>
  <si>
    <t>Bedford City SD, Cuyahoga</t>
  </si>
  <si>
    <t>Bellaire Local SD, Belmont</t>
  </si>
  <si>
    <t>Bellefontaine City SD, Logan</t>
  </si>
  <si>
    <t>Bellevue City SD, Huron</t>
  </si>
  <si>
    <t>Belpre City SD, Washington</t>
  </si>
  <si>
    <t>Benjamin Logan Local SD, Logan</t>
  </si>
  <si>
    <t>Benton Carroll Salem Local S, Ottawa</t>
  </si>
  <si>
    <t>Berea City SD, Cuyahoga</t>
  </si>
  <si>
    <t>Berkshire Local SD, Geauga</t>
  </si>
  <si>
    <t>Berne Union Local SD, Fairfield</t>
  </si>
  <si>
    <t>Bethel Local SD, Miami</t>
  </si>
  <si>
    <t>Bethel-Tate Local SD, Clermont</t>
  </si>
  <si>
    <t>Bettsville Local SD, Seneca</t>
  </si>
  <si>
    <t>.</t>
  </si>
  <si>
    <t>Bexley City SD, Franklin</t>
  </si>
  <si>
    <t>Big Walnut Local SD, Delaware</t>
  </si>
  <si>
    <t>Black River Local SD, Medina</t>
  </si>
  <si>
    <t>Blanchester Local SD, Clinton</t>
  </si>
  <si>
    <t>Bloom Carroll Local SD, Fairfield</t>
  </si>
  <si>
    <t>Bloom-Vernon Local SD, Scioto</t>
  </si>
  <si>
    <t>Bloomfield-Mespo Local SD, Trumbull</t>
  </si>
  <si>
    <t>Bluffton Ex Vill SD, Allen</t>
  </si>
  <si>
    <t>Boardman Local SD, Mahoning</t>
  </si>
  <si>
    <t>Botkins Local SD, Shelby</t>
  </si>
  <si>
    <t>Bowling Green City SD, Wood</t>
  </si>
  <si>
    <t>Bradford Ex Vill SD, Miami</t>
  </si>
  <si>
    <t>Brecksville-Broadview Height, Cuyahoga</t>
  </si>
  <si>
    <t>Bridgeport Ex Vill SD, Belmont</t>
  </si>
  <si>
    <t>Bright Local SD, Highland</t>
  </si>
  <si>
    <t>Bristol Local SD, Trumbull</t>
  </si>
  <si>
    <t>Brookfield Local SD, Trumbull</t>
  </si>
  <si>
    <t>Brooklyn City SD, Cuyahoga</t>
  </si>
  <si>
    <t>Brookville Local SD, Montgomery</t>
  </si>
  <si>
    <t>Brown Local SD, Carroll</t>
  </si>
  <si>
    <t>Brunswick City SD, Medina</t>
  </si>
  <si>
    <t>Bryan City SD, Williams</t>
  </si>
  <si>
    <t>Buckeye Central Local SD, Crawford</t>
  </si>
  <si>
    <t>Buckeye Local SD, Ashtabula</t>
  </si>
  <si>
    <t>Buckeye Local SD, Jefferson</t>
  </si>
  <si>
    <t>Buckeye Local SD, Medina</t>
  </si>
  <si>
    <t>Buckeye Valley Local SD, Delaware</t>
  </si>
  <si>
    <t>Bucyrus City SD, Crawford</t>
  </si>
  <si>
    <t>Caldwell Ex Vill SD, Noble</t>
  </si>
  <si>
    <t>Cambridge City SD, Guernsey</t>
  </si>
  <si>
    <t>Campbell City SD, Mahoning</t>
  </si>
  <si>
    <t>Canal Winchester Local SD, Franklin</t>
  </si>
  <si>
    <t>Canfield Local SD, Mahoning</t>
  </si>
  <si>
    <t>Canton City SD, Stark</t>
  </si>
  <si>
    <t>Canton Local SD, Stark</t>
  </si>
  <si>
    <t>Cardinal Local SD, Geauga</t>
  </si>
  <si>
    <t>Cardington-Lincoln Local SD, Morrow</t>
  </si>
  <si>
    <t>Carey Ex Vill SD, Wyandot</t>
  </si>
  <si>
    <t>Carlisle Local SD, Warren</t>
  </si>
  <si>
    <t>Carrollton Ex Vill SD, Carroll</t>
  </si>
  <si>
    <t>Cedar Cliff Local SD, Greene</t>
  </si>
  <si>
    <t>Celina City SD, Mercer</t>
  </si>
  <si>
    <t>Centerburg Local SD, Knox</t>
  </si>
  <si>
    <t>Centerville City SD, Montgomery</t>
  </si>
  <si>
    <t>Central Local SD, Defiance</t>
  </si>
  <si>
    <t>Chagrin Falls Ex Vill SD, Cuyahoga</t>
  </si>
  <si>
    <t>Champion Local SD, Trumbull</t>
  </si>
  <si>
    <t>Chardon Local SD, Geauga</t>
  </si>
  <si>
    <t>Chesapeake Union Ex Vill SD, Lawrence</t>
  </si>
  <si>
    <t>Chillicothe City SD, Ross</t>
  </si>
  <si>
    <t>Chippewa Local SD, Wayne</t>
  </si>
  <si>
    <t>Cincinnati City SD, Hamilton</t>
  </si>
  <si>
    <t>Circleville City SD, Pickaway</t>
  </si>
  <si>
    <t>Clark-Shawnee Local SD, Clark</t>
  </si>
  <si>
    <t>Clay Local SD, Scioto</t>
  </si>
  <si>
    <t>Claymont City SD, Tuscarawas</t>
  </si>
  <si>
    <t>Clear Fork Valley Local SD, Richland</t>
  </si>
  <si>
    <t>Clearview Local SD, Lorain</t>
  </si>
  <si>
    <t>Clermont-Northeastern Local, Clermont</t>
  </si>
  <si>
    <t>Cleveland Hts-Univ Hts City, Cuyahoga</t>
  </si>
  <si>
    <t>Cleveland Municipal SD, Cuyahoga</t>
  </si>
  <si>
    <t>Clinton-Massie Local SD, Clinton</t>
  </si>
  <si>
    <t>Cloverleaf Local SD, Medina</t>
  </si>
  <si>
    <t>Clyde-Green Springs Ex Vill, Sandusky</t>
  </si>
  <si>
    <t>Coldwater Ex Vill SD, Mercer</t>
  </si>
  <si>
    <t>Colonel Crawford Local SD, Crawford</t>
  </si>
  <si>
    <t>Columbia Local SD, Lorain</t>
  </si>
  <si>
    <t>Columbiana Ex Vill SD, Columbiana</t>
  </si>
  <si>
    <t>Columbus City SD, Franklin</t>
  </si>
  <si>
    <t>Columbus Grove Local SD, Putnam</t>
  </si>
  <si>
    <t>Conneaut Area City SD, Ashtabula</t>
  </si>
  <si>
    <t>Conotton Valley Union Local, Harrison</t>
  </si>
  <si>
    <t>Continental Local SD, Putnam</t>
  </si>
  <si>
    <t>Copley-Fairlawn City SD, Summit</t>
  </si>
  <si>
    <t>Cory-Rawson Local SD, Hancock</t>
  </si>
  <si>
    <t>Coshocton City SD, Coshocton</t>
  </si>
  <si>
    <t>Coventry Local SD, Summit</t>
  </si>
  <si>
    <t>Covington Ex Vill SD, Miami</t>
  </si>
  <si>
    <t>Crestline Ex Vill SD, Crawford</t>
  </si>
  <si>
    <t>Crestview Local SD, Columbiana</t>
  </si>
  <si>
    <t>Crestview Local SD, Richland</t>
  </si>
  <si>
    <t>Crestview Local SD, Van Wert</t>
  </si>
  <si>
    <t>Crestwood Local SD, Portage</t>
  </si>
  <si>
    <t>Crooksville Ex Vill SD, Perry</t>
  </si>
  <si>
    <t>Cuyahoga Falls City SD, Summit</t>
  </si>
  <si>
    <t>Cuyahoga Heights Local SD, Cuyahoga</t>
  </si>
  <si>
    <t>Dalton Local SD, Wayne</t>
  </si>
  <si>
    <t>Danbury Local SD, Ottawa</t>
  </si>
  <si>
    <t>Danville Local SD, Knox</t>
  </si>
  <si>
    <t>Dawson-Bryant Local SD, Lawrence</t>
  </si>
  <si>
    <t>Dayton City SD, Montgomery</t>
  </si>
  <si>
    <t>Deer Park Community City SD, Hamilton</t>
  </si>
  <si>
    <t>Defiance City SD, Defiance</t>
  </si>
  <si>
    <t>Delaware City SD, Delaware</t>
  </si>
  <si>
    <t>Delphos City SD, Allen</t>
  </si>
  <si>
    <t>Dover City SD, Tuscarawas</t>
  </si>
  <si>
    <t>Dublin City SD, Franklin</t>
  </si>
  <si>
    <t>East Cleveland City SD, Cuyahoga</t>
  </si>
  <si>
    <t>East Clinton Local SD, Clinton</t>
  </si>
  <si>
    <t>East Guernsey Local SD, Guernsey</t>
  </si>
  <si>
    <t>East Holmes Local SD, Holmes</t>
  </si>
  <si>
    <t>East Knox Local SD, Knox</t>
  </si>
  <si>
    <t>East Liverpool City SD, Columbiana</t>
  </si>
  <si>
    <t>East Muskingum Local SD, Muskingum</t>
  </si>
  <si>
    <t>East Palestine City SD, Columbiana</t>
  </si>
  <si>
    <t>Eastern Local SD, Brown</t>
  </si>
  <si>
    <t>Eastern Local SD, Meigs</t>
  </si>
  <si>
    <t>Eastern Local SD, Pike</t>
  </si>
  <si>
    <t>Eastwood Local SD, Wood</t>
  </si>
  <si>
    <t>Eaton Community Schools City, Preble</t>
  </si>
  <si>
    <t>Edgerton Local SD, Williams</t>
  </si>
  <si>
    <t>Edgewood City SD, Butler</t>
  </si>
  <si>
    <t>Edison Local, Erie</t>
  </si>
  <si>
    <t>Edison Local SD, Jefferson</t>
  </si>
  <si>
    <t>Edon-Northwest Local SD, Williams</t>
  </si>
  <si>
    <t>Elgin Local SD, Marion</t>
  </si>
  <si>
    <t>Elida Local SD, Allen</t>
  </si>
  <si>
    <t>Elmwood Local SD, Wood</t>
  </si>
  <si>
    <t>Elyria City SD, Lorain</t>
  </si>
  <si>
    <t>Euclid City SD, Cuyahoga</t>
  </si>
  <si>
    <t>Evergreen Local SD, Fulton</t>
  </si>
  <si>
    <t>Fairbanks Local SD, Union</t>
  </si>
  <si>
    <t>Fairborn City SD, Greene</t>
  </si>
  <si>
    <t>Fairfield City SD, Butler</t>
  </si>
  <si>
    <t>Fairfield Local SD, Highland</t>
  </si>
  <si>
    <t>Fairfield Union Local SD, Fairfield</t>
  </si>
  <si>
    <t>Fairland Local SD, Lawrence</t>
  </si>
  <si>
    <t>Fairlawn Local SD, Shelby</t>
  </si>
  <si>
    <t>Fairless Local SD, Stark</t>
  </si>
  <si>
    <t>Fairport Harbor Ex Vill SD, Lake</t>
  </si>
  <si>
    <t>Fairview Park City SD, Cuyahoga</t>
  </si>
  <si>
    <t>Fayette Local SD, Fulton</t>
  </si>
  <si>
    <t>Fayetteville-Perry Local SD, Brown</t>
  </si>
  <si>
    <t>Federal Hocking Local SD, Athens</t>
  </si>
  <si>
    <t>Felicity-Franklin Local SD, Clermont</t>
  </si>
  <si>
    <t>Field Local SD, Portage</t>
  </si>
  <si>
    <t>Findlay City SD, Hancock</t>
  </si>
  <si>
    <t>Finneytown Local SD, Hamilton</t>
  </si>
  <si>
    <t>Firelands Local SD, Lorain</t>
  </si>
  <si>
    <t>Forest Hills Local SD, Hamilton</t>
  </si>
  <si>
    <t>Fort Frye Local SD, Washington</t>
  </si>
  <si>
    <t>Fort Loramie Local SD, Shelby</t>
  </si>
  <si>
    <t>Fort Recovery Local SD, Mercer</t>
  </si>
  <si>
    <t>Fostoria City SD, Seneca</t>
  </si>
  <si>
    <t>Franklin City SD, Warren</t>
  </si>
  <si>
    <t>Franklin Local SD, Muskingum</t>
  </si>
  <si>
    <t>Franklin-Monroe Local SD, Darke</t>
  </si>
  <si>
    <t>Fredericktown Local SD, Knox</t>
  </si>
  <si>
    <t>Fremont City SD, Sandusky</t>
  </si>
  <si>
    <t>Frontier Local SD, Washington</t>
  </si>
  <si>
    <t>Gahanna-Jefferson City SD, Franklin</t>
  </si>
  <si>
    <t>Galion City SD, Crawford</t>
  </si>
  <si>
    <t>Gallia County Local SD, Gallia</t>
  </si>
  <si>
    <t>Gallipolis City SD, Gallia</t>
  </si>
  <si>
    <t>Garaway Local SD, Tuscarawas</t>
  </si>
  <si>
    <t>Garfield Heights City SD, Cuyahoga</t>
  </si>
  <si>
    <t>Geneva Area City SD, Ashtabula</t>
  </si>
  <si>
    <t>Genoa Area Local SD, Ottawa</t>
  </si>
  <si>
    <t>Georgetown Ex Vill SD, Brown</t>
  </si>
  <si>
    <t>Gibsonburg Ex Vill SD, Sandusky</t>
  </si>
  <si>
    <t>Girard City SD, Trumbull</t>
  </si>
  <si>
    <t>Goshen Local SD, Clermont</t>
  </si>
  <si>
    <t>Graham Local SD, Champaign</t>
  </si>
  <si>
    <t>Grand Valley Local SD, Ashtabula</t>
  </si>
  <si>
    <t>Grandview Heights City SD, Franklin</t>
  </si>
  <si>
    <t>Granville Ex Vill SD, Licking</t>
  </si>
  <si>
    <t>Green Local SD, Scioto</t>
  </si>
  <si>
    <t>Green Local SD, Summit</t>
  </si>
  <si>
    <t>Green Local SD, Wayne</t>
  </si>
  <si>
    <t>Greeneview Local SD, Greene</t>
  </si>
  <si>
    <t>Greenfield Ex Vill SD, Highland</t>
  </si>
  <si>
    <t>Greenon Local SD, Clark</t>
  </si>
  <si>
    <t>Greenville City SD, Darke</t>
  </si>
  <si>
    <t>Groveport Madison Local SD, Franklin</t>
  </si>
  <si>
    <t>Hamilton City SD, Butler</t>
  </si>
  <si>
    <t>Hamilton Local SD, Franklin</t>
  </si>
  <si>
    <t>Hardin Northern Local SD, Hardin</t>
  </si>
  <si>
    <t>Hardin-Houston Local SD, Shelby</t>
  </si>
  <si>
    <t>Harrison Hills City SD, Harrison</t>
  </si>
  <si>
    <t>Heath City SD, Licking</t>
  </si>
  <si>
    <t>Hicksville Ex Vill SD, Defiance</t>
  </si>
  <si>
    <t>Highland Local SD, Medina</t>
  </si>
  <si>
    <t>Highland Local SD, Morrow</t>
  </si>
  <si>
    <t>Hilliard City SD, Franklin</t>
  </si>
  <si>
    <t>Hillsboro City SD, Highland</t>
  </si>
  <si>
    <t>Hillsdale Local SD, Ashland</t>
  </si>
  <si>
    <t>Holgate Local SD, Henry</t>
  </si>
  <si>
    <t>Hopewell-Loudon Local SD, Seneca</t>
  </si>
  <si>
    <t>Howland Local SD, Trumbull</t>
  </si>
  <si>
    <t>Hubbard Ex Vill SD, Trumbull</t>
  </si>
  <si>
    <t>Huber Heights City SD, Montgomery</t>
  </si>
  <si>
    <t>Hudson City SD, Summit</t>
  </si>
  <si>
    <t>Huntington Local SD, Ross</t>
  </si>
  <si>
    <t>Huron City SD, Erie</t>
  </si>
  <si>
    <t>Independence Local SD, Cuyahoga</t>
  </si>
  <si>
    <t>Indian Creek Local SD, Jefferson</t>
  </si>
  <si>
    <t>Indian Hill Ex Vill SD, Hamilton</t>
  </si>
  <si>
    <t>Indian Lake Local SD, Logan</t>
  </si>
  <si>
    <t>Indian Valley Local SD, Tuscarawas</t>
  </si>
  <si>
    <t>Ironton City SD, Lawrence</t>
  </si>
  <si>
    <t>Jackson Center Local SD, Shelby</t>
  </si>
  <si>
    <t>Jackson City SD, Jackson</t>
  </si>
  <si>
    <t>Jackson Local SD, Stark</t>
  </si>
  <si>
    <t>Jackson-Milton Local SD, Mahoning</t>
  </si>
  <si>
    <t>James A Garfield Local SD, Portage</t>
  </si>
  <si>
    <t>Jefferson Area Local SD, Ashtabula</t>
  </si>
  <si>
    <t>Jefferson Local SD, Madison</t>
  </si>
  <si>
    <t>Jefferson Township Local SD, Montgomery</t>
  </si>
  <si>
    <t>Jennings Local SD, Putnam</t>
  </si>
  <si>
    <t>Johnstown-Monroe Local SD, Licking</t>
  </si>
  <si>
    <t>Jonathan Alder Local SD, Madison</t>
  </si>
  <si>
    <t>Joseph Badger Local SD, Trumbull</t>
  </si>
  <si>
    <t>Kalida Local SD, Putnam</t>
  </si>
  <si>
    <t>Kenston Local SD, Geauga</t>
  </si>
  <si>
    <t>Kent City SD, Portage</t>
  </si>
  <si>
    <t>Kenton City SD, Hardin</t>
  </si>
  <si>
    <t>Kettering City SD, Montgomery</t>
  </si>
  <si>
    <t>Keystone Local SD, Lorain</t>
  </si>
  <si>
    <t>Kings Local SD, Warren</t>
  </si>
  <si>
    <t>Kirtland Local SD, Lake</t>
  </si>
  <si>
    <t>La Brae Local SD, Trumbull</t>
  </si>
  <si>
    <t>Lake Local SD, Stark</t>
  </si>
  <si>
    <t>Lake Local SD, Wood</t>
  </si>
  <si>
    <t>Lakeview Local SD, Trumbull</t>
  </si>
  <si>
    <t>Lakewood City SD, Cuyahoga</t>
  </si>
  <si>
    <t>Lakewood Local SD, Licking</t>
  </si>
  <si>
    <t>Lakota Local SD, Butler</t>
  </si>
  <si>
    <t>Lakota Local SD, Sandusky</t>
  </si>
  <si>
    <t>Lancaster City SD, Fairfield</t>
  </si>
  <si>
    <t>Lebanon City SD, Warren</t>
  </si>
  <si>
    <t>Ledgemont Local SD, Geauga</t>
  </si>
  <si>
    <t>Leetonia Ex Vill SD, Columbiana</t>
  </si>
  <si>
    <t>Leipsic Local SD, Putnam</t>
  </si>
  <si>
    <t>Lexington Local SD, Richland</t>
  </si>
  <si>
    <t>Liberty Benton Local SD, Hancock</t>
  </si>
  <si>
    <t>Liberty Center Local SD, Henry</t>
  </si>
  <si>
    <t>Liberty Local SD, Trumbull</t>
  </si>
  <si>
    <t>Liberty Union-Thurston Local, Fairfield</t>
  </si>
  <si>
    <t>Licking Heights Local SD, Licking</t>
  </si>
  <si>
    <t>Licking Valley Local SD, Licking</t>
  </si>
  <si>
    <t>Lima City SD, Allen</t>
  </si>
  <si>
    <t>Lincolnview Local SD, Van Wert</t>
  </si>
  <si>
    <t>Lisbon Ex Vill SD, Columbiana</t>
  </si>
  <si>
    <t>Little Miami Local SD, Warren</t>
  </si>
  <si>
    <t>Lockland City SD, Hamilton</t>
  </si>
  <si>
    <t>Logan Elm Local SD, Pickaway</t>
  </si>
  <si>
    <t>Logan-Hocking Local SD, Hocking</t>
  </si>
  <si>
    <t>London City SD, Madison</t>
  </si>
  <si>
    <t>Lorain City SD, Lorain</t>
  </si>
  <si>
    <t>Lordstown Local SD, Trumbull</t>
  </si>
  <si>
    <t>Loudonville-Perrysville Ex V, Ashland</t>
  </si>
  <si>
    <t>Louisville City SD, Stark</t>
  </si>
  <si>
    <t>Loveland City SD, Hamilton</t>
  </si>
  <si>
    <t>Lowellville Local SD, Mahoning</t>
  </si>
  <si>
    <t>Lucas Local SD, Richland</t>
  </si>
  <si>
    <t>Lynchburg-Clay Local SD, Highland</t>
  </si>
  <si>
    <t>Mad River Local SD, Montgomery</t>
  </si>
  <si>
    <t>Madeira City SD, Hamilton</t>
  </si>
  <si>
    <t>Madison Local SD, Butler</t>
  </si>
  <si>
    <t>Madison Local SD, Lake</t>
  </si>
  <si>
    <t>Madison Local SD, Richland</t>
  </si>
  <si>
    <t>Madison-Plains Local SD, Madison</t>
  </si>
  <si>
    <t>Manchester Local SD, Adams</t>
  </si>
  <si>
    <t>Manchester Local SD, Summit</t>
  </si>
  <si>
    <t>Mansfield City SD, Richland</t>
  </si>
  <si>
    <t>Maple Heights City SD, Cuyahoga</t>
  </si>
  <si>
    <t>Mapleton Local SD, Ashland</t>
  </si>
  <si>
    <t>Maplewood Local SD, Trumbull</t>
  </si>
  <si>
    <t>Margaretta Local SD, Erie</t>
  </si>
  <si>
    <t>Mariemont City SD, Hamilton</t>
  </si>
  <si>
    <t>Marietta City SD, Washington</t>
  </si>
  <si>
    <t>Marion City SD, Marion</t>
  </si>
  <si>
    <t>Marion Local SD, Mercer</t>
  </si>
  <si>
    <t>Marlington Local SD, Stark</t>
  </si>
  <si>
    <t>Martins Ferry City SD, Belmont</t>
  </si>
  <si>
    <t>Marysville Ex Vill SD, Union</t>
  </si>
  <si>
    <t>Mason City SD, Warren</t>
  </si>
  <si>
    <t>Massillon City SD, Stark</t>
  </si>
  <si>
    <t>Mathews Local SD, Trumbull</t>
  </si>
  <si>
    <t>Maumee City SD, Lucas</t>
  </si>
  <si>
    <t>Mayfield City SD, Cuyahoga</t>
  </si>
  <si>
    <t>Maysville Local SD, Muskingum</t>
  </si>
  <si>
    <t>McComb Local SD, Hancock</t>
  </si>
  <si>
    <t>McDonald Local SD, Trumbull</t>
  </si>
  <si>
    <t>Mechanicsburg Ex Vill SD, Champaign</t>
  </si>
  <si>
    <t>Medina City SD, Medina</t>
  </si>
  <si>
    <t>Meigs Local SD, Meigs</t>
  </si>
  <si>
    <t>Mentor Ex Vill SD, Lake</t>
  </si>
  <si>
    <t>Miami East Local SD, Miami</t>
  </si>
  <si>
    <t>Miami Trace Local SD, Fayette</t>
  </si>
  <si>
    <t>Miamisburg City SD, Montgomery</t>
  </si>
  <si>
    <t>Middletown City SD, Butler</t>
  </si>
  <si>
    <t>Midview Local SD, Lorain</t>
  </si>
  <si>
    <t>Milford Ex Vill SD, Clermont</t>
  </si>
  <si>
    <t>Millcreek-West Unity Local S, Williams</t>
  </si>
  <si>
    <t>Miller City-New Cleveland Lo, Putnam</t>
  </si>
  <si>
    <t>Milton-Union Ex Vill SD, Miami</t>
  </si>
  <si>
    <t>Minerva Local SD, Stark</t>
  </si>
  <si>
    <t>Minford Local SD, Scioto</t>
  </si>
  <si>
    <t>Minster Local SD, Auglaize</t>
  </si>
  <si>
    <t>Mississinawa Valley Local SD, Darke</t>
  </si>
  <si>
    <t>Mogadore Local SD, Summit</t>
  </si>
  <si>
    <t>Mohawk Local SD, Wyandot</t>
  </si>
  <si>
    <t>Monroe Local SD, Butler</t>
  </si>
  <si>
    <t>Monroeville Local SD, Huron</t>
  </si>
  <si>
    <t>Montpelier Ex Vill SD, Williams</t>
  </si>
  <si>
    <t>Morgan Local SD, Morgan</t>
  </si>
  <si>
    <t>Mount Gilead Ex Vill SD, Morrow</t>
  </si>
  <si>
    <t>Mount Healthy City SD, Hamilton</t>
  </si>
  <si>
    <t>Mount Vernon City SD, Knox</t>
  </si>
  <si>
    <t>Napoleon City SD, Henry</t>
  </si>
  <si>
    <t>National Trail Local SD, Preble</t>
  </si>
  <si>
    <t>Nelsonville-York City SD, Athens</t>
  </si>
  <si>
    <t>New Albany-Plain Local SD, Franklin</t>
  </si>
  <si>
    <t>New Boston Local SD, Scioto</t>
  </si>
  <si>
    <t>New Bremen Local SD, Auglaize</t>
  </si>
  <si>
    <t>New Knoxville Local SD, Auglaize</t>
  </si>
  <si>
    <t>New Lebanon Local SD, Montgomery</t>
  </si>
  <si>
    <t>New Lexington City SD, Perry</t>
  </si>
  <si>
    <t>New London Local SD, Huron</t>
  </si>
  <si>
    <t>New Miami Local SD, Butler</t>
  </si>
  <si>
    <t>New Philadelphia City SD, Tuscarawas</t>
  </si>
  <si>
    <t>New Richmond Ex Vill SD, Clermont</t>
  </si>
  <si>
    <t>New Riegel Local SD, Seneca</t>
  </si>
  <si>
    <t>Newark City SD, Licking</t>
  </si>
  <si>
    <t>Newbury Local SD, Geauga</t>
  </si>
  <si>
    <t>Newcomerstown Ex Vill SD, Tuscarawas</t>
  </si>
  <si>
    <t>Newton Falls Ex Vill SD, Trumbull</t>
  </si>
  <si>
    <t>Newton Local SD, Miami</t>
  </si>
  <si>
    <t>Niles City SD, Trumbull</t>
  </si>
  <si>
    <t>Noble Local SD, Noble</t>
  </si>
  <si>
    <t>Nordonia Hills City SD, Summit</t>
  </si>
  <si>
    <t>North Baltimore Local SD, Wood</t>
  </si>
  <si>
    <t>North Canton City SD, Stark</t>
  </si>
  <si>
    <t>North Central Local SD, Wayne</t>
  </si>
  <si>
    <t>North Central Local SD, Williams</t>
  </si>
  <si>
    <t>North College Hill City SD, Hamilton</t>
  </si>
  <si>
    <t>North Fork Local SD, Licking</t>
  </si>
  <si>
    <t>North Olmsted City SD, Cuyahoga</t>
  </si>
  <si>
    <t>North Ridgeville City SD, Lorain</t>
  </si>
  <si>
    <t>North Royalton City SD, Cuyahoga</t>
  </si>
  <si>
    <t>North Union Local SD, Union</t>
  </si>
  <si>
    <t>Northeastern Local SD, Clark</t>
  </si>
  <si>
    <t>Northeastern Local SD, Defiance</t>
  </si>
  <si>
    <t>Northern Local SD, Perry</t>
  </si>
  <si>
    <t>Northmont City SD, Montgomery</t>
  </si>
  <si>
    <t>Northmor Local SD, Morrow</t>
  </si>
  <si>
    <t>Northridge Local SD, Licking</t>
  </si>
  <si>
    <t>Northridge Local SD, Montgomery</t>
  </si>
  <si>
    <t>Northwest Local SD, Hamilton</t>
  </si>
  <si>
    <t>Northwest Local SD, Scioto</t>
  </si>
  <si>
    <t>Northwest Local SD, Stark</t>
  </si>
  <si>
    <t>Northwestern Local SD, Clark</t>
  </si>
  <si>
    <t>Northwestern Local SD, Wayne</t>
  </si>
  <si>
    <t>Northwood Local SD, Wood</t>
  </si>
  <si>
    <t>Norton City SD, Summit</t>
  </si>
  <si>
    <t>Norwalk City SD, Huron</t>
  </si>
  <si>
    <t>Norwood City SD, Hamilton</t>
  </si>
  <si>
    <t>Oak Hill Union Local SD, Jackson</t>
  </si>
  <si>
    <t>Oak Hills Local SD, Hamilton</t>
  </si>
  <si>
    <t>Oakwood City SD, Montgomery</t>
  </si>
  <si>
    <t>Oberlin City SD, Lorain</t>
  </si>
  <si>
    <t>Ohio Valley Local SD, Adams</t>
  </si>
  <si>
    <t>Old Fort Local SD, Seneca</t>
  </si>
  <si>
    <t>Olentangy Local SD, Delaware</t>
  </si>
  <si>
    <t>Olmsted Falls City SD, Cuyahoga</t>
  </si>
  <si>
    <t>Ontario Local SD, Richland</t>
  </si>
  <si>
    <t>Orange City SD, Cuyahoga</t>
  </si>
  <si>
    <t>Oregon City SD, Lucas</t>
  </si>
  <si>
    <t>Orrville City SD, Wayne</t>
  </si>
  <si>
    <t>Osnaburg Local SD, Stark</t>
  </si>
  <si>
    <t>Otsego Local SD, Wood</t>
  </si>
  <si>
    <t>Ottawa Hills Local SD, Lucas</t>
  </si>
  <si>
    <t>Ottawa-Glandorf Local SD, Putnam</t>
  </si>
  <si>
    <t>Ottoville Local SD, Putnam</t>
  </si>
  <si>
    <t>Painsville City Local SD, Lake</t>
  </si>
  <si>
    <t>Paint Valley Local SD, Ross</t>
  </si>
  <si>
    <t>Pandora-Gilboa Local SD, Putnam</t>
  </si>
  <si>
    <t>Parkway Local SD, Mercer</t>
  </si>
  <si>
    <t>Parma City SD, Cuyahoga</t>
  </si>
  <si>
    <t>Patrick Henry Local SD, Henry</t>
  </si>
  <si>
    <t>Paulding Ex Vill SD, Paulding</t>
  </si>
  <si>
    <t>Perkins Local SD, Erie</t>
  </si>
  <si>
    <t>Perry Local SD, Allen</t>
  </si>
  <si>
    <t>Perry Local SD, Lake</t>
  </si>
  <si>
    <t>Perry Local SD, Stark</t>
  </si>
  <si>
    <t>Perrysburg Ex Vill SD, Wood</t>
  </si>
  <si>
    <t>Pettisville Local SD, Fulton</t>
  </si>
  <si>
    <t>Pickerington Local SD, Fairfield</t>
  </si>
  <si>
    <t>Pike-Delta-York Local SD, Fulton</t>
  </si>
  <si>
    <t>Piqua City SD, Miami</t>
  </si>
  <si>
    <t>Plain Local SD, Stark</t>
  </si>
  <si>
    <t>Pleasant Local SD, Marion</t>
  </si>
  <si>
    <t>Plymouth-Shiloh Local SD, Richland</t>
  </si>
  <si>
    <t>Poland Local SD, Mahoning</t>
  </si>
  <si>
    <t>Port Clinton City SD, Ottawa</t>
  </si>
  <si>
    <t>Portsmouth City SD, Scioto</t>
  </si>
  <si>
    <t>Preble-Shawnee Local SD, Preble</t>
  </si>
  <si>
    <t>Princeton City SD, Hamilton</t>
  </si>
  <si>
    <t>Pymatuning Valley Local SD, Ashtabula</t>
  </si>
  <si>
    <t>Ravenna City SD, Portage</t>
  </si>
  <si>
    <t>Reading Community City SD, Hamilton</t>
  </si>
  <si>
    <t>Revere Local SD, Summit</t>
  </si>
  <si>
    <t>Reynoldsburg City SD, Franklin</t>
  </si>
  <si>
    <t>Richmond Heights Local SD, Cuyahoga</t>
  </si>
  <si>
    <t>Ridgedale Local SD, Marion</t>
  </si>
  <si>
    <t>Ridgemont Local SD, Hardin</t>
  </si>
  <si>
    <t>Ridgewood Local SD, Coshocton</t>
  </si>
  <si>
    <t>Ripley-Union-Lewis Local SD, Brown</t>
  </si>
  <si>
    <t>Rittman Ex Vill SD, Wayne</t>
  </si>
  <si>
    <t>River Valley Local SD, Marion</t>
  </si>
  <si>
    <t>River View Local SD, Coshocton</t>
  </si>
  <si>
    <t>Riverdale Local SD, Hancock</t>
  </si>
  <si>
    <t>Riverside Local SD, Lake</t>
  </si>
  <si>
    <t>Riverside Local SD, Logan</t>
  </si>
  <si>
    <t>Rock Hill Local SD, Lawrence</t>
  </si>
  <si>
    <t>Rocky River City SD, Cuyahoga</t>
  </si>
  <si>
    <t>Rolling Hills Local SD, Guernsey</t>
  </si>
  <si>
    <t>Rootstown Local SD, Portage</t>
  </si>
  <si>
    <t>Ross Local SD, Butler</t>
  </si>
  <si>
    <t>Rossford Ex Vill SD, Wood</t>
  </si>
  <si>
    <t>Russia Local SD, Shelby</t>
  </si>
  <si>
    <t>Salem City SD, Columbiana</t>
  </si>
  <si>
    <t>Sandusky City SD, Erie</t>
  </si>
  <si>
    <t>Sandy Valley Local SD, Stark</t>
  </si>
  <si>
    <t>Scioto Valley Local SD, Pike</t>
  </si>
  <si>
    <t>Sebring Local SD, Mahoning</t>
  </si>
  <si>
    <t>Seneca East Local SD, Seneca</t>
  </si>
  <si>
    <t>Shadyside Local SD, Belmont</t>
  </si>
  <si>
    <t>Shaker Heights City SD, Cuyahoga</t>
  </si>
  <si>
    <t>Shawnee Local SD, Allen</t>
  </si>
  <si>
    <t>Sheffield-Sheffield Lake Cit, Lorain</t>
  </si>
  <si>
    <t>Shelby City SD, Richland</t>
  </si>
  <si>
    <t>Sidney City SD, Shelby</t>
  </si>
  <si>
    <t>Solon City SD, Cuyahoga</t>
  </si>
  <si>
    <t>South Central Local SD, Huron</t>
  </si>
  <si>
    <t>South Euclid-Lyndhurst City, Cuyahoga</t>
  </si>
  <si>
    <t>South Point Local SD, Lawrence</t>
  </si>
  <si>
    <t>South Range Local SD, Mahoning</t>
  </si>
  <si>
    <t>South-Western City SD, Franklin</t>
  </si>
  <si>
    <t>Southeast Local SD, Portage</t>
  </si>
  <si>
    <t>Southeast Local SD, Wayne</t>
  </si>
  <si>
    <t>Southeastern Local SD, Clark</t>
  </si>
  <si>
    <t>Southeastern Local SD, Ross</t>
  </si>
  <si>
    <t>Southern Local SD, Columbiana</t>
  </si>
  <si>
    <t>Southern Local SD, Meigs</t>
  </si>
  <si>
    <t>Southern Local SD, Perry</t>
  </si>
  <si>
    <t>Southington Local SD, Trumbull</t>
  </si>
  <si>
    <t>Southwest Licking Local SD, Licking</t>
  </si>
  <si>
    <t>Southwest Local SD, Hamilton</t>
  </si>
  <si>
    <t>Spencerville Local SD, Allen</t>
  </si>
  <si>
    <t>Springboro Community City SD, Warren</t>
  </si>
  <si>
    <t>Springfield City SD, Clark</t>
  </si>
  <si>
    <t>Springfield Local SD, Lucas</t>
  </si>
  <si>
    <t>Springfield Local SD, Mahoning</t>
  </si>
  <si>
    <t>Springfield Local SD, Summit</t>
  </si>
  <si>
    <t>St Bernard-Elmwood Place Cit, Hamilton</t>
  </si>
  <si>
    <t>St Clairsville-Richland City, Belmont</t>
  </si>
  <si>
    <t>St Henry Consolidated Local, Mercer</t>
  </si>
  <si>
    <t>St Marys City SD, Auglaize</t>
  </si>
  <si>
    <t>Steubenville City SD, Jefferson</t>
  </si>
  <si>
    <t>Stow-Munroe Falls City SD, Summit</t>
  </si>
  <si>
    <t>Strasburg-Franklin Local SD, Tuscarawas</t>
  </si>
  <si>
    <t>Streetsboro City SD, Portage</t>
  </si>
  <si>
    <t>Strongsville City SD, Cuyahoga</t>
  </si>
  <si>
    <t>Struthers City SD, Mahoning</t>
  </si>
  <si>
    <t>Stryker Local SD, Williams</t>
  </si>
  <si>
    <t>Sugarcreek Local SD, Greene</t>
  </si>
  <si>
    <t>Swanton Local SD, Fulton</t>
  </si>
  <si>
    <t>Switzerland Of Ohio Local SD, Monroe</t>
  </si>
  <si>
    <t>Sycamore Community City SD, Hamilton</t>
  </si>
  <si>
    <t>Sylvania City SD, Lucas</t>
  </si>
  <si>
    <t>Symmes Valley Local SD, Lawrence</t>
  </si>
  <si>
    <t>Talawanda City SD, Butler</t>
  </si>
  <si>
    <t>Tallmadge City SD, Summit</t>
  </si>
  <si>
    <t>Teays Valley Local SD, Pickaway</t>
  </si>
  <si>
    <t>Tecumseh Local SD, Clark</t>
  </si>
  <si>
    <t>Three Rivers Local SD, Hamilton</t>
  </si>
  <si>
    <t>Tiffin City SD, Seneca</t>
  </si>
  <si>
    <t>Tipp City Ex Vill SD, Miami</t>
  </si>
  <si>
    <t>Toledo City SD, Lucas</t>
  </si>
  <si>
    <t>Toronto City SD, Jefferson</t>
  </si>
  <si>
    <t>Tri-County North Local SD, Preble</t>
  </si>
  <si>
    <t>Tri-Valley Local SD, Muskingum</t>
  </si>
  <si>
    <t>Tri-Village Local SD, Darke</t>
  </si>
  <si>
    <t>Triad Local SD, Champaign</t>
  </si>
  <si>
    <t>Trimble Local SD, Athens</t>
  </si>
  <si>
    <t>Triway Local SD, Wayne</t>
  </si>
  <si>
    <t>Trotwood-Madison City SD, Montgomery</t>
  </si>
  <si>
    <t>Troy City SD, Miami</t>
  </si>
  <si>
    <t>Tuscarawas Valley Local SD, Tuscarawas</t>
  </si>
  <si>
    <t>Tuslaw Local SD, Stark</t>
  </si>
  <si>
    <t>Twin Valley Community Local, Preble</t>
  </si>
  <si>
    <t>Twinsburg City SD, Summit</t>
  </si>
  <si>
    <t>Union Local SD, Belmont</t>
  </si>
  <si>
    <t>Union Scioto Local SD, Ross</t>
  </si>
  <si>
    <t>United Local SD, Columbiana</t>
  </si>
  <si>
    <t>Upper Arlington City SD, Franklin</t>
  </si>
  <si>
    <t>Upper Sandusky Ex Vill SD, Wyandot</t>
  </si>
  <si>
    <t>Upper Scioto Valley Local SD, Hardin</t>
  </si>
  <si>
    <t>Urbana City SD, Champaign</t>
  </si>
  <si>
    <t>Valley Local SD, Scioto</t>
  </si>
  <si>
    <t>Valley View Local SD, Montgomery</t>
  </si>
  <si>
    <t>Van Buren Local SD, Hancock</t>
  </si>
  <si>
    <t>Van Wert City SD, Van Wert</t>
  </si>
  <si>
    <t>Vandalia-Butler City SD, Montgomery</t>
  </si>
  <si>
    <t>Vanlue Local SD, Hancock</t>
  </si>
  <si>
    <t>Vermilion Local SD, Erie</t>
  </si>
  <si>
    <t>Versailles Ex Vill SD, Darke</t>
  </si>
  <si>
    <t>Vinton County Local SD, Vinton</t>
  </si>
  <si>
    <t>Wadsworth City SD, Medina</t>
  </si>
  <si>
    <t>Walnut Township Local SD, Fairfield</t>
  </si>
  <si>
    <t>Wapakoneta City SD, Auglaize</t>
  </si>
  <si>
    <t>Warren City SD, Trumbull</t>
  </si>
  <si>
    <t>Warren Local SD, Washington</t>
  </si>
  <si>
    <t>Warrensville Heights City SD, Cuyahoga</t>
  </si>
  <si>
    <t>Washington Court House City, Fayette</t>
  </si>
  <si>
    <t>Washington Local SD, Lucas</t>
  </si>
  <si>
    <t>Washington-Nile Local SD, Scioto</t>
  </si>
  <si>
    <t>Waterloo Local SD, Portage</t>
  </si>
  <si>
    <t>Wauseon Ex Vill SD, Fulton</t>
  </si>
  <si>
    <t>Waverly City SD, Pike</t>
  </si>
  <si>
    <t>Wayne Local SD, Warren</t>
  </si>
  <si>
    <t>Wayne Trace Local SD, Paulding</t>
  </si>
  <si>
    <t>Waynesfield-Goshen Local SD, Auglaize</t>
  </si>
  <si>
    <t>Weathersfield Local SD, Trumbull</t>
  </si>
  <si>
    <t>Wellington Ex Vill SD, Lorain</t>
  </si>
  <si>
    <t>Wellston City SD, Jackson</t>
  </si>
  <si>
    <t>Wellsville Local SD, Columbiana</t>
  </si>
  <si>
    <t>West Branch Local SD, Mahoning</t>
  </si>
  <si>
    <t>West Carrollton City SD, Montgomery</t>
  </si>
  <si>
    <t>West Clermont Local SD, Clermont</t>
  </si>
  <si>
    <t>West Geauga Local SD, Geauga</t>
  </si>
  <si>
    <t>West Holmes Local SD, Holmes</t>
  </si>
  <si>
    <t>West Liberty-Salem Local SD, Champaign</t>
  </si>
  <si>
    <t>West Muskingum Local SD, Muskingum</t>
  </si>
  <si>
    <t>Western Brown Local SD, Brown</t>
  </si>
  <si>
    <t>Western Local SD, Pike</t>
  </si>
  <si>
    <t>Western Reserve Local SD, Huron</t>
  </si>
  <si>
    <t>Western Reserve Local SD, Mahoning</t>
  </si>
  <si>
    <t>Westerville City SD, Franklin</t>
  </si>
  <si>
    <t>Westfall Local SD, Pickaway</t>
  </si>
  <si>
    <t>Westlake City SD, Cuyahoga</t>
  </si>
  <si>
    <t>Wheelersburg Local SD, Scioto</t>
  </si>
  <si>
    <t>Whitehall City SD, Franklin</t>
  </si>
  <si>
    <t>Wickliffe City SD, Lake</t>
  </si>
  <si>
    <t>Willard City SD, Huron</t>
  </si>
  <si>
    <t>Williamsburg Local SD, Clermont</t>
  </si>
  <si>
    <t>Willoughby-Eastlake City SD, Lake</t>
  </si>
  <si>
    <t>Wilmington City SD, Clinton</t>
  </si>
  <si>
    <t>Windham Ex Vill SD, Portage</t>
  </si>
  <si>
    <t>Winton Woods City SD, Hamilton</t>
  </si>
  <si>
    <t>Wolf Creek Local SD, Washington</t>
  </si>
  <si>
    <t>Woodmore Local SD, Sandusky</t>
  </si>
  <si>
    <t>Woodridge Local SD, Summit</t>
  </si>
  <si>
    <t>Wooster City SD, Wayne</t>
  </si>
  <si>
    <t>Worthington City SD, Franklin</t>
  </si>
  <si>
    <t>Wynford Local SD, Crawford</t>
  </si>
  <si>
    <t>Wyoming City SD, Hamilton</t>
  </si>
  <si>
    <t>Xenia Community City SD, Greene</t>
  </si>
  <si>
    <t>Yellow Springs Ex Vill SD, Greene</t>
  </si>
  <si>
    <t>Youngstown City SD, Mahoning</t>
  </si>
  <si>
    <t>Zane Trace Local SD, Ross</t>
  </si>
  <si>
    <t>Zanesville City SD, Muskingum</t>
  </si>
  <si>
    <t>SIMILAR DISTRICT Square Mileage FY13</t>
  </si>
  <si>
    <t>SIMILAR DISTRICT Pupil Density FY13</t>
  </si>
  <si>
    <t>SIMILAR DISTRICT Total Average Daily Membership FY13</t>
  </si>
  <si>
    <t>SIMILAR DISTRICT Total Year-End Enrollment FY13</t>
  </si>
  <si>
    <t>SIMILAR DISTRICT Asian Students As % Of Total FY13</t>
  </si>
  <si>
    <t>SIMILAR DISTRICT Black Students As % Of Total FY13</t>
  </si>
  <si>
    <t>SIMILAR DISTRICT American Indian/ Alaskan Native Students As % Of Total FY13</t>
  </si>
  <si>
    <t>SIMILAR DISTRICT Hispanic Students As % Of Total FY13</t>
  </si>
  <si>
    <t>SIMILAR DISTRICT White Students As % Of Total FY13</t>
  </si>
  <si>
    <t>SIMILAR DISTRICT Multiracial Students As % Of Total FY13</t>
  </si>
  <si>
    <t>SIMILAR DISTRICT Percent Of Students In Poverty FY13</t>
  </si>
  <si>
    <t>SIMILAR DISTRICT Percent Of Students With Limited English Proficiency FY13</t>
  </si>
  <si>
    <t>SIMILAR DISTRICT Percent Of Students With Disability FY13</t>
  </si>
  <si>
    <t>SIMILAR DISTRICT Classroom Teacher Average Salary FY13</t>
  </si>
  <si>
    <t>SIMILAR DISTRICT Percent Of Teachers With 0-4 Years Experience FY13</t>
  </si>
  <si>
    <t>SIMILAR DISTRICT Percent Of Teachers With 4-10 Years Experience FY13</t>
  </si>
  <si>
    <t>SIMILAR DISTRICT Percent Of Teachers With 10+ Years Experience FY13</t>
  </si>
  <si>
    <t>SIMILAR DISTRICT K-12 Regular Education Pupil Teacher Ratio FY08</t>
  </si>
  <si>
    <t>SIMILAR DISTRICT FTE Number Of Administrators FY13</t>
  </si>
  <si>
    <t>SIMILAR DISTRICT Administrator Average Salary FY13</t>
  </si>
  <si>
    <t>SIMILAR DISTRICT Pupil Administrator Ratio FY13</t>
  </si>
  <si>
    <t>SIMILAR DISTRICT Assessed Valuation Per Pupil FY14</t>
  </si>
  <si>
    <t>SIMILAR DISTRICT Res/Agr Real Valuation As % Of Total FY14</t>
  </si>
  <si>
    <t>SIMILAR DISTRICT All Other Real Valuation As % Of Total FY14</t>
  </si>
  <si>
    <t>SIMILAR DISTRICT Public Utility Tangible Valuation As % Of Total FY14</t>
  </si>
  <si>
    <t>SIMILAR DISTRICT Business Valuation As % Of Total FY14</t>
  </si>
  <si>
    <t>SIMILAR DISTRICT Per Pupil Revenue Raised By 1 Mill Of Property Tax FY14</t>
  </si>
  <si>
    <t>SIMILAR DISTRICT Total Property Tax Per Pupil FY14</t>
  </si>
  <si>
    <t>SIMILAR DISTRICT Rollback Homestead Per Pupil FY13</t>
  </si>
  <si>
    <t>SIMILAR DISTRICT OSFC 3-Year Valuation Per Pupil FY14</t>
  </si>
  <si>
    <t>SIMILAR DISTRICT Ranking Of OSFC Valuation Per Pupil FY14</t>
  </si>
  <si>
    <t>SIMILAR DISTRICT Median Income TY11</t>
  </si>
  <si>
    <t>SIMILAR DISTRICT Average Income TY11</t>
  </si>
  <si>
    <t>SIMILAR DISTRICT Current Operating Millage Incl JVS FY14</t>
  </si>
  <si>
    <t>SIMILAR DISTRICT Class 1 Effective Millage Incl JVS FY14</t>
  </si>
  <si>
    <t>SIMILAR DISTRICT Class 2 Effective Millage Incl JVS FY14</t>
  </si>
  <si>
    <t>SIMILAR DISTRICT Inside Millage FY14</t>
  </si>
  <si>
    <t>SIMILAR DISTRICT Income Tax Per Pupil FY13</t>
  </si>
  <si>
    <t>SIMILAR DISTRICT Local Tax Effort Index FY13</t>
  </si>
  <si>
    <t>SIMILAR DISTRICT Administrative Expenditure Per Pupil FY13</t>
  </si>
  <si>
    <t>SIMILAR DISTRICT Building Operation Expenditure Per Pupil FY13</t>
  </si>
  <si>
    <t>SIMILAR DISTRICT Instructional Expenditure Per Pupil FY13</t>
  </si>
  <si>
    <t>SIMILAR DISTRICT Pupil Support Expenditure Per Pupil FY13</t>
  </si>
  <si>
    <t>SIMILAR DISTRICT Staff Support Expenditure Per Pupil FY13</t>
  </si>
  <si>
    <t>SIMILAR DISTRICT Total Expenditure Per Pupil FY13</t>
  </si>
  <si>
    <t>SIMILAR DISTRICT State Revenue Per Pupil FY13</t>
  </si>
  <si>
    <t>SIMILAR DISTRICT State Revenue As % Of Total FY13</t>
  </si>
  <si>
    <t>SIMILAR DISTRICT Local Revenue Per Pupil FY13</t>
  </si>
  <si>
    <t>SIMILAR DISTRICT Local Revenue As % Of Total FY13</t>
  </si>
  <si>
    <t>SIMILAR DISTRICT Other Non-Tax Revenue Per Pupil FY13</t>
  </si>
  <si>
    <t>SIMILAR DISTRICT Othe Non-Tax Revenue as % of Total FY13</t>
  </si>
  <si>
    <t>SIMILAR DISTRICT Federal Revenue Per Pupil FY13</t>
  </si>
  <si>
    <t>SIMILAR DISTRICT Federal Revenue As % Of Total FY13</t>
  </si>
  <si>
    <t>SIMILAR DISTRICT Total Revenue Per Pupil FY13</t>
  </si>
  <si>
    <t>SIMILAR DISTRICT Formula Funding Per Pupil FY13</t>
  </si>
  <si>
    <t>SIMILAR DISTRICT Formula Funding As % Of Income Tax Liability FY13</t>
  </si>
  <si>
    <t>SIMILAR DISTRICT Salaries As % Of Operating Expenditures FY13</t>
  </si>
  <si>
    <t>SIMILAR DISTRICT Fringe Benefits As % Of Operating Expenditures FY13</t>
  </si>
  <si>
    <t>SIMILAR DISTRICT Purchased Services As % Of Operating Expenditures FY13</t>
  </si>
  <si>
    <t>SIMILAR DISTRICT Supplies &amp; Materials As % Of Operating Expenditures FY13</t>
  </si>
  <si>
    <t>SIMILAR DISTRICT Other Expenses As % Of Operating Expenditures FY13</t>
  </si>
  <si>
    <t>NA</t>
  </si>
  <si>
    <t>SCHOOL DISTRICT AREA SQUARE MILEAGE (FY13)</t>
  </si>
  <si>
    <t>DISTRICT PUPIL DENSITY (FY13)</t>
  </si>
  <si>
    <t>TOTAL AVERAGE DAILY MEMBERSHIP (FY13)</t>
  </si>
  <si>
    <t>TOTAL YEAR-END ENROLLMENT (FY13)</t>
  </si>
  <si>
    <t>ASIAN STUDENTS AS % OF TOTAL (FY13)</t>
  </si>
  <si>
    <t>BLACK STUDENTS AS % OF TOTAL (FY13)</t>
  </si>
  <si>
    <t>AMERICAN INDIAN/ALASKAN NATIVE STUDENTS AS % OF TOTAL (FY13)</t>
  </si>
  <si>
    <t>HISPANIC STUDENTS AS % OF TOTAL (FY13)</t>
  </si>
  <si>
    <t>WHITE STUDENTS AS % OF TOTAL (FY13)</t>
  </si>
  <si>
    <t>MULTIRACIAL STUDENTS AS % OF TOTAL (FY13)</t>
  </si>
  <si>
    <t>% OF STUDENTS IN POVERTY (FY13)</t>
  </si>
  <si>
    <t>% OF STUDENTS WITH LIMITED ENGLISH PROFICIENCY (FY13)</t>
  </si>
  <si>
    <t>% OF STUDENTS WITH DISABILITY (FY13)</t>
  </si>
  <si>
    <t>CLASSROOM TEACHERS' AVERAGE SALARY (FY13)</t>
  </si>
  <si>
    <t>% TEACHERS WITH 0-4 YEARS EXPERIENCE (FY13)</t>
  </si>
  <si>
    <t>% TEACHERS WITH 4-10 YEARS EXPERIENCE (FY13)</t>
  </si>
  <si>
    <t>% TEACHERS WITH 10+ YEARS EXPERIENCE (FY13)</t>
  </si>
  <si>
    <t>K-12 REGULAR EDUCATION PUPIL TEACHER RATIO (FY08)</t>
  </si>
  <si>
    <t>FTE NUMBER OF ADMINISTRATORS (FY13)</t>
  </si>
  <si>
    <t>ADMINISTRATORS' AVERAGE SALARY (FY13)</t>
  </si>
  <si>
    <t>PUPIL ADMINISTRATOR RATIO (FY13)</t>
  </si>
  <si>
    <t>ASSESSED PROPERTY VALUATION PER PUPIL (TY12 [FY14])</t>
  </si>
  <si>
    <t>RES &amp; AGR REAL PROPERTY VALUATION AS % OF TOTAL (TY12 [FY14])</t>
  </si>
  <si>
    <t>ALL OTHER REAL PROPERTY VALUATION AS % OF TOTAL (TY12 [FY14])</t>
  </si>
  <si>
    <t>PUBLIC UTILITY TANGIBLE VALUE AS % OF TOTAL (TY12 [FY14])</t>
  </si>
  <si>
    <t>BUSINESS VALUATION AS % OF TOTAL (TY12 [FY14])</t>
  </si>
  <si>
    <t>PER PUPIL REVENUE RAISED BY ONE MILL PROPERTY TAX (TY12 [FY14])</t>
  </si>
  <si>
    <t>TOTAL PROPERTY TAX PER PUPIL (TY12 [FY14])</t>
  </si>
  <si>
    <t>ROLLBACK &amp; HOMESTEAD PER PUPIL (FY13)</t>
  </si>
  <si>
    <t>OSFC 3-YEAR ADJUSTED VALUATION PER PUPIL (FY14)</t>
  </si>
  <si>
    <t>DISTRICT RANKING OF OSFC VALUATION PER PUPIL (FY14)</t>
  </si>
  <si>
    <t>MEDIAN INCOME (TY11)</t>
  </si>
  <si>
    <t>AVERAGE INCOME (TY11)</t>
  </si>
  <si>
    <t>CURRENT OPERATING MILLAGE INCLUDING JVS MILLS (TY12 [FY14])</t>
  </si>
  <si>
    <t>EFFECTIVE CLASS 1 MILLAGE INCLUDING JVS MILLS (TY12 [FY14])</t>
  </si>
  <si>
    <t>EFFECTIVE CLASS 2 MILLAGE INCLUDING JVS MILLS (TY12 [FY14])</t>
  </si>
  <si>
    <t>SCHOOL INSIDE MILLAGE (TY12 [FY14])</t>
  </si>
  <si>
    <t>SCHOOL DISTRICT INCOME TAX PER PUPIL (FY13)</t>
  </si>
  <si>
    <t>LOCAL TAX EFFORT INDEX (FY13)</t>
  </si>
  <si>
    <t>ADMINISTRATION EXPENDITURE PER PUPIL (FY13)</t>
  </si>
  <si>
    <t>BUILDING OPERATION EXPENDITURE PER PUPIL (FY13)</t>
  </si>
  <si>
    <t>INSTRUCTIONAL EXPENDITURE PER PUPIL (FY13)</t>
  </si>
  <si>
    <t>PUPIL SUPPORT EXPENDITURE PER PUPIL (FY13)</t>
  </si>
  <si>
    <t>STAFF SUPPORT EXPENDITURE PER PUPIL (FY13)</t>
  </si>
  <si>
    <t>TOTAL EXPENDITURE PER PUPIL (FY13)</t>
  </si>
  <si>
    <t>STATE REVENUE PER PUPIL (FY13)</t>
  </si>
  <si>
    <t>STATE REVENUE AS % OF TOTAL (FY13)</t>
  </si>
  <si>
    <t>LOCAL REVENUE PER PUPIL (FY13)</t>
  </si>
  <si>
    <t>LOCAL REVENUE AS % OF TOTAL (FY13)</t>
  </si>
  <si>
    <t>OTHER NON-TAX REVENUE PER PUPIL (FY13)</t>
  </si>
  <si>
    <t>OTHER NON-TAX REVENUE AS % OF TOTAL (FY13)</t>
  </si>
  <si>
    <t>FEDERAL REVENUE PER PUPIL (FY13)</t>
  </si>
  <si>
    <t>FEDERAL REVENUE AS % OF TOTAL (FY13)</t>
  </si>
  <si>
    <t>TOTAL REVENUE PER PUPIL (FY13)</t>
  </si>
  <si>
    <t>TOTAL FORMULA FUNDING PER PUPIL (FY13)</t>
  </si>
  <si>
    <t>TOTAL FORMULA FUNDING AS % OF INCOME TAX LIABILITY (FY13)</t>
  </si>
  <si>
    <t>SALARIES AS % OF OPERATING EXPENDITURES (FY13)</t>
  </si>
  <si>
    <t>FRINGE BENEFITS AS % OF OPERATING EXPENDITURES (FY13)</t>
  </si>
  <si>
    <t>PURCHASED SERVICES AS % OF OPERATING EXPENDITURES (FY13)</t>
  </si>
  <si>
    <t>SUPPLIES &amp; MATERIALS AS % OF OPERATING EXPENDITURES (FY13)</t>
  </si>
  <si>
    <t>OTHER EXPENSES AS % OF OPERATING EXPENDITURES (FY13)</t>
  </si>
  <si>
    <t>School District Area Square Mileage (FY13)</t>
  </si>
  <si>
    <t>District Pupil Density (FY13)</t>
  </si>
  <si>
    <t>Total Average Daily Membership (FY13)</t>
  </si>
  <si>
    <t>Total Year-End Enrollment (FY13)</t>
  </si>
  <si>
    <t>Asian Students As % Of Total (FY13)</t>
  </si>
  <si>
    <t>Black Students As % Of Total (FY13)</t>
  </si>
  <si>
    <t>American Indian/Alaskan Native Students As % Of Total (FY13)</t>
  </si>
  <si>
    <t>Hispanic Students As % Of Total (FY13)</t>
  </si>
  <si>
    <t>White Students As % Of Total (FY13)</t>
  </si>
  <si>
    <t>Multiracial Students As % Of Total (FY13)</t>
  </si>
  <si>
    <t>% Of Students In Poverty (FY13)</t>
  </si>
  <si>
    <t>% Of Students With Limited English Proficiency (FY13)</t>
  </si>
  <si>
    <t>% Of Students With Disability (FY13)</t>
  </si>
  <si>
    <t>Classroom Teachers' Average Salary (FY13)</t>
  </si>
  <si>
    <t>% Teachers With 0-4 Years Experience (FY13)</t>
  </si>
  <si>
    <t>% Teachers With 4-10 Years Experience (FY13)</t>
  </si>
  <si>
    <t>% Teachers With 10+ Years Experience (FY13)</t>
  </si>
  <si>
    <t>FTE Number Of Administrators (FY13)</t>
  </si>
  <si>
    <t>Administrators' Average Salary (FY13)</t>
  </si>
  <si>
    <t>Pupil Administrator Ratio (FY13)</t>
  </si>
  <si>
    <t>Assessed Property Valuation Per Pupil (TY12 [FY14])</t>
  </si>
  <si>
    <t>Res &amp; Agr Real Property Valuation As % Of Total (TY12 [FY14])</t>
  </si>
  <si>
    <t>All Other Real Property Valuation As % Of Total (TY12 [FY14])</t>
  </si>
  <si>
    <t>Public Utility Tangible Value As % Of Total (TY12 [FY14])</t>
  </si>
  <si>
    <t>Business Valuation As % Of Total (TY12 [FY14])</t>
  </si>
  <si>
    <t>Per Pupil Revenue Raised By One Mill Property Tax (TY12 [FY14])</t>
  </si>
  <si>
    <t>Total Property Tax Per Pupil (TY12 [FY14])</t>
  </si>
  <si>
    <t>Rollback &amp; Homestead Per Pupil (FY13)</t>
  </si>
  <si>
    <t>OSFC 3-Year Adjusted Valuation Per Pupil (FY14)</t>
  </si>
  <si>
    <t>District Ranking Of OSFC Valuation Per Pupil (FY14)</t>
  </si>
  <si>
    <t>Median Income (TY11)</t>
  </si>
  <si>
    <t>Average Income (TY11)</t>
  </si>
  <si>
    <t>Current Operating Millage Including JVS Mills (TY12 [FY14])</t>
  </si>
  <si>
    <t>Effective Class 1 Millage Including JVS Mills (TY12 [FY14])</t>
  </si>
  <si>
    <t>Effective Class 2 Millage Including JVS Mills (TY12 [FY14])</t>
  </si>
  <si>
    <t>School Inside Millage (TY12 [FY14])</t>
  </si>
  <si>
    <t>School District Income Tax Per Pupil (FY13)</t>
  </si>
  <si>
    <t>Local Tax Effort Index (FY13)</t>
  </si>
  <si>
    <t>Other Non-Tax Revenue Per Pupil (FY13)</t>
  </si>
  <si>
    <t>Other Non-Tax Revenue As % of Total (FY13)</t>
  </si>
  <si>
    <t>Administration Expenditure Per Pupil (FY13)</t>
  </si>
  <si>
    <t>Building Operation Expenditure Per Pupil (FY13)</t>
  </si>
  <si>
    <t>Instructional Expenditure Per Pupil (FY13)</t>
  </si>
  <si>
    <t>Pupil Support Expenditure Per Pupil (FY13)</t>
  </si>
  <si>
    <t>Staff Support Expenditure Per Pupil (FY13)</t>
  </si>
  <si>
    <t>Total Expenditure Per Pupil (FY13)</t>
  </si>
  <si>
    <t>State Revenue Per Pupil (FY13)</t>
  </si>
  <si>
    <t>State Revenue As % Of Total (FY13)</t>
  </si>
  <si>
    <t>Local Revenue Per Pupil (FY13)</t>
  </si>
  <si>
    <t>Local Revenue As % Of Total (FY13)</t>
  </si>
  <si>
    <t>Federal Revenue Per Pupil (FY13)</t>
  </si>
  <si>
    <t>Federal Revenue As % Of Total (FY13)</t>
  </si>
  <si>
    <t>Total Revenue Per Pupil (FY13)</t>
  </si>
  <si>
    <t>Total Formula Funding Per Pupil (FY13)</t>
  </si>
  <si>
    <t>Total Formula Funding As % Of Income Tax Liability (FY13)</t>
  </si>
  <si>
    <t>Salaries As % Of Operating Expenditures (FY13)</t>
  </si>
  <si>
    <t>Fringe Benefits As % Of Operating Expenditures (FY13)</t>
  </si>
  <si>
    <t>Purchased Services As % Of Operating Expenditures (FY13)</t>
  </si>
  <si>
    <t>Supplies &amp; Materials As % Of Operating Expenditures (FY13)</t>
  </si>
  <si>
    <t>Other Expenses As % Of Operating Expenditures (FY13)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</si>
</sst>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#,##0.0000"/>
    <numFmt numFmtId="166" formatCode="&quot;$&quot;#,##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2" borderId="0" xfId="0" applyFont="1" applyFill="1" applyAlignment="1" applyProtection="1">
      <alignment horizontal="center"/>
      <protection hidden="1"/>
    </xf>
    <xf numFmtId="0" fontId="3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0" borderId="0" xfId="0" applyFont="1" applyBorder="1"/>
    <xf numFmtId="0" fontId="5" fillId="2" borderId="2" xfId="0" applyFont="1" applyFill="1" applyBorder="1" applyProtection="1"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6" fillId="2" borderId="2" xfId="0" applyFont="1" applyFill="1" applyBorder="1" applyProtection="1">
      <protection hidden="1"/>
    </xf>
    <xf numFmtId="0" fontId="6" fillId="3" borderId="2" xfId="0" applyFont="1" applyFill="1" applyBorder="1" applyAlignment="1" applyProtection="1">
      <alignment horizontal="center" vertical="center" wrapText="1"/>
      <protection hidden="1"/>
    </xf>
    <xf numFmtId="0" fontId="6" fillId="2" borderId="2" xfId="0" applyFont="1" applyFill="1" applyBorder="1" applyAlignment="1" applyProtection="1">
      <alignment horizontal="center" vertical="center" wrapText="1"/>
      <protection hidden="1"/>
    </xf>
    <xf numFmtId="0" fontId="6" fillId="2" borderId="2" xfId="0" applyFont="1" applyFill="1" applyBorder="1" applyAlignment="1" applyProtection="1">
      <alignment horizontal="center" vertical="center" wrapText="1"/>
      <protection locked="0" hidden="1"/>
    </xf>
    <xf numFmtId="0" fontId="6" fillId="3" borderId="2" xfId="0" applyFont="1" applyFill="1" applyBorder="1" applyAlignment="1" applyProtection="1">
      <alignment horizontal="center" vertical="center" wrapText="1"/>
      <protection locked="0" hidden="1"/>
    </xf>
    <xf numFmtId="0" fontId="5" fillId="0" borderId="0" xfId="0" applyFont="1"/>
    <xf numFmtId="0" fontId="6" fillId="2" borderId="3" xfId="0" applyFont="1" applyFill="1" applyBorder="1" applyProtection="1"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Protection="1">
      <protection hidden="1"/>
    </xf>
    <xf numFmtId="0" fontId="5" fillId="3" borderId="0" xfId="0" applyFont="1" applyFill="1" applyBorder="1" applyAlignment="1" applyProtection="1">
      <alignment horizontal="right"/>
      <protection hidden="1"/>
    </xf>
    <xf numFmtId="0" fontId="5" fillId="2" borderId="0" xfId="0" applyFont="1" applyFill="1" applyBorder="1" applyAlignment="1" applyProtection="1">
      <alignment horizontal="right"/>
      <protection hidden="1"/>
    </xf>
    <xf numFmtId="0" fontId="6" fillId="2" borderId="0" xfId="0" applyFont="1" applyFill="1" applyProtection="1"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 applyProtection="1">
      <protection hidden="1"/>
    </xf>
    <xf numFmtId="4" fontId="5" fillId="3" borderId="0" xfId="0" applyNumberFormat="1" applyFont="1" applyFill="1" applyBorder="1" applyAlignment="1" applyProtection="1">
      <alignment horizontal="right"/>
      <protection hidden="1"/>
    </xf>
    <xf numFmtId="2" fontId="5" fillId="2" borderId="0" xfId="0" applyNumberFormat="1" applyFont="1" applyFill="1" applyBorder="1" applyAlignment="1" applyProtection="1">
      <alignment horizontal="right"/>
      <protection hidden="1"/>
    </xf>
    <xf numFmtId="4" fontId="5" fillId="2" borderId="0" xfId="0" applyNumberFormat="1" applyFont="1" applyFill="1" applyBorder="1" applyAlignment="1" applyProtection="1">
      <alignment horizontal="right"/>
      <protection hidden="1"/>
    </xf>
    <xf numFmtId="10" fontId="5" fillId="3" borderId="0" xfId="0" applyNumberFormat="1" applyFont="1" applyFill="1" applyBorder="1" applyAlignment="1" applyProtection="1">
      <alignment horizontal="right"/>
      <protection hidden="1"/>
    </xf>
    <xf numFmtId="10" fontId="5" fillId="2" borderId="0" xfId="0" applyNumberFormat="1" applyFont="1" applyFill="1" applyBorder="1" applyAlignment="1" applyProtection="1">
      <alignment horizontal="right"/>
      <protection hidden="1"/>
    </xf>
    <xf numFmtId="0" fontId="6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6" fillId="2" borderId="1" xfId="0" applyFont="1" applyFill="1" applyBorder="1" applyProtection="1"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Protection="1">
      <protection hidden="1"/>
    </xf>
    <xf numFmtId="10" fontId="5" fillId="3" borderId="1" xfId="0" applyNumberFormat="1" applyFont="1" applyFill="1" applyBorder="1" applyAlignment="1" applyProtection="1">
      <alignment horizontal="right"/>
      <protection hidden="1"/>
    </xf>
    <xf numFmtId="10" fontId="5" fillId="2" borderId="1" xfId="0" applyNumberFormat="1" applyFont="1" applyFill="1" applyBorder="1" applyAlignment="1" applyProtection="1">
      <alignment horizontal="right"/>
      <protection hidden="1"/>
    </xf>
    <xf numFmtId="0" fontId="5" fillId="2" borderId="0" xfId="0" applyFont="1" applyFill="1" applyAlignment="1" applyProtection="1">
      <alignment horizontal="center"/>
      <protection hidden="1"/>
    </xf>
    <xf numFmtId="164" fontId="5" fillId="3" borderId="0" xfId="0" applyNumberFormat="1" applyFont="1" applyFill="1" applyBorder="1" applyAlignment="1" applyProtection="1">
      <alignment horizontal="right"/>
      <protection hidden="1"/>
    </xf>
    <xf numFmtId="164" fontId="5" fillId="2" borderId="0" xfId="0" applyNumberFormat="1" applyFont="1" applyFill="1" applyBorder="1" applyAlignment="1" applyProtection="1">
      <alignment horizontal="right"/>
      <protection hidden="1"/>
    </xf>
    <xf numFmtId="2" fontId="5" fillId="3" borderId="0" xfId="0" applyNumberFormat="1" applyFont="1" applyFill="1" applyBorder="1" applyAlignment="1" applyProtection="1">
      <alignment horizontal="right"/>
      <protection hidden="1"/>
    </xf>
    <xf numFmtId="0" fontId="5" fillId="2" borderId="1" xfId="0" applyFont="1" applyFill="1" applyBorder="1" applyAlignment="1" applyProtection="1">
      <alignment horizontal="center"/>
      <protection hidden="1"/>
    </xf>
    <xf numFmtId="4" fontId="5" fillId="3" borderId="1" xfId="0" applyNumberFormat="1" applyFont="1" applyFill="1" applyBorder="1" applyAlignment="1" applyProtection="1">
      <alignment horizontal="right"/>
      <protection hidden="1"/>
    </xf>
    <xf numFmtId="2" fontId="5" fillId="2" borderId="1" xfId="0" applyNumberFormat="1" applyFont="1" applyFill="1" applyBorder="1" applyAlignment="1" applyProtection="1">
      <alignment horizontal="right"/>
      <protection hidden="1"/>
    </xf>
    <xf numFmtId="7" fontId="5" fillId="3" borderId="0" xfId="0" applyNumberFormat="1" applyFont="1" applyFill="1" applyBorder="1" applyAlignment="1" applyProtection="1">
      <alignment horizontal="right"/>
      <protection hidden="1"/>
    </xf>
    <xf numFmtId="3" fontId="5" fillId="3" borderId="0" xfId="0" applyNumberFormat="1" applyFont="1" applyFill="1" applyBorder="1" applyAlignment="1" applyProtection="1">
      <alignment horizontal="right"/>
      <protection hidden="1"/>
    </xf>
    <xf numFmtId="1" fontId="5" fillId="2" borderId="0" xfId="0" applyNumberFormat="1" applyFont="1" applyFill="1" applyBorder="1" applyAlignment="1" applyProtection="1">
      <alignment horizontal="right"/>
      <protection hidden="1"/>
    </xf>
    <xf numFmtId="1" fontId="5" fillId="3" borderId="0" xfId="0" applyNumberFormat="1" applyFont="1" applyFill="1" applyBorder="1" applyAlignment="1" applyProtection="1">
      <alignment horizontal="right"/>
      <protection hidden="1"/>
    </xf>
    <xf numFmtId="164" fontId="5" fillId="3" borderId="1" xfId="0" applyNumberFormat="1" applyFont="1" applyFill="1" applyBorder="1" applyAlignment="1" applyProtection="1">
      <alignment horizontal="right"/>
      <protection hidden="1"/>
    </xf>
    <xf numFmtId="164" fontId="5" fillId="2" borderId="1" xfId="0" applyNumberFormat="1" applyFont="1" applyFill="1" applyBorder="1" applyAlignment="1" applyProtection="1">
      <alignment horizontal="right"/>
      <protection hidden="1"/>
    </xf>
    <xf numFmtId="165" fontId="5" fillId="3" borderId="1" xfId="0" applyNumberFormat="1" applyFont="1" applyFill="1" applyBorder="1" applyAlignment="1" applyProtection="1">
      <alignment horizontal="right"/>
      <protection hidden="1"/>
    </xf>
    <xf numFmtId="165" fontId="5" fillId="2" borderId="1" xfId="0" applyNumberFormat="1" applyFont="1" applyFill="1" applyBorder="1" applyAlignment="1" applyProtection="1">
      <alignment horizontal="right"/>
      <protection hidden="1"/>
    </xf>
    <xf numFmtId="0" fontId="5" fillId="0" borderId="0" xfId="0" applyFont="1" applyProtection="1"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5" fillId="0" borderId="0" xfId="0" applyFont="1" applyAlignment="1">
      <alignment vertical="center"/>
    </xf>
    <xf numFmtId="0" fontId="5" fillId="2" borderId="0" xfId="0" applyFont="1" applyFill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3" fontId="5" fillId="0" borderId="0" xfId="0" applyNumberFormat="1" applyFont="1" applyAlignment="1">
      <alignment horizontal="center" wrapText="1"/>
    </xf>
    <xf numFmtId="4" fontId="5" fillId="0" borderId="0" xfId="0" applyNumberFormat="1" applyFont="1" applyAlignment="1">
      <alignment horizontal="center" wrapText="1"/>
    </xf>
    <xf numFmtId="10" fontId="5" fillId="0" borderId="0" xfId="0" applyNumberFormat="1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166" fontId="5" fillId="0" borderId="0" xfId="0" applyNumberFormat="1" applyFont="1" applyAlignment="1">
      <alignment horizontal="center" wrapText="1"/>
    </xf>
    <xf numFmtId="167" fontId="5" fillId="0" borderId="0" xfId="0" applyNumberFormat="1" applyFont="1" applyAlignment="1">
      <alignment horizontal="center" wrapText="1"/>
    </xf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8" fontId="0" fillId="0" borderId="0" xfId="0" applyNumberFormat="1"/>
    <xf numFmtId="0" fontId="1" fillId="2" borderId="0" xfId="0" applyFont="1" applyFill="1" applyAlignment="1" applyProtection="1">
      <alignment horizontal="center"/>
      <protection locked="0" hidden="1"/>
    </xf>
    <xf numFmtId="0" fontId="1" fillId="2" borderId="0" xfId="0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center" vertical="center"/>
      <protection locked="0" hidden="1"/>
    </xf>
    <xf numFmtId="0" fontId="3" fillId="2" borderId="0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C1" workbookViewId="0">
      <selection activeCell="D5" sqref="D5:F5"/>
    </sheetView>
  </sheetViews>
  <sheetFormatPr defaultColWidth="9.140625" defaultRowHeight="12.75" x14ac:dyDescent="0.2"/>
  <cols>
    <col min="1" max="1" width="4.7109375" style="20" customWidth="1"/>
    <col min="2" max="2" width="3.28515625" style="58" customWidth="1"/>
    <col min="3" max="3" width="56" style="20" customWidth="1"/>
    <col min="4" max="6" width="16.42578125" style="20" customWidth="1"/>
    <col min="7" max="7" width="21.28515625" style="59" customWidth="1"/>
    <col min="8" max="8" width="21.28515625" style="20" customWidth="1"/>
    <col min="9" max="9" width="21.28515625" style="59" customWidth="1"/>
    <col min="10" max="16384" width="9.140625" style="20"/>
  </cols>
  <sheetData>
    <row r="1" spans="1:10" s="1" customFormat="1" ht="1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10" s="1" customFormat="1" ht="15" customHeight="1" x14ac:dyDescent="0.25">
      <c r="A2" s="75" t="s">
        <v>1</v>
      </c>
      <c r="B2" s="75"/>
      <c r="C2" s="75"/>
      <c r="D2" s="75"/>
      <c r="E2" s="75"/>
      <c r="F2" s="75"/>
      <c r="G2" s="75"/>
      <c r="H2" s="75"/>
      <c r="I2" s="75"/>
    </row>
    <row r="3" spans="1:10" s="1" customFormat="1" ht="9.75" customHeight="1" x14ac:dyDescent="0.2">
      <c r="A3" s="2"/>
      <c r="B3" s="2"/>
      <c r="C3" s="2"/>
      <c r="D3" s="2"/>
      <c r="E3" s="2"/>
      <c r="F3" s="2"/>
      <c r="G3" s="2"/>
      <c r="H3" s="2"/>
      <c r="I3" s="2"/>
    </row>
    <row r="4" spans="1:10" s="3" customFormat="1" ht="15" customHeight="1" x14ac:dyDescent="0.25">
      <c r="A4" s="76" t="s">
        <v>2</v>
      </c>
      <c r="B4" s="76"/>
      <c r="C4" s="76"/>
      <c r="D4" s="76"/>
      <c r="E4" s="76"/>
      <c r="F4" s="76"/>
      <c r="G4" s="76"/>
      <c r="H4" s="76"/>
      <c r="I4" s="76"/>
    </row>
    <row r="5" spans="1:10" s="7" customFormat="1" ht="15" customHeight="1" x14ac:dyDescent="0.25">
      <c r="A5" s="4"/>
      <c r="B5" s="5"/>
      <c r="C5" s="5"/>
      <c r="D5" s="77"/>
      <c r="E5" s="77"/>
      <c r="F5" s="77"/>
      <c r="G5" s="5"/>
      <c r="H5" s="5"/>
      <c r="I5" s="5"/>
      <c r="J5" s="6"/>
    </row>
    <row r="6" spans="1:10" s="8" customFormat="1" ht="15" customHeight="1" x14ac:dyDescent="0.25">
      <c r="A6" s="78" t="str">
        <f>IF(D$5&lt;&gt;0,VLOOKUP(D$5,'District Data'!A2:B611,2,FALSE),"Please select a district from the above list")</f>
        <v>Please select a district from the above list</v>
      </c>
      <c r="B6" s="78"/>
      <c r="C6" s="78"/>
      <c r="D6" s="78"/>
      <c r="E6" s="78"/>
      <c r="F6" s="78"/>
      <c r="G6" s="78"/>
      <c r="H6" s="78"/>
      <c r="I6" s="78"/>
    </row>
    <row r="7" spans="1:10" s="12" customFormat="1" ht="16.5" customHeight="1" x14ac:dyDescent="0.25">
      <c r="A7" s="9"/>
      <c r="B7" s="10"/>
      <c r="C7" s="9"/>
      <c r="D7" s="9"/>
      <c r="E7" s="9"/>
      <c r="F7" s="9"/>
      <c r="G7" s="11" t="s">
        <v>3</v>
      </c>
      <c r="H7" s="11" t="s">
        <v>4</v>
      </c>
      <c r="I7" s="11" t="s">
        <v>5</v>
      </c>
    </row>
    <row r="8" spans="1:10" ht="52.5" customHeight="1" x14ac:dyDescent="0.2">
      <c r="A8" s="13"/>
      <c r="B8" s="14"/>
      <c r="C8" s="15"/>
      <c r="D8" s="16" t="str">
        <f>IF(D5&lt;&gt;0,D5,"")</f>
        <v/>
      </c>
      <c r="E8" s="17" t="s">
        <v>6</v>
      </c>
      <c r="F8" s="16" t="s">
        <v>7</v>
      </c>
      <c r="G8" s="18"/>
      <c r="H8" s="19"/>
      <c r="I8" s="18"/>
    </row>
    <row r="9" spans="1:10" x14ac:dyDescent="0.2">
      <c r="A9" s="21" t="s">
        <v>8</v>
      </c>
      <c r="B9" s="22"/>
      <c r="C9" s="23"/>
      <c r="D9" s="24"/>
      <c r="E9" s="25"/>
      <c r="F9" s="24"/>
      <c r="G9" s="25"/>
      <c r="H9" s="24"/>
      <c r="I9" s="25"/>
    </row>
    <row r="10" spans="1:10" x14ac:dyDescent="0.2">
      <c r="A10" s="26" t="s">
        <v>9</v>
      </c>
      <c r="B10" s="27">
        <v>1</v>
      </c>
      <c r="C10" s="28" t="s">
        <v>813</v>
      </c>
      <c r="D10" s="29" t="str">
        <f>IF(D$5&lt;&gt;0,VLOOKUP(A$6,'District Data'!B$3:BL$611,2,FALSE),"")</f>
        <v/>
      </c>
      <c r="E10" s="30" t="str">
        <f>IF(D$5&lt;&gt;0,VLOOKUP(A$6,'Similar District Data'!B$2:BL$610,2,FALSE), "")</f>
        <v/>
      </c>
      <c r="F10" s="29" t="str">
        <f>IF(D$5&lt;&gt;0,'State Data'!C1,"")</f>
        <v/>
      </c>
      <c r="G10" s="31" t="str">
        <f>IF(G$8&lt;&gt;0,VLOOKUP(G$8,'District Data'!A$3:BL$611,3,FALSE),"")</f>
        <v/>
      </c>
      <c r="H10" s="29" t="str">
        <f>IF(H$8&lt;&gt;0,VLOOKUP(H$8,'District Data'!A$3:BL$611,3,FALSE),"")</f>
        <v/>
      </c>
      <c r="I10" s="31" t="str">
        <f>IF(I$8&lt;&gt;0,VLOOKUP(I$8,'District Data'!A$3:BL$611,3,FALSE),"")</f>
        <v/>
      </c>
    </row>
    <row r="11" spans="1:10" x14ac:dyDescent="0.2">
      <c r="A11" s="26" t="s">
        <v>9</v>
      </c>
      <c r="B11" s="27">
        <v>2</v>
      </c>
      <c r="C11" s="28" t="s">
        <v>814</v>
      </c>
      <c r="D11" s="29" t="str">
        <f>IF(D$5&lt;&gt;0,VLOOKUP(A$6,'District Data'!B$3:BL$611,3,FALSE),"")</f>
        <v/>
      </c>
      <c r="E11" s="31" t="str">
        <f>IF(D$5&lt;&gt;0,VLOOKUP(A$6,'Similar District Data'!B$2:BL$610,3,FALSE), "")</f>
        <v/>
      </c>
      <c r="F11" s="29" t="str">
        <f>IF(D$5&lt;&gt;0,'State Data'!C2,"")</f>
        <v/>
      </c>
      <c r="G11" s="31" t="str">
        <f>IF(G$8&lt;&gt;0,VLOOKUP(G$8,'District Data'!A$3:BL$611,4,FALSE),"")</f>
        <v/>
      </c>
      <c r="H11" s="29" t="str">
        <f>IF(H$8&lt;&gt;0,VLOOKUP(H$8,'District Data'!A$3:BL$611,4,FALSE),"")</f>
        <v/>
      </c>
      <c r="I11" s="31" t="str">
        <f>IF(I$8&lt;&gt;0,VLOOKUP(I$8,'District Data'!A$3:BL$611,4,FALSE),"")</f>
        <v/>
      </c>
    </row>
    <row r="12" spans="1:10" x14ac:dyDescent="0.2">
      <c r="A12" s="26" t="s">
        <v>9</v>
      </c>
      <c r="B12" s="27">
        <v>3</v>
      </c>
      <c r="C12" s="28" t="s">
        <v>815</v>
      </c>
      <c r="D12" s="29" t="str">
        <f>IF(D$5&lt;&gt;0,VLOOKUP(A$6,'District Data'!B$3:BL$611,4,FALSE),"")</f>
        <v/>
      </c>
      <c r="E12" s="31" t="str">
        <f>IF(D$5&lt;&gt;0,VLOOKUP(A$6,'Similar District Data'!B$2:BL$610,4,FALSE), "")</f>
        <v/>
      </c>
      <c r="F12" s="29" t="str">
        <f>IF(D$5&lt;&gt;0,'State Data'!C3,"")</f>
        <v/>
      </c>
      <c r="G12" s="31" t="str">
        <f>IF(G$8&lt;&gt;0,VLOOKUP(G$8,'District Data'!A$3:BL$611,5,FALSE),"")</f>
        <v/>
      </c>
      <c r="H12" s="29" t="str">
        <f>IF(H$8&lt;&gt;0,VLOOKUP(H$8,'District Data'!A$3:BL$611,5,FALSE),"")</f>
        <v/>
      </c>
      <c r="I12" s="31" t="str">
        <f>IF(I$8&lt;&gt;0,VLOOKUP(I$8,'District Data'!A$3:BL$611,5,FALSE),"")</f>
        <v/>
      </c>
    </row>
    <row r="13" spans="1:10" x14ac:dyDescent="0.2">
      <c r="A13" s="26" t="s">
        <v>9</v>
      </c>
      <c r="B13" s="27">
        <v>4</v>
      </c>
      <c r="C13" s="28" t="s">
        <v>816</v>
      </c>
      <c r="D13" s="29" t="str">
        <f>IF(D$5&lt;&gt;0,VLOOKUP(A$6,'District Data'!B$3:BL$611,5,FALSE),"")</f>
        <v/>
      </c>
      <c r="E13" s="31" t="str">
        <f>IF(D$5&lt;&gt;0,VLOOKUP(A$6,'Similar District Data'!B$2:BL$610,5,FALSE), "")</f>
        <v/>
      </c>
      <c r="F13" s="29" t="str">
        <f>IF(D$5&lt;&gt;0,'State Data'!C4,"")</f>
        <v/>
      </c>
      <c r="G13" s="31" t="str">
        <f>IF(G$8&lt;&gt;0,VLOOKUP(G$8,'District Data'!A$3:BL$611,6,FALSE),"")</f>
        <v/>
      </c>
      <c r="H13" s="29" t="str">
        <f>IF(H$8&lt;&gt;0,VLOOKUP(H$8,'District Data'!A$3:BL$611,6,FALSE),"")</f>
        <v/>
      </c>
      <c r="I13" s="31" t="str">
        <f>IF(I$8&lt;&gt;0,VLOOKUP(I$8,'District Data'!A$3:BL$611,6,FALSE),"")</f>
        <v/>
      </c>
    </row>
    <row r="14" spans="1:10" x14ac:dyDescent="0.2">
      <c r="A14" s="26" t="s">
        <v>9</v>
      </c>
      <c r="B14" s="27">
        <v>5</v>
      </c>
      <c r="C14" s="28" t="s">
        <v>817</v>
      </c>
      <c r="D14" s="32" t="str">
        <f>IF(D$5&lt;&gt;0,VLOOKUP(A$6,'District Data'!B$3:BL$611,6,FALSE),"")</f>
        <v/>
      </c>
      <c r="E14" s="33" t="str">
        <f>IF(D$5&lt;&gt;0,VLOOKUP(A$6,'Similar District Data'!B$2:BL$610,6,FALSE), "")</f>
        <v/>
      </c>
      <c r="F14" s="32" t="str">
        <f>IF(D$5&lt;&gt;0,'State Data'!C5,"")</f>
        <v/>
      </c>
      <c r="G14" s="33" t="str">
        <f>IF(G$8&lt;&gt;0,VLOOKUP(G$8,'District Data'!A$3:BL$611,7,FALSE),"")</f>
        <v/>
      </c>
      <c r="H14" s="32" t="str">
        <f>IF(H$8&lt;&gt;0,VLOOKUP(H$8,'District Data'!A$3:BL$611,7,FALSE),"")</f>
        <v/>
      </c>
      <c r="I14" s="33" t="str">
        <f>IF(I$8&lt;&gt;0,VLOOKUP(I$8,'District Data'!A$3:BL$611,7,FALSE),"")</f>
        <v/>
      </c>
    </row>
    <row r="15" spans="1:10" x14ac:dyDescent="0.2">
      <c r="A15" s="26" t="s">
        <v>9</v>
      </c>
      <c r="B15" s="27">
        <v>6</v>
      </c>
      <c r="C15" s="28" t="s">
        <v>818</v>
      </c>
      <c r="D15" s="32" t="str">
        <f>IF(D$5&lt;&gt;0,VLOOKUP(A$6,'District Data'!B$3:BL$611,7,FALSE),"")</f>
        <v/>
      </c>
      <c r="E15" s="33" t="str">
        <f>IF(D$5&lt;&gt;0,VLOOKUP(A$6,'Similar District Data'!B$2:BL$610,7,FALSE), "")</f>
        <v/>
      </c>
      <c r="F15" s="32" t="str">
        <f>IF(D$5&lt;&gt;0,'State Data'!C6,"")</f>
        <v/>
      </c>
      <c r="G15" s="33" t="str">
        <f>IF(G$8&lt;&gt;0,VLOOKUP(G$8,'District Data'!A$3:BL$611,8,FALSE),"")</f>
        <v/>
      </c>
      <c r="H15" s="32" t="str">
        <f>IF(H$8&lt;&gt;0,VLOOKUP(H$8,'District Data'!A$3:BL$611,8,FALSE),"")</f>
        <v/>
      </c>
      <c r="I15" s="33" t="str">
        <f>IF(I$8&lt;&gt;0,VLOOKUP(I$8,'District Data'!A$3:BL$611,8,FALSE),"")</f>
        <v/>
      </c>
    </row>
    <row r="16" spans="1:10" x14ac:dyDescent="0.2">
      <c r="A16" s="26" t="s">
        <v>9</v>
      </c>
      <c r="B16" s="27">
        <v>7</v>
      </c>
      <c r="C16" s="28" t="s">
        <v>819</v>
      </c>
      <c r="D16" s="32" t="str">
        <f>IF(D$5&lt;&gt;0,VLOOKUP(A$6,'District Data'!B$3:BL$611,8,FALSE),"")</f>
        <v/>
      </c>
      <c r="E16" s="33" t="str">
        <f>IF(D$5&lt;&gt;0,VLOOKUP(A$6,'Similar District Data'!B$2:BL$610,8,FALSE), "")</f>
        <v/>
      </c>
      <c r="F16" s="32" t="str">
        <f>IF(D$5&lt;&gt;0,'State Data'!C7,"")</f>
        <v/>
      </c>
      <c r="G16" s="33" t="str">
        <f>IF(G$8&lt;&gt;0,VLOOKUP(G$8,'District Data'!A$3:BL$611,9,FALSE),"")</f>
        <v/>
      </c>
      <c r="H16" s="32" t="str">
        <f>IF(H$8&lt;&gt;0,VLOOKUP(H$8,'District Data'!A$3:BL$611,9,FALSE),"")</f>
        <v/>
      </c>
      <c r="I16" s="33" t="str">
        <f>IF(I$8&lt;&gt;0,VLOOKUP(I$8,'District Data'!A$3:BL$611,9,FALSE),"")</f>
        <v/>
      </c>
    </row>
    <row r="17" spans="1:9" x14ac:dyDescent="0.2">
      <c r="A17" s="26" t="s">
        <v>9</v>
      </c>
      <c r="B17" s="27">
        <v>8</v>
      </c>
      <c r="C17" s="28" t="s">
        <v>820</v>
      </c>
      <c r="D17" s="32" t="str">
        <f>IF(D$5&lt;&gt;0,VLOOKUP(A$6,'District Data'!B$3:BL$611,9,FALSE),"")</f>
        <v/>
      </c>
      <c r="E17" s="33" t="str">
        <f>IF(D$5&lt;&gt;0,VLOOKUP(A$6,'Similar District Data'!B$2:BL$610,9,FALSE), "")</f>
        <v/>
      </c>
      <c r="F17" s="32" t="str">
        <f>IF(D$5&lt;&gt;0,'State Data'!C8,"")</f>
        <v/>
      </c>
      <c r="G17" s="33" t="str">
        <f>IF(G$8&lt;&gt;0,VLOOKUP(G$8,'District Data'!A$3:BL$611,10,FALSE),"")</f>
        <v/>
      </c>
      <c r="H17" s="32" t="str">
        <f>IF(H$8&lt;&gt;0,VLOOKUP(H$8,'District Data'!A$3:BL$611,10,FALSE),"")</f>
        <v/>
      </c>
      <c r="I17" s="33" t="str">
        <f>IF(I$8&lt;&gt;0,VLOOKUP(I$8,'District Data'!A$3:BL$611,10,FALSE),"")</f>
        <v/>
      </c>
    </row>
    <row r="18" spans="1:9" x14ac:dyDescent="0.2">
      <c r="A18" s="26" t="s">
        <v>9</v>
      </c>
      <c r="B18" s="27">
        <v>9</v>
      </c>
      <c r="C18" s="28" t="s">
        <v>821</v>
      </c>
      <c r="D18" s="32" t="str">
        <f>IF(D$5&lt;&gt;0,VLOOKUP(A$6,'District Data'!B$3:BL$611,10,FALSE),"")</f>
        <v/>
      </c>
      <c r="E18" s="33" t="str">
        <f>IF(D$5&lt;&gt;0,VLOOKUP(A$6,'Similar District Data'!B$2:BL$610,10,FALSE), "")</f>
        <v/>
      </c>
      <c r="F18" s="32" t="str">
        <f>IF(D$5&lt;&gt;0,'State Data'!C9,"")</f>
        <v/>
      </c>
      <c r="G18" s="33" t="str">
        <f>IF(G$8&lt;&gt;0,VLOOKUP(G$8,'District Data'!A$3:BL$611,11,FALSE),"")</f>
        <v/>
      </c>
      <c r="H18" s="32" t="str">
        <f>IF(H$8&lt;&gt;0,VLOOKUP(H$8,'District Data'!A$3:BL$611,11,FALSE),"")</f>
        <v/>
      </c>
      <c r="I18" s="33" t="str">
        <f>IF(I$8&lt;&gt;0,VLOOKUP(I$8,'District Data'!A$3:BL$611,11,FALSE),"")</f>
        <v/>
      </c>
    </row>
    <row r="19" spans="1:9" x14ac:dyDescent="0.2">
      <c r="A19" s="26" t="s">
        <v>9</v>
      </c>
      <c r="B19" s="27">
        <v>10</v>
      </c>
      <c r="C19" s="28" t="s">
        <v>822</v>
      </c>
      <c r="D19" s="32" t="str">
        <f>IF(D$5&lt;&gt;0,VLOOKUP(A$6,'District Data'!B$3:BL$611,11,FALSE),"")</f>
        <v/>
      </c>
      <c r="E19" s="33" t="str">
        <f>IF(D$5&lt;&gt;0,VLOOKUP(A$6,'Similar District Data'!B$2:BL$610,11,FALSE), "")</f>
        <v/>
      </c>
      <c r="F19" s="32" t="str">
        <f>IF(D$5&lt;&gt;0,'State Data'!C10,"")</f>
        <v/>
      </c>
      <c r="G19" s="33" t="str">
        <f>IF(G$8&lt;&gt;0,VLOOKUP(G$8,'District Data'!A$3:BL$611,12,FALSE),"")</f>
        <v/>
      </c>
      <c r="H19" s="32" t="str">
        <f>IF(H$8&lt;&gt;0,VLOOKUP(H$8,'District Data'!A$3:BL$611,12,FALSE),"")</f>
        <v/>
      </c>
      <c r="I19" s="33" t="str">
        <f>IF(I$8&lt;&gt;0,VLOOKUP(I$8,'District Data'!A$3:BL$611,12,FALSE),"")</f>
        <v/>
      </c>
    </row>
    <row r="20" spans="1:9" x14ac:dyDescent="0.2">
      <c r="A20" s="34" t="s">
        <v>9</v>
      </c>
      <c r="B20" s="27">
        <v>11</v>
      </c>
      <c r="C20" s="35" t="s">
        <v>823</v>
      </c>
      <c r="D20" s="32" t="str">
        <f>IF(D$5&lt;&gt;0,VLOOKUP(A$6,'District Data'!B$3:BL$611,12,FALSE),"")</f>
        <v/>
      </c>
      <c r="E20" s="33" t="str">
        <f>IF(D$5&lt;&gt;0,VLOOKUP(A$6,'Similar District Data'!B$2:BL$610,12,FALSE), "")</f>
        <v/>
      </c>
      <c r="F20" s="32" t="str">
        <f>IF(D$5&lt;&gt;0,'State Data'!C11,"")</f>
        <v/>
      </c>
      <c r="G20" s="33" t="str">
        <f>IF(G$8&lt;&gt;0,VLOOKUP(G$8,'District Data'!A$3:BL$611,13,FALSE),"")</f>
        <v/>
      </c>
      <c r="H20" s="32" t="str">
        <f>IF(H$8&lt;&gt;0,VLOOKUP(H$8,'District Data'!A$3:BL$611,13,FALSE),"")</f>
        <v/>
      </c>
      <c r="I20" s="33" t="str">
        <f>IF(I$8&lt;&gt;0,VLOOKUP(I$8,'District Data'!A$3:BL$611,13,FALSE),"")</f>
        <v/>
      </c>
    </row>
    <row r="21" spans="1:9" x14ac:dyDescent="0.2">
      <c r="A21" s="34"/>
      <c r="B21" s="27">
        <v>12</v>
      </c>
      <c r="C21" s="35" t="s">
        <v>824</v>
      </c>
      <c r="D21" s="32" t="str">
        <f>IF(D$5&lt;&gt;0,VLOOKUP(A$6,'District Data'!B$3:BL$611,13,FALSE),"")</f>
        <v/>
      </c>
      <c r="E21" s="33" t="str">
        <f>IF(D$5&lt;&gt;0,VLOOKUP(A$6,'Similar District Data'!B$2:BL$610,13,FALSE), "")</f>
        <v/>
      </c>
      <c r="F21" s="32" t="str">
        <f>IF(D$5&lt;&gt;0,'State Data'!C12,"")</f>
        <v/>
      </c>
      <c r="G21" s="33" t="str">
        <f>IF(G$8&lt;&gt;0,VLOOKUP(G$8,'District Data'!A$3:BL$611,14,FALSE),"")</f>
        <v/>
      </c>
      <c r="H21" s="32" t="str">
        <f>IF(H$8&lt;&gt;0,VLOOKUP(H$8,'District Data'!A$3:BL$611,14,FALSE),"")</f>
        <v/>
      </c>
      <c r="I21" s="33" t="str">
        <f>IF(I$8&lt;&gt;0,VLOOKUP(I$8,'District Data'!A$3:BL$611,14,FALSE),"")</f>
        <v/>
      </c>
    </row>
    <row r="22" spans="1:9" x14ac:dyDescent="0.2">
      <c r="A22" s="36"/>
      <c r="B22" s="37">
        <v>13</v>
      </c>
      <c r="C22" s="38" t="s">
        <v>825</v>
      </c>
      <c r="D22" s="39" t="str">
        <f>IF(D$5&lt;&gt;0,VLOOKUP(A$6,'District Data'!B$3:BL$611,14,FALSE),"")</f>
        <v/>
      </c>
      <c r="E22" s="40" t="str">
        <f>IF(D$5&lt;&gt;0,VLOOKUP(A$6,'Similar District Data'!B$2:BL$610,14,FALSE), "")</f>
        <v/>
      </c>
      <c r="F22" s="39" t="str">
        <f>IF(D$5&lt;&gt;0,'State Data'!C13,"")</f>
        <v/>
      </c>
      <c r="G22" s="40" t="str">
        <f>IF(G$8&lt;&gt;0,VLOOKUP(G$8,'District Data'!A$3:BL$611,15,FALSE),"")</f>
        <v/>
      </c>
      <c r="H22" s="39" t="str">
        <f>IF(H$8&lt;&gt;0,VLOOKUP(H$8,'District Data'!A$3:BL$611,15,FALSE),"")</f>
        <v/>
      </c>
      <c r="I22" s="40" t="str">
        <f>IF(I$8&lt;&gt;0,VLOOKUP(I$8,'District Data'!A$3:BL$611,15,FALSE),"")</f>
        <v/>
      </c>
    </row>
    <row r="23" spans="1:9" x14ac:dyDescent="0.2">
      <c r="A23" s="26" t="s">
        <v>10</v>
      </c>
      <c r="B23" s="27"/>
      <c r="C23" s="28"/>
      <c r="D23" s="24"/>
      <c r="E23" s="25"/>
      <c r="F23" s="24"/>
      <c r="G23" s="25"/>
      <c r="H23" s="24"/>
      <c r="I23" s="25"/>
    </row>
    <row r="24" spans="1:9" x14ac:dyDescent="0.2">
      <c r="A24" s="26" t="s">
        <v>9</v>
      </c>
      <c r="B24" s="41">
        <v>14</v>
      </c>
      <c r="C24" s="28" t="s">
        <v>826</v>
      </c>
      <c r="D24" s="42" t="str">
        <f>IF(D$5&lt;&gt;0,VLOOKUP(A$6,'District Data'!B$3:BL$611,15,FALSE),"")</f>
        <v/>
      </c>
      <c r="E24" s="43" t="str">
        <f>IF(D$5&lt;&gt;0,VLOOKUP(A$6,'Similar District Data'!B$2:BL$610,15,FALSE), "")</f>
        <v/>
      </c>
      <c r="F24" s="42" t="str">
        <f>IF(D$5&lt;&gt;0,'State Data'!C14,"")</f>
        <v/>
      </c>
      <c r="G24" s="43" t="str">
        <f>IF(G$8&lt;&gt;0,VLOOKUP(G$8,'District Data'!A$3:BL$611,16,FALSE),"")</f>
        <v/>
      </c>
      <c r="H24" s="42" t="str">
        <f>IF(H$8&lt;&gt;0,VLOOKUP(H$8,'District Data'!A$3:BL$611,16,FALSE),"")</f>
        <v/>
      </c>
      <c r="I24" s="43" t="str">
        <f>IF(I$8&lt;&gt;0,VLOOKUP(I$8,'District Data'!A$3:BL$611,16,FALSE),"")</f>
        <v/>
      </c>
    </row>
    <row r="25" spans="1:9" x14ac:dyDescent="0.2">
      <c r="A25" s="26" t="s">
        <v>9</v>
      </c>
      <c r="B25" s="41">
        <v>15</v>
      </c>
      <c r="C25" s="28" t="s">
        <v>827</v>
      </c>
      <c r="D25" s="32" t="str">
        <f>IF(D$5&lt;&gt;0,VLOOKUP(A$6,'District Data'!B$3:BL$611,16,FALSE),"")</f>
        <v/>
      </c>
      <c r="E25" s="33" t="str">
        <f>IF(D$5&lt;&gt;0,VLOOKUP(A$6,'Similar District Data'!B$2:BL$610,16,FALSE), "")</f>
        <v/>
      </c>
      <c r="F25" s="32" t="str">
        <f>IF(D$5&lt;&gt;0,'State Data'!C15,"")</f>
        <v/>
      </c>
      <c r="G25" s="33" t="str">
        <f>IF(G$8&lt;&gt;0,VLOOKUP(G$8,'District Data'!A$3:BL$611,17,FALSE),"")</f>
        <v/>
      </c>
      <c r="H25" s="32" t="str">
        <f>IF(H$8&lt;&gt;0,VLOOKUP(H$8,'District Data'!A$3:BL$611,17,FALSE),"")</f>
        <v/>
      </c>
      <c r="I25" s="33" t="str">
        <f>IF(I$8&lt;&gt;0,VLOOKUP(I$8,'District Data'!A$3:BL$611,17,FALSE),"")</f>
        <v/>
      </c>
    </row>
    <row r="26" spans="1:9" x14ac:dyDescent="0.2">
      <c r="A26" s="26" t="s">
        <v>9</v>
      </c>
      <c r="B26" s="41">
        <v>16</v>
      </c>
      <c r="C26" s="28" t="s">
        <v>828</v>
      </c>
      <c r="D26" s="32" t="str">
        <f>IF(D$5&lt;&gt;0,VLOOKUP(A$6,'District Data'!B$3:BL$611,17,FALSE),"")</f>
        <v/>
      </c>
      <c r="E26" s="33" t="str">
        <f>IF(D$5&lt;&gt;0,VLOOKUP(A$6,'Similar District Data'!B$2:BL$610,17,FALSE), "")</f>
        <v/>
      </c>
      <c r="F26" s="32" t="str">
        <f>IF(D$5&lt;&gt;0,'State Data'!C16,"")</f>
        <v/>
      </c>
      <c r="G26" s="33" t="str">
        <f>IF(G$8&lt;&gt;0,VLOOKUP(G$8,'District Data'!A$3:BL$611,18,FALSE),"")</f>
        <v/>
      </c>
      <c r="H26" s="32" t="str">
        <f>IF(H$8&lt;&gt;0,VLOOKUP(H$8,'District Data'!A$3:BL$611,18,FALSE),"")</f>
        <v/>
      </c>
      <c r="I26" s="33" t="str">
        <f>IF(I$8&lt;&gt;0,VLOOKUP(I$8,'District Data'!A$3:BL$611,18,FALSE),"")</f>
        <v/>
      </c>
    </row>
    <row r="27" spans="1:9" x14ac:dyDescent="0.2">
      <c r="A27" s="26" t="s">
        <v>9</v>
      </c>
      <c r="B27" s="41">
        <v>17</v>
      </c>
      <c r="C27" s="28" t="s">
        <v>829</v>
      </c>
      <c r="D27" s="32" t="str">
        <f>IF(D$5&lt;&gt;0,VLOOKUP(A$6,'District Data'!B$3:BL$611,18,FALSE),"")</f>
        <v/>
      </c>
      <c r="E27" s="33" t="str">
        <f>IF(D$5&lt;&gt;0,VLOOKUP(A$6,'Similar District Data'!B$2:BL$610,18,FALSE), "")</f>
        <v/>
      </c>
      <c r="F27" s="32" t="str">
        <f>IF(D$5&lt;&gt;0,'State Data'!C17,"")</f>
        <v/>
      </c>
      <c r="G27" s="33" t="str">
        <f>IF(G$8&lt;&gt;0,VLOOKUP(G$8,'District Data'!A$3:BL$611,19,FALSE),"")</f>
        <v/>
      </c>
      <c r="H27" s="32" t="str">
        <f>IF(H$8&lt;&gt;0,VLOOKUP(H$8,'District Data'!A$3:BL$611,19,FALSE),"")</f>
        <v/>
      </c>
      <c r="I27" s="33" t="str">
        <f>IF(I$8&lt;&gt;0,VLOOKUP(I$8,'District Data'!A$3:BL$611,19,FALSE),"")</f>
        <v/>
      </c>
    </row>
    <row r="28" spans="1:9" x14ac:dyDescent="0.2">
      <c r="A28" s="26" t="s">
        <v>9</v>
      </c>
      <c r="B28" s="41">
        <v>18</v>
      </c>
      <c r="C28" s="28" t="s">
        <v>11</v>
      </c>
      <c r="D28" s="29" t="str">
        <f>IF(D$5&lt;&gt;0,VLOOKUP(A$6,'District Data'!B$3:BL$611,19,FALSE),"")</f>
        <v/>
      </c>
      <c r="E28" s="30" t="str">
        <f>IF(D$5&lt;&gt;0,VLOOKUP(A$6,'Similar District Data'!B$2:BL$610,19,FALSE), "")</f>
        <v/>
      </c>
      <c r="F28" s="29" t="str">
        <f>IF(D$5&lt;&gt;0,'State Data'!C18,"")</f>
        <v/>
      </c>
      <c r="G28" s="30" t="str">
        <f>IF(G$8&lt;&gt;0,VLOOKUP(G$8,'District Data'!A$3:BL$611,20,FALSE),"")</f>
        <v/>
      </c>
      <c r="H28" s="44" t="str">
        <f>IF(H$8&lt;&gt;0,VLOOKUP(H$8,'District Data'!A$3:BL$611,20,FALSE),"")</f>
        <v/>
      </c>
      <c r="I28" s="31" t="str">
        <f>IF(I$8&lt;&gt;0,VLOOKUP(I$8,'District Data'!A$3:BL$611,20,FALSE),"")</f>
        <v/>
      </c>
    </row>
    <row r="29" spans="1:9" x14ac:dyDescent="0.2">
      <c r="A29" s="26" t="s">
        <v>9</v>
      </c>
      <c r="B29" s="41">
        <v>19</v>
      </c>
      <c r="C29" s="28" t="s">
        <v>830</v>
      </c>
      <c r="D29" s="29" t="str">
        <f>IF(D$5&lt;&gt;0,VLOOKUP(A$6,'District Data'!B$3:BL$611,20,FALSE),"")</f>
        <v/>
      </c>
      <c r="E29" s="30" t="str">
        <f>IF(D$5&lt;&gt;0,VLOOKUP(A$6,'Similar District Data'!B$2:BL$610,20,FALSE), "")</f>
        <v/>
      </c>
      <c r="F29" s="29" t="str">
        <f>IF(D$5&lt;&gt;0,'State Data'!C19,"")</f>
        <v/>
      </c>
      <c r="G29" s="31" t="str">
        <f>IF(G$8&lt;&gt;0,VLOOKUP(G$8,'District Data'!A$3:BL$611,21,FALSE),"")</f>
        <v/>
      </c>
      <c r="H29" s="44" t="str">
        <f>IF(H$8&lt;&gt;0,VLOOKUP(H$8,'District Data'!A$3:BL$611,21,FALSE),"")</f>
        <v/>
      </c>
      <c r="I29" s="31" t="str">
        <f>IF(I$8&lt;&gt;0,VLOOKUP(I$8,'District Data'!A$3:BL$611,21,FALSE),"")</f>
        <v/>
      </c>
    </row>
    <row r="30" spans="1:9" x14ac:dyDescent="0.2">
      <c r="A30" s="34" t="s">
        <v>9</v>
      </c>
      <c r="B30" s="41">
        <v>20</v>
      </c>
      <c r="C30" s="35" t="s">
        <v>831</v>
      </c>
      <c r="D30" s="42" t="str">
        <f>IF(D$5&lt;&gt;0,VLOOKUP(A$6,'District Data'!B$3:BL$611,21,FALSE),"")</f>
        <v/>
      </c>
      <c r="E30" s="43" t="str">
        <f>IF(D$5&lt;&gt;0,VLOOKUP(A$6,'Similar District Data'!B$2:BL$610,21,FALSE), "")</f>
        <v/>
      </c>
      <c r="F30" s="42" t="str">
        <f>IF(D$5&lt;&gt;0,'State Data'!C20,"")</f>
        <v/>
      </c>
      <c r="G30" s="43" t="str">
        <f>IF(G$8&lt;&gt;0,VLOOKUP(G$8,'District Data'!A$3:BL$611,22,FALSE),"")</f>
        <v/>
      </c>
      <c r="H30" s="42" t="str">
        <f>IF(H$8&lt;&gt;0,VLOOKUP(H$8,'District Data'!A$3:BL$611,22,FALSE),"")</f>
        <v/>
      </c>
      <c r="I30" s="43" t="str">
        <f>IF(I$8&lt;&gt;0,VLOOKUP(I$8,'District Data'!A$3:BL$611,22,FALSE),"")</f>
        <v/>
      </c>
    </row>
    <row r="31" spans="1:9" x14ac:dyDescent="0.2">
      <c r="A31" s="36"/>
      <c r="B31" s="45">
        <v>21</v>
      </c>
      <c r="C31" s="38" t="s">
        <v>832</v>
      </c>
      <c r="D31" s="46" t="str">
        <f>IF(D$5&lt;&gt;0,VLOOKUP(A$6,'District Data'!B$3:BL$611,22,FALSE),"")</f>
        <v/>
      </c>
      <c r="E31" s="47" t="str">
        <f>IF(D$5&lt;&gt;0,VLOOKUP(A$6,'Similar District Data'!B$2:BL$610,22,FALSE), "")</f>
        <v/>
      </c>
      <c r="F31" s="46" t="str">
        <f>IF(D$5&lt;&gt;0,'State Data'!C21,"")</f>
        <v/>
      </c>
      <c r="G31" s="47" t="str">
        <f>IF(G$8&lt;&gt;0,VLOOKUP(G$8,'District Data'!A$3:BL$611,23,FALSE),"")</f>
        <v/>
      </c>
      <c r="H31" s="46" t="str">
        <f>IF(H$8&lt;&gt;0,VLOOKUP(H$8,'District Data'!A$3:BL$611,23,FALSE),"")</f>
        <v/>
      </c>
      <c r="I31" s="47" t="str">
        <f>IF(I$8&lt;&gt;0,VLOOKUP(I$8,'District Data'!A$3:BL$611,23,FALSE),"")</f>
        <v/>
      </c>
    </row>
    <row r="32" spans="1:9" x14ac:dyDescent="0.2">
      <c r="A32" s="26" t="s">
        <v>12</v>
      </c>
      <c r="B32" s="27"/>
      <c r="C32" s="28"/>
      <c r="D32" s="24"/>
      <c r="E32" s="25"/>
      <c r="F32" s="24"/>
      <c r="G32" s="25"/>
      <c r="H32" s="24"/>
      <c r="I32" s="25"/>
    </row>
    <row r="33" spans="1:9" x14ac:dyDescent="0.2">
      <c r="A33" s="26" t="s">
        <v>9</v>
      </c>
      <c r="B33" s="41">
        <v>22</v>
      </c>
      <c r="C33" s="28" t="s">
        <v>833</v>
      </c>
      <c r="D33" s="42" t="str">
        <f>IF(D$5&lt;&gt;0,VLOOKUP(A$6,'District Data'!B$3:BL$611,23,FALSE),"")</f>
        <v/>
      </c>
      <c r="E33" s="43" t="str">
        <f>IF(D$5&lt;&gt;0,VLOOKUP(A$6,'Similar District Data'!B$2:BL$610,23,FALSE), "")</f>
        <v/>
      </c>
      <c r="F33" s="42" t="str">
        <f>IF(D$5&lt;&gt;0,'State Data'!C22,"")</f>
        <v/>
      </c>
      <c r="G33" s="43" t="str">
        <f>IF(G$8&lt;&gt;0,VLOOKUP(G$8,'District Data'!A$3:BL$611,24,FALSE),"")</f>
        <v/>
      </c>
      <c r="H33" s="42" t="str">
        <f>IF(H$8&lt;&gt;0,VLOOKUP(H$8,'District Data'!A$3:BL$611,24,FALSE),"")</f>
        <v/>
      </c>
      <c r="I33" s="43" t="str">
        <f>IF(I$8&lt;&gt;0,VLOOKUP(I$8,'District Data'!A$3:BL$611,24,FALSE),"")</f>
        <v/>
      </c>
    </row>
    <row r="34" spans="1:9" x14ac:dyDescent="0.2">
      <c r="A34" s="26" t="s">
        <v>9</v>
      </c>
      <c r="B34" s="41">
        <v>23</v>
      </c>
      <c r="C34" s="28" t="s">
        <v>834</v>
      </c>
      <c r="D34" s="32" t="str">
        <f>IF(D$5&lt;&gt;0,VLOOKUP(A$6,'District Data'!B$3:BL$611,24,FALSE),"")</f>
        <v/>
      </c>
      <c r="E34" s="33" t="str">
        <f>IF(D$5&lt;&gt;0,VLOOKUP(A$6,'Similar District Data'!B$2:BL$610,24,FALSE), "")</f>
        <v/>
      </c>
      <c r="F34" s="32" t="str">
        <f>IF(D$5&lt;&gt;0,'State Data'!C23,"")</f>
        <v/>
      </c>
      <c r="G34" s="33" t="str">
        <f>IF(G$8&lt;&gt;0,VLOOKUP(G$8,'District Data'!A$3:BL$611,25,FALSE),"")</f>
        <v/>
      </c>
      <c r="H34" s="32" t="str">
        <f>IF(H$8&lt;&gt;0,VLOOKUP(H$8,'District Data'!A$3:BL$611,25,FALSE),"")</f>
        <v/>
      </c>
      <c r="I34" s="33" t="str">
        <f>IF(I$8&lt;&gt;0,VLOOKUP(I$8,'District Data'!A$3:BL$611,25,FALSE),"")</f>
        <v/>
      </c>
    </row>
    <row r="35" spans="1:9" x14ac:dyDescent="0.2">
      <c r="A35" s="26" t="s">
        <v>9</v>
      </c>
      <c r="B35" s="41">
        <v>24</v>
      </c>
      <c r="C35" s="28" t="s">
        <v>835</v>
      </c>
      <c r="D35" s="32" t="str">
        <f>IF(D$5&lt;&gt;0,VLOOKUP(A$6,'District Data'!B$3:BL$611,25,FALSE),"")</f>
        <v/>
      </c>
      <c r="E35" s="33" t="str">
        <f>IF(D$5&lt;&gt;0,VLOOKUP(A$6,'Similar District Data'!B$2:BL$610,25,FALSE), "")</f>
        <v/>
      </c>
      <c r="F35" s="32" t="str">
        <f>IF(D$5&lt;&gt;0,'State Data'!C24,"")</f>
        <v/>
      </c>
      <c r="G35" s="33" t="str">
        <f>IF(G$8&lt;&gt;0,VLOOKUP(G$8,'District Data'!A$3:BL$611,26,FALSE),"")</f>
        <v/>
      </c>
      <c r="H35" s="32" t="str">
        <f>IF(H$8&lt;&gt;0,VLOOKUP(H$8,'District Data'!A$3:BL$611,26,FALSE),"")</f>
        <v/>
      </c>
      <c r="I35" s="33" t="str">
        <f>IF(I$8&lt;&gt;0,VLOOKUP(I$8,'District Data'!A$3:BL$611,26,FALSE),"")</f>
        <v/>
      </c>
    </row>
    <row r="36" spans="1:9" x14ac:dyDescent="0.2">
      <c r="A36" s="26" t="s">
        <v>9</v>
      </c>
      <c r="B36" s="41">
        <v>25</v>
      </c>
      <c r="C36" s="28" t="s">
        <v>836</v>
      </c>
      <c r="D36" s="32" t="str">
        <f>IF(D$5&lt;&gt;0,VLOOKUP(A$6,'District Data'!B$3:BL$611,26,FALSE),"")</f>
        <v/>
      </c>
      <c r="E36" s="33" t="str">
        <f>IF(D$5&lt;&gt;0,VLOOKUP(A$6,'Similar District Data'!B$2:BL$610,26,FALSE), "")</f>
        <v/>
      </c>
      <c r="F36" s="32" t="str">
        <f>IF(D$5&lt;&gt;0,'State Data'!C25,"")</f>
        <v/>
      </c>
      <c r="G36" s="33" t="str">
        <f>IF(G$8&lt;&gt;0,VLOOKUP(G$8,'District Data'!A$3:BL$611,27,FALSE),"")</f>
        <v/>
      </c>
      <c r="H36" s="32" t="str">
        <f>IF(H$8&lt;&gt;0,VLOOKUP(H$8,'District Data'!A$3:BL$611,27,FALSE),"")</f>
        <v/>
      </c>
      <c r="I36" s="33" t="str">
        <f>IF(I$8&lt;&gt;0,VLOOKUP(I$8,'District Data'!A$3:BL$611,27,FALSE),"")</f>
        <v/>
      </c>
    </row>
    <row r="37" spans="1:9" x14ac:dyDescent="0.2">
      <c r="A37" s="26" t="s">
        <v>9</v>
      </c>
      <c r="B37" s="41">
        <v>26</v>
      </c>
      <c r="C37" s="28" t="s">
        <v>837</v>
      </c>
      <c r="D37" s="32" t="str">
        <f>IF(D$5&lt;&gt;0,VLOOKUP(A$6,'District Data'!B$3:BL$611,27,FALSE),"")</f>
        <v/>
      </c>
      <c r="E37" s="33" t="str">
        <f>IF(D$5&lt;&gt;0,VLOOKUP(A$6,'Similar District Data'!B$2:BL$610,27,FALSE), "")</f>
        <v/>
      </c>
      <c r="F37" s="32" t="str">
        <f>IF(D$5&lt;&gt;0,'State Data'!C26,"")</f>
        <v/>
      </c>
      <c r="G37" s="33" t="str">
        <f>IF(G$8&lt;&gt;0,VLOOKUP(G$8,'District Data'!A$3:BL$611,28,FALSE),"")</f>
        <v/>
      </c>
      <c r="H37" s="32" t="str">
        <f>IF(H$8&lt;&gt;0,VLOOKUP(H$8,'District Data'!A$3:BL$611,28,FALSE),"")</f>
        <v/>
      </c>
      <c r="I37" s="33" t="str">
        <f>IF(I$8&lt;&gt;0,VLOOKUP(I$8,'District Data'!A$3:BL$611,28,FALSE),"")</f>
        <v/>
      </c>
    </row>
    <row r="38" spans="1:9" x14ac:dyDescent="0.2">
      <c r="A38" s="26" t="s">
        <v>9</v>
      </c>
      <c r="B38" s="41">
        <v>27</v>
      </c>
      <c r="C38" s="28" t="s">
        <v>838</v>
      </c>
      <c r="D38" s="42" t="str">
        <f>IF(D$5&lt;&gt;0,VLOOKUP(A$6,'District Data'!B$3:BL$611,28,FALSE),"")</f>
        <v/>
      </c>
      <c r="E38" s="43" t="str">
        <f>IF(D$5&lt;&gt;0,VLOOKUP(A$6,'Similar District Data'!B$2:BL$610,28,FALSE), "")</f>
        <v/>
      </c>
      <c r="F38" s="42" t="str">
        <f>IF(D$5&lt;&gt;0,'State Data'!C27,"")</f>
        <v/>
      </c>
      <c r="G38" s="43" t="str">
        <f>IF(G$8&lt;&gt;0,VLOOKUP(G$8,'District Data'!A$3:BL$611,29,FALSE),"")</f>
        <v/>
      </c>
      <c r="H38" s="48" t="str">
        <f>IF(H$8&lt;&gt;0,VLOOKUP(H$8,'District Data'!A$3:BL$611,29,FALSE),"")</f>
        <v/>
      </c>
      <c r="I38" s="43" t="str">
        <f>IF(I$8&lt;&gt;0,VLOOKUP(I$8,'District Data'!A$3:BL$611,29,FALSE),"")</f>
        <v/>
      </c>
    </row>
    <row r="39" spans="1:9" x14ac:dyDescent="0.2">
      <c r="A39" s="26" t="s">
        <v>9</v>
      </c>
      <c r="B39" s="41">
        <v>28</v>
      </c>
      <c r="C39" s="28" t="s">
        <v>839</v>
      </c>
      <c r="D39" s="42" t="str">
        <f>IF(D$5&lt;&gt;0,VLOOKUP(A$6,'District Data'!B$3:BL$611,29,FALSE),"")</f>
        <v/>
      </c>
      <c r="E39" s="43" t="str">
        <f>IF(D$5&lt;&gt;0,VLOOKUP(A$6,'Similar District Data'!B$2:BL$610,29,FALSE), "")</f>
        <v/>
      </c>
      <c r="F39" s="42" t="str">
        <f>IF(D$5&lt;&gt;0,'State Data'!C28,"")</f>
        <v/>
      </c>
      <c r="G39" s="43" t="str">
        <f>IF(G$8&lt;&gt;0,VLOOKUP(G$8,'District Data'!A$3:BL$611,30,FALSE),"")</f>
        <v/>
      </c>
      <c r="H39" s="48" t="str">
        <f>IF(H$8&lt;&gt;0,VLOOKUP(H$8,'District Data'!A$3:BL$611,30,FALSE),"")</f>
        <v/>
      </c>
      <c r="I39" s="43" t="str">
        <f>IF(I$8&lt;&gt;0,VLOOKUP(I$8,'District Data'!A$3:BL$611,30,FALSE),"")</f>
        <v/>
      </c>
    </row>
    <row r="40" spans="1:9" x14ac:dyDescent="0.2">
      <c r="A40" s="26" t="s">
        <v>9</v>
      </c>
      <c r="B40" s="41">
        <v>29</v>
      </c>
      <c r="C40" s="28" t="s">
        <v>840</v>
      </c>
      <c r="D40" s="42" t="str">
        <f>IF(D$5&lt;&gt;0,VLOOKUP(A$6,'District Data'!B$3:BL$611,30,FALSE),"")</f>
        <v/>
      </c>
      <c r="E40" s="43" t="str">
        <f>IF(D$5&lt;&gt;0,VLOOKUP(A$6,'Similar District Data'!B$2:BL$610,30,FALSE), "")</f>
        <v/>
      </c>
      <c r="F40" s="42" t="str">
        <f>IF(D$5&lt;&gt;0,'State Data'!C29,"")</f>
        <v/>
      </c>
      <c r="G40" s="43" t="str">
        <f>IF(G$8&lt;&gt;0,VLOOKUP(G$8,'District Data'!A$3:BL$611,31,FALSE),"")</f>
        <v/>
      </c>
      <c r="H40" s="48" t="str">
        <f>IF(H$8&lt;&gt;0,VLOOKUP(H$8,'District Data'!A$3:BL$611,31,FALSE),"")</f>
        <v/>
      </c>
      <c r="I40" s="43" t="str">
        <f>IF(I$8&lt;&gt;0,VLOOKUP(I$8,'District Data'!A$3:BL$611,31,FALSE),"")</f>
        <v/>
      </c>
    </row>
    <row r="41" spans="1:9" x14ac:dyDescent="0.2">
      <c r="A41" s="26" t="s">
        <v>9</v>
      </c>
      <c r="B41" s="41">
        <v>30</v>
      </c>
      <c r="C41" s="28" t="s">
        <v>841</v>
      </c>
      <c r="D41" s="42" t="str">
        <f>IF(D$5&lt;&gt;0,VLOOKUP(A$6,'District Data'!B$3:BL$611,31,FALSE),"")</f>
        <v/>
      </c>
      <c r="E41" s="43" t="str">
        <f>IF(D$5&lt;&gt;0,VLOOKUP(A$6,'Similar District Data'!B$2:BL$610,31,FALSE), "")</f>
        <v/>
      </c>
      <c r="F41" s="42" t="str">
        <f>IF(D$5&lt;&gt;0,'State Data'!C30,"")</f>
        <v/>
      </c>
      <c r="G41" s="43" t="str">
        <f>IF(G$8&lt;&gt;0,VLOOKUP(G$8,'District Data'!A$3:BL$611,32,FALSE),"")</f>
        <v/>
      </c>
      <c r="H41" s="48" t="str">
        <f>IF(H$8&lt;&gt;0,VLOOKUP(H$8,'District Data'!A$3:BL$611,32,FALSE),"")</f>
        <v/>
      </c>
      <c r="I41" s="43" t="str">
        <f>IF(I$8&lt;&gt;0,VLOOKUP(I$8,'District Data'!A$3:BL$611,32,FALSE),"")</f>
        <v/>
      </c>
    </row>
    <row r="42" spans="1:9" x14ac:dyDescent="0.2">
      <c r="A42" s="26" t="s">
        <v>9</v>
      </c>
      <c r="B42" s="41">
        <v>31</v>
      </c>
      <c r="C42" s="28" t="s">
        <v>842</v>
      </c>
      <c r="D42" s="49" t="str">
        <f>IF(D$5&lt;&gt;0,VLOOKUP(A$6,'District Data'!B$3:BL$611,32,FALSE),"")</f>
        <v/>
      </c>
      <c r="E42" s="30" t="str">
        <f>IF(D$5&lt;&gt;0,VLOOKUP(A$6,'Similar District Data'!B$2:BL$610,32,FALSE), "")</f>
        <v/>
      </c>
      <c r="F42" s="29" t="str">
        <f>IF(D$5&lt;&gt;0,'State Data'!C31,"")</f>
        <v/>
      </c>
      <c r="G42" s="50" t="str">
        <f>IF(G$8&lt;&gt;0,VLOOKUP(G$8,'District Data'!A$3:BL$611,33,FALSE),"")</f>
        <v/>
      </c>
      <c r="H42" s="51" t="str">
        <f>IF(H$8&lt;&gt;0,VLOOKUP(H$8,'District Data'!A$3:BL$611,33,FALSE),"")</f>
        <v/>
      </c>
      <c r="I42" s="50" t="str">
        <f>IF(I$8&lt;&gt;0,VLOOKUP(I$8,'District Data'!A$3:BL$611,33,FALSE),"")</f>
        <v/>
      </c>
    </row>
    <row r="43" spans="1:9" x14ac:dyDescent="0.2">
      <c r="A43" s="26" t="s">
        <v>9</v>
      </c>
      <c r="B43" s="41">
        <v>32</v>
      </c>
      <c r="C43" s="28" t="s">
        <v>843</v>
      </c>
      <c r="D43" s="42" t="str">
        <f>IF(D$5&lt;&gt;0,VLOOKUP(A$6,'District Data'!B$3:BL$611,33,FALSE),"")</f>
        <v/>
      </c>
      <c r="E43" s="43" t="str">
        <f>IF(D$5&lt;&gt;0,VLOOKUP(A$6,'Similar District Data'!B$2:BL$610,33,FALSE), "")</f>
        <v/>
      </c>
      <c r="F43" s="42" t="str">
        <f>IF(D$5&lt;&gt;0,'State Data'!C32,"")</f>
        <v/>
      </c>
      <c r="G43" s="43" t="str">
        <f>IF(G$8&lt;&gt;0,VLOOKUP(G$8,'District Data'!A$3:BL$611,34,FALSE),"")</f>
        <v/>
      </c>
      <c r="H43" s="42" t="str">
        <f>IF(H$8&lt;&gt;0,VLOOKUP(H$8,'District Data'!A$3:BL$611,34,FALSE),"")</f>
        <v/>
      </c>
      <c r="I43" s="43" t="str">
        <f>IF(I$8&lt;&gt;0,VLOOKUP(I$8,'District Data'!A$3:BL$611,34,FALSE),"")</f>
        <v/>
      </c>
    </row>
    <row r="44" spans="1:9" x14ac:dyDescent="0.2">
      <c r="A44" s="36" t="s">
        <v>9</v>
      </c>
      <c r="B44" s="45">
        <v>33</v>
      </c>
      <c r="C44" s="38" t="s">
        <v>844</v>
      </c>
      <c r="D44" s="52" t="str">
        <f>IF(D$5&lt;&gt;0,VLOOKUP(A$6,'District Data'!B$3:BL$611,34,FALSE),"")</f>
        <v/>
      </c>
      <c r="E44" s="53" t="str">
        <f>IF(D$5&lt;&gt;0,VLOOKUP(A$6,'Similar District Data'!B$2:BL$610,34,FALSE), "")</f>
        <v/>
      </c>
      <c r="F44" s="52" t="str">
        <f>IF(D$5&lt;&gt;0,'State Data'!C33,"")</f>
        <v/>
      </c>
      <c r="G44" s="53" t="str">
        <f>IF(G$8&lt;&gt;0,VLOOKUP(G$8,'District Data'!A$3:BL$611,35,FALSE),"")</f>
        <v/>
      </c>
      <c r="H44" s="52" t="str">
        <f>IF(H$8&lt;&gt;0,VLOOKUP(H$8,'District Data'!A$3:BL$611,35,FALSE),"")</f>
        <v/>
      </c>
      <c r="I44" s="53" t="str">
        <f>IF(I$8&lt;&gt;0,VLOOKUP(I$8,'District Data'!A$3:BL$611,35,FALSE),"")</f>
        <v/>
      </c>
    </row>
    <row r="45" spans="1:9" x14ac:dyDescent="0.2">
      <c r="A45" s="26" t="s">
        <v>13</v>
      </c>
      <c r="B45" s="27"/>
      <c r="C45" s="28"/>
      <c r="D45" s="24"/>
      <c r="E45" s="25"/>
      <c r="F45" s="24"/>
      <c r="G45" s="25"/>
      <c r="H45" s="24"/>
      <c r="I45" s="25"/>
    </row>
    <row r="46" spans="1:9" x14ac:dyDescent="0.2">
      <c r="A46" s="26" t="s">
        <v>9</v>
      </c>
      <c r="B46" s="41">
        <v>34</v>
      </c>
      <c r="C46" s="28" t="s">
        <v>845</v>
      </c>
      <c r="D46" s="29" t="str">
        <f>IF(D$5&lt;&gt;0,VLOOKUP(A$6,'District Data'!B$3:BL$611,35,FALSE),"")</f>
        <v/>
      </c>
      <c r="E46" s="31" t="str">
        <f>IF(D$5&lt;&gt;0,VLOOKUP(A$6,'Similar District Data'!B$2:BL$610,35,FALSE), "")</f>
        <v/>
      </c>
      <c r="F46" s="29" t="str">
        <f>IF(D$5&lt;&gt;0,'State Data'!C34,"")</f>
        <v/>
      </c>
      <c r="G46" s="31" t="str">
        <f>IF(G$8&lt;&gt;0,VLOOKUP(G$8,'District Data'!A$3:BL$611,36,FALSE),"")</f>
        <v/>
      </c>
      <c r="H46" s="29" t="str">
        <f>IF(H$8&lt;&gt;0,VLOOKUP(H$8,'District Data'!A$3:BL$611,36,FALSE),"")</f>
        <v/>
      </c>
      <c r="I46" s="31" t="str">
        <f>IF(I$8&lt;&gt;0,VLOOKUP(I$8,'District Data'!A$3:BL$611,36,FALSE),"")</f>
        <v/>
      </c>
    </row>
    <row r="47" spans="1:9" x14ac:dyDescent="0.2">
      <c r="A47" s="26" t="s">
        <v>9</v>
      </c>
      <c r="B47" s="41">
        <v>35</v>
      </c>
      <c r="C47" s="28" t="s">
        <v>846</v>
      </c>
      <c r="D47" s="29" t="str">
        <f>IF(D$5&lt;&gt;0,VLOOKUP(A$6,'District Data'!B$3:BL$611,36,FALSE),"")</f>
        <v/>
      </c>
      <c r="E47" s="31" t="str">
        <f>IF(D$5&lt;&gt;0,VLOOKUP(A$6,'Similar District Data'!B$2:BL$610,36,FALSE), "")</f>
        <v/>
      </c>
      <c r="F47" s="29" t="str">
        <f>IF(D$5&lt;&gt;0,'State Data'!C35,"")</f>
        <v/>
      </c>
      <c r="G47" s="31" t="str">
        <f>IF(G$8&lt;&gt;0,VLOOKUP(G$8,'District Data'!A$3:BL$611,37,FALSE),"")</f>
        <v/>
      </c>
      <c r="H47" s="29" t="str">
        <f>IF(H$8&lt;&gt;0,VLOOKUP(H$8,'District Data'!A$3:BL$611,37,FALSE),"")</f>
        <v/>
      </c>
      <c r="I47" s="31" t="str">
        <f>IF(I$8&lt;&gt;0,VLOOKUP(I$8,'District Data'!A$3:BL$611,37,FALSE),"")</f>
        <v/>
      </c>
    </row>
    <row r="48" spans="1:9" x14ac:dyDescent="0.2">
      <c r="A48" s="26" t="s">
        <v>9</v>
      </c>
      <c r="B48" s="41">
        <v>36</v>
      </c>
      <c r="C48" s="28" t="s">
        <v>847</v>
      </c>
      <c r="D48" s="29" t="str">
        <f>IF(D$5&lt;&gt;0,VLOOKUP(A$6,'District Data'!B$3:BL$611,37,FALSE),"")</f>
        <v/>
      </c>
      <c r="E48" s="31" t="str">
        <f>IF(D$5&lt;&gt;0,VLOOKUP(A$6,'Similar District Data'!B$2:BL$610,37,FALSE), "")</f>
        <v/>
      </c>
      <c r="F48" s="29" t="str">
        <f>IF(D$5&lt;&gt;0,'State Data'!C36,"")</f>
        <v/>
      </c>
      <c r="G48" s="31" t="str">
        <f>IF(G$8&lt;&gt;0,VLOOKUP(G$8,'District Data'!A$3:BL$611,38,FALSE),"")</f>
        <v/>
      </c>
      <c r="H48" s="29" t="str">
        <f>IF(H$8&lt;&gt;0,VLOOKUP(H$8,'District Data'!A$3:BL$611,38,FALSE),"")</f>
        <v/>
      </c>
      <c r="I48" s="31" t="str">
        <f>IF(I$8&lt;&gt;0,VLOOKUP(I$8,'District Data'!A$3:BL$611,38,FALSE),"")</f>
        <v/>
      </c>
    </row>
    <row r="49" spans="1:9" x14ac:dyDescent="0.2">
      <c r="A49" s="26" t="s">
        <v>9</v>
      </c>
      <c r="B49" s="41">
        <v>37</v>
      </c>
      <c r="C49" s="28" t="s">
        <v>848</v>
      </c>
      <c r="D49" s="29" t="str">
        <f>IF(D$5&lt;&gt;0,VLOOKUP(A$6,'District Data'!B$3:BL$611,38,FALSE),"")</f>
        <v/>
      </c>
      <c r="E49" s="31" t="str">
        <f>IF(D$5&lt;&gt;0,VLOOKUP(A$6,'Similar District Data'!B$2:BL$610,38,FALSE), "")</f>
        <v/>
      </c>
      <c r="F49" s="29" t="str">
        <f>IF(D$5&lt;&gt;0,'State Data'!C37,"")</f>
        <v/>
      </c>
      <c r="G49" s="31" t="str">
        <f>IF(G$8&lt;&gt;0,VLOOKUP(G$8,'District Data'!A$3:BL$611,39,FALSE),"")</f>
        <v/>
      </c>
      <c r="H49" s="29" t="str">
        <f>IF(H$8&lt;&gt;0,VLOOKUP(H$8,'District Data'!A$3:BL$611,39,FALSE),"")</f>
        <v/>
      </c>
      <c r="I49" s="31" t="str">
        <f>IF(I$8&lt;&gt;0,VLOOKUP(I$8,'District Data'!A$3:BL$611,39,FALSE),"")</f>
        <v/>
      </c>
    </row>
    <row r="50" spans="1:9" x14ac:dyDescent="0.2">
      <c r="A50" s="26" t="s">
        <v>9</v>
      </c>
      <c r="B50" s="41">
        <v>38</v>
      </c>
      <c r="C50" s="28" t="s">
        <v>849</v>
      </c>
      <c r="D50" s="42" t="str">
        <f>IF(D$5&lt;&gt;0,VLOOKUP(A$6,'District Data'!B$3:BL$611,39,FALSE),"")</f>
        <v/>
      </c>
      <c r="E50" s="43" t="str">
        <f>IF(D$5&lt;&gt;0,VLOOKUP(A$6,'Similar District Data'!B$2:BL$610,39,FALSE), "")</f>
        <v/>
      </c>
      <c r="F50" s="42" t="str">
        <f>IF(D$5&lt;&gt;0,'State Data'!C38,"")</f>
        <v/>
      </c>
      <c r="G50" s="43" t="str">
        <f>IF(G$8&lt;&gt;0,VLOOKUP(G$8,'District Data'!A$3:BL$611,40,FALSE),"")</f>
        <v/>
      </c>
      <c r="H50" s="42" t="str">
        <f>IF(H$8&lt;&gt;0,VLOOKUP(H$8,'District Data'!A$3:BL$611,40,FALSE),"")</f>
        <v/>
      </c>
      <c r="I50" s="43" t="str">
        <f>IF(I$8&lt;&gt;0,VLOOKUP(I$8,'District Data'!A$3:BL$611,40,FALSE),"")</f>
        <v/>
      </c>
    </row>
    <row r="51" spans="1:9" x14ac:dyDescent="0.2">
      <c r="A51" s="36" t="s">
        <v>9</v>
      </c>
      <c r="B51" s="45">
        <v>39</v>
      </c>
      <c r="C51" s="38" t="s">
        <v>850</v>
      </c>
      <c r="D51" s="54" t="str">
        <f>IF(D$5&lt;&gt;0,VLOOKUP(A$6,'District Data'!B$3:BL$611,40,FALSE),"")</f>
        <v/>
      </c>
      <c r="E51" s="55" t="str">
        <f>IF(D$5&lt;&gt;0,VLOOKUP(A$6,'Similar District Data'!B$2:BL$610,40,FALSE), "")</f>
        <v/>
      </c>
      <c r="F51" s="54" t="str">
        <f>IF(D$5&lt;&gt;0,'State Data'!C39,"")</f>
        <v/>
      </c>
      <c r="G51" s="55" t="str">
        <f>IF(G$8&lt;&gt;0,VLOOKUP(G$8,'District Data'!A$3:BL$611,41,FALSE),"")</f>
        <v/>
      </c>
      <c r="H51" s="54" t="str">
        <f>IF(H$8&lt;&gt;0,VLOOKUP(H$8,'District Data'!A$3:BL$611,41,FALSE),"")</f>
        <v/>
      </c>
      <c r="I51" s="55" t="str">
        <f>IF(I$8&lt;&gt;0,VLOOKUP(I$8,'District Data'!A$3:BL$611,41,FALSE),"")</f>
        <v/>
      </c>
    </row>
    <row r="52" spans="1:9" x14ac:dyDescent="0.2">
      <c r="A52" s="26" t="s">
        <v>14</v>
      </c>
      <c r="B52" s="27"/>
      <c r="C52" s="28"/>
      <c r="D52" s="24"/>
      <c r="E52" s="25"/>
      <c r="F52" s="24"/>
      <c r="G52" s="25"/>
      <c r="H52" s="24"/>
      <c r="I52" s="25"/>
    </row>
    <row r="53" spans="1:9" x14ac:dyDescent="0.2">
      <c r="A53" s="26" t="s">
        <v>9</v>
      </c>
      <c r="B53" s="41">
        <v>40</v>
      </c>
      <c r="C53" s="28" t="s">
        <v>853</v>
      </c>
      <c r="D53" s="42" t="str">
        <f>IF(D$5&lt;&gt;0,VLOOKUP(A$6,'District Data'!B$3:BL$611,41,FALSE),"")</f>
        <v/>
      </c>
      <c r="E53" s="43" t="str">
        <f>IF(D$5&lt;&gt;0,VLOOKUP(A$6,'Similar District Data'!B$2:BL$610,41,FALSE), "")</f>
        <v/>
      </c>
      <c r="F53" s="42" t="str">
        <f>IF(D$5&lt;&gt;0,'State Data'!C40,"")</f>
        <v/>
      </c>
      <c r="G53" s="43" t="str">
        <f>IF(G$8&lt;&gt;0,VLOOKUP(G$8,'District Data'!A$3:BL$611,42,FALSE),"")</f>
        <v/>
      </c>
      <c r="H53" s="42" t="str">
        <f>IF(H$8&lt;&gt;0,VLOOKUP(H$8,'District Data'!A$3:BL$611,42,FALSE),"")</f>
        <v/>
      </c>
      <c r="I53" s="43" t="str">
        <f>IF(I$8&lt;&gt;0,VLOOKUP(I$8,'District Data'!A$3:BL$611,42,FALSE),"")</f>
        <v/>
      </c>
    </row>
    <row r="54" spans="1:9" x14ac:dyDescent="0.2">
      <c r="A54" s="26" t="s">
        <v>9</v>
      </c>
      <c r="B54" s="41">
        <v>41</v>
      </c>
      <c r="C54" s="28" t="s">
        <v>854</v>
      </c>
      <c r="D54" s="42" t="str">
        <f>IF(D$5&lt;&gt;0,VLOOKUP(A$6,'District Data'!B$3:BL$611,42,FALSE),"")</f>
        <v/>
      </c>
      <c r="E54" s="43" t="str">
        <f>IF(D$5&lt;&gt;0,VLOOKUP(A$6,'Similar District Data'!B$2:BL$610,42,FALSE), "")</f>
        <v/>
      </c>
      <c r="F54" s="42" t="str">
        <f>IF(D$5&lt;&gt;0,'State Data'!C41,"")</f>
        <v/>
      </c>
      <c r="G54" s="43" t="str">
        <f>IF(G$8&lt;&gt;0,VLOOKUP(G$8,'District Data'!A$3:BL$611,43,FALSE),"")</f>
        <v/>
      </c>
      <c r="H54" s="42" t="str">
        <f>IF(H$8&lt;&gt;0,VLOOKUP(H$8,'District Data'!A$3:BL$611,43,FALSE),"")</f>
        <v/>
      </c>
      <c r="I54" s="43" t="str">
        <f>IF(I$8&lt;&gt;0,VLOOKUP(I$8,'District Data'!A$3:BL$611,43,FALSE),"")</f>
        <v/>
      </c>
    </row>
    <row r="55" spans="1:9" x14ac:dyDescent="0.2">
      <c r="A55" s="26" t="s">
        <v>9</v>
      </c>
      <c r="B55" s="41">
        <v>42</v>
      </c>
      <c r="C55" s="28" t="s">
        <v>855</v>
      </c>
      <c r="D55" s="42" t="str">
        <f>IF(D$5&lt;&gt;0,VLOOKUP(A$6,'District Data'!B$3:BL$611,43,FALSE),"")</f>
        <v/>
      </c>
      <c r="E55" s="43" t="str">
        <f>IF(D$5&lt;&gt;0,VLOOKUP(A$6,'Similar District Data'!B$2:BL$610,43,FALSE), "")</f>
        <v/>
      </c>
      <c r="F55" s="42" t="str">
        <f>IF(D$5&lt;&gt;0,'State Data'!C42,"")</f>
        <v/>
      </c>
      <c r="G55" s="43" t="str">
        <f>IF(G$8&lt;&gt;0,VLOOKUP(G$8,'District Data'!A$3:BL$611,44,FALSE),"")</f>
        <v/>
      </c>
      <c r="H55" s="42" t="str">
        <f>IF(H$8&lt;&gt;0,VLOOKUP(H$8,'District Data'!A$3:BL$611,44,FALSE),"")</f>
        <v/>
      </c>
      <c r="I55" s="43" t="str">
        <f>IF(I$8&lt;&gt;0,VLOOKUP(I$8,'District Data'!A$3:BL$611,44,FALSE),"")</f>
        <v/>
      </c>
    </row>
    <row r="56" spans="1:9" x14ac:dyDescent="0.2">
      <c r="A56" s="26" t="s">
        <v>9</v>
      </c>
      <c r="B56" s="41">
        <v>43</v>
      </c>
      <c r="C56" s="28" t="s">
        <v>856</v>
      </c>
      <c r="D56" s="42" t="str">
        <f>IF(D$5&lt;&gt;0,VLOOKUP(A$6,'District Data'!B$3:BL$611,44,FALSE),"")</f>
        <v/>
      </c>
      <c r="E56" s="43" t="str">
        <f>IF(D$5&lt;&gt;0,VLOOKUP(A$6,'Similar District Data'!B$2:BL$610,44,FALSE), "")</f>
        <v/>
      </c>
      <c r="F56" s="42" t="str">
        <f>IF(D$5&lt;&gt;0,'State Data'!C43,"")</f>
        <v/>
      </c>
      <c r="G56" s="43" t="str">
        <f>IF(G$8&lt;&gt;0,VLOOKUP(G$8,'District Data'!A$3:BL$611,45,FALSE),"")</f>
        <v/>
      </c>
      <c r="H56" s="42" t="str">
        <f>IF(H$8&lt;&gt;0,VLOOKUP(H$8,'District Data'!A$3:BL$611,45,FALSE),"")</f>
        <v/>
      </c>
      <c r="I56" s="43" t="str">
        <f>IF(I$8&lt;&gt;0,VLOOKUP(I$8,'District Data'!A$3:BL$611,45,FALSE),"")</f>
        <v/>
      </c>
    </row>
    <row r="57" spans="1:9" x14ac:dyDescent="0.2">
      <c r="A57" s="26" t="s">
        <v>9</v>
      </c>
      <c r="B57" s="41">
        <v>44</v>
      </c>
      <c r="C57" s="28" t="s">
        <v>857</v>
      </c>
      <c r="D57" s="42" t="str">
        <f>IF(D$5&lt;&gt;0,VLOOKUP(A$6,'District Data'!B$3:BL$611,45,FALSE),"")</f>
        <v/>
      </c>
      <c r="E57" s="43" t="str">
        <f>IF(D$5&lt;&gt;0,VLOOKUP(A$6,'Similar District Data'!B$2:BL$610,45,FALSE), "")</f>
        <v/>
      </c>
      <c r="F57" s="42" t="str">
        <f>IF(D$5&lt;&gt;0,'State Data'!C44,"")</f>
        <v/>
      </c>
      <c r="G57" s="43" t="str">
        <f>IF(G$8&lt;&gt;0,VLOOKUP(G$8,'District Data'!A$3:BL$611,46,FALSE),"")</f>
        <v/>
      </c>
      <c r="H57" s="42" t="str">
        <f>IF(H$8&lt;&gt;0,VLOOKUP(H$8,'District Data'!A$3:BL$611,46,FALSE),"")</f>
        <v/>
      </c>
      <c r="I57" s="43" t="str">
        <f>IF(I$8&lt;&gt;0,VLOOKUP(I$8,'District Data'!A$3:BL$611,46,FALSE),"")</f>
        <v/>
      </c>
    </row>
    <row r="58" spans="1:9" x14ac:dyDescent="0.2">
      <c r="A58" s="36" t="s">
        <v>9</v>
      </c>
      <c r="B58" s="45">
        <v>45</v>
      </c>
      <c r="C58" s="38" t="s">
        <v>858</v>
      </c>
      <c r="D58" s="52" t="str">
        <f>IF(D$5&lt;&gt;0,VLOOKUP(A$6,'District Data'!B$3:BL$611,46,FALSE),"")</f>
        <v/>
      </c>
      <c r="E58" s="53" t="str">
        <f>IF(D$5&lt;&gt;0,VLOOKUP(A$6,'Similar District Data'!B$2:BL$610,46,FALSE), "")</f>
        <v/>
      </c>
      <c r="F58" s="52" t="str">
        <f>IF(D$5&lt;&gt;0,'State Data'!C45,"")</f>
        <v/>
      </c>
      <c r="G58" s="53" t="str">
        <f>IF(G$8&lt;&gt;0,VLOOKUP(G$8,'District Data'!A$3:BL$611,47,FALSE),"")</f>
        <v/>
      </c>
      <c r="H58" s="52" t="str">
        <f>IF(H$8&lt;&gt;0,VLOOKUP(H$8,'District Data'!A$3:BL$611,47,FALSE),"")</f>
        <v/>
      </c>
      <c r="I58" s="53" t="str">
        <f>IF(I$8&lt;&gt;0,VLOOKUP(I$8,'District Data'!A$3:BL$611,47,FALSE),"")</f>
        <v/>
      </c>
    </row>
    <row r="59" spans="1:9" x14ac:dyDescent="0.2">
      <c r="A59" s="26" t="s">
        <v>15</v>
      </c>
      <c r="B59" s="27"/>
      <c r="C59" s="28"/>
      <c r="D59" s="24"/>
      <c r="E59" s="25"/>
      <c r="F59" s="24"/>
      <c r="G59" s="25"/>
      <c r="H59" s="24"/>
      <c r="I59" s="25"/>
    </row>
    <row r="60" spans="1:9" x14ac:dyDescent="0.2">
      <c r="A60" s="26" t="s">
        <v>9</v>
      </c>
      <c r="B60" s="41">
        <v>46</v>
      </c>
      <c r="C60" s="28" t="s">
        <v>859</v>
      </c>
      <c r="D60" s="42" t="str">
        <f>IF(D$5&lt;&gt;0,VLOOKUP(A$6,'District Data'!B$3:BL$611,47,FALSE),"")</f>
        <v/>
      </c>
      <c r="E60" s="43" t="str">
        <f>IF(D$5&lt;&gt;0,VLOOKUP(A$6,'Similar District Data'!B$2:BL$610,47,FALSE), "")</f>
        <v/>
      </c>
      <c r="F60" s="42" t="str">
        <f>IF(D$5&lt;&gt;0,'State Data'!C46,"")</f>
        <v/>
      </c>
      <c r="G60" s="43" t="str">
        <f>IF(G$8&lt;&gt;0,VLOOKUP(G$8,'District Data'!A$3:BL$611,48,FALSE),"")</f>
        <v/>
      </c>
      <c r="H60" s="42" t="str">
        <f>IF(H$8&lt;&gt;0,VLOOKUP(H$8,'District Data'!A$3:BL$611,48,FALSE),"")</f>
        <v/>
      </c>
      <c r="I60" s="43" t="str">
        <f>IF(I$8&lt;&gt;0,VLOOKUP(I$8,'District Data'!A$3:BL$611,48,FALSE),"")</f>
        <v/>
      </c>
    </row>
    <row r="61" spans="1:9" x14ac:dyDescent="0.2">
      <c r="A61" s="26" t="s">
        <v>9</v>
      </c>
      <c r="B61" s="41">
        <v>47</v>
      </c>
      <c r="C61" s="28" t="s">
        <v>860</v>
      </c>
      <c r="D61" s="32" t="str">
        <f>IF(D$5&lt;&gt;0,VLOOKUP(A$6,'District Data'!B$3:BL$611,48,FALSE),"")</f>
        <v/>
      </c>
      <c r="E61" s="33" t="str">
        <f>IF(D$5&lt;&gt;0,VLOOKUP(A$6,'Similar District Data'!B$2:BL$610,48,FALSE), "")</f>
        <v/>
      </c>
      <c r="F61" s="32" t="str">
        <f>IF(D$5&lt;&gt;0,'State Data'!C47,"")</f>
        <v/>
      </c>
      <c r="G61" s="33" t="str">
        <f>IF(G$8&lt;&gt;0,VLOOKUP(G$8,'District Data'!A$3:BL$611,49,FALSE),"")</f>
        <v/>
      </c>
      <c r="H61" s="32" t="str">
        <f>IF(H$8&lt;&gt;0,VLOOKUP(H$8,'District Data'!A$3:BL$611,49,FALSE),"")</f>
        <v/>
      </c>
      <c r="I61" s="33" t="str">
        <f>IF(I$8&lt;&gt;0,VLOOKUP(I$8,'District Data'!A$3:BL$611,49,FALSE),"")</f>
        <v/>
      </c>
    </row>
    <row r="62" spans="1:9" x14ac:dyDescent="0.2">
      <c r="A62" s="26" t="s">
        <v>9</v>
      </c>
      <c r="B62" s="41">
        <v>48</v>
      </c>
      <c r="C62" s="28" t="s">
        <v>861</v>
      </c>
      <c r="D62" s="42" t="str">
        <f>IF(D$5&lt;&gt;0,VLOOKUP(A$6,'District Data'!B$3:BL$611,49,FALSE),"")</f>
        <v/>
      </c>
      <c r="E62" s="43" t="str">
        <f>IF(D$5&lt;&gt;0,VLOOKUP(A$6,'Similar District Data'!B$2:BL$610,49,FALSE), "")</f>
        <v/>
      </c>
      <c r="F62" s="42" t="str">
        <f>IF(D$5&lt;&gt;0,'State Data'!C48,"")</f>
        <v/>
      </c>
      <c r="G62" s="43" t="str">
        <f>IF(G$8&lt;&gt;0,VLOOKUP(G$8,'District Data'!A$3:BL$611,50,FALSE),"")</f>
        <v/>
      </c>
      <c r="H62" s="42" t="str">
        <f>IF(H$8&lt;&gt;0,VLOOKUP(H$8,'District Data'!A$3:BL$611,50,FALSE),"")</f>
        <v/>
      </c>
      <c r="I62" s="43" t="str">
        <f>IF(I$8&lt;&gt;0,VLOOKUP(I$8,'District Data'!A$3:BL$611,50,FALSE),"")</f>
        <v/>
      </c>
    </row>
    <row r="63" spans="1:9" x14ac:dyDescent="0.2">
      <c r="A63" s="26" t="s">
        <v>9</v>
      </c>
      <c r="B63" s="41">
        <v>49</v>
      </c>
      <c r="C63" s="28" t="s">
        <v>862</v>
      </c>
      <c r="D63" s="32" t="str">
        <f>IF(D$5&lt;&gt;0,VLOOKUP(A$6,'District Data'!B$3:BL$611,50,FALSE),"")</f>
        <v/>
      </c>
      <c r="E63" s="33" t="str">
        <f>IF(D$5&lt;&gt;0,VLOOKUP(A$6,'Similar District Data'!B$2:BL$610,50,FALSE), "")</f>
        <v/>
      </c>
      <c r="F63" s="32" t="str">
        <f>IF(D$5&lt;&gt;0,'State Data'!C49,"")</f>
        <v/>
      </c>
      <c r="G63" s="33" t="str">
        <f>IF(G$8&lt;&gt;0,VLOOKUP(G$8,'District Data'!A$3:BL$611,51,FALSE),"")</f>
        <v/>
      </c>
      <c r="H63" s="32" t="str">
        <f>IF(H$8&lt;&gt;0,VLOOKUP(H$8,'District Data'!A$3:BL$611,51,FALSE),"")</f>
        <v/>
      </c>
      <c r="I63" s="33" t="str">
        <f>IF(I$8&lt;&gt;0,VLOOKUP(I$8,'District Data'!A$3:BL$611,51,FALSE),"")</f>
        <v/>
      </c>
    </row>
    <row r="64" spans="1:9" x14ac:dyDescent="0.2">
      <c r="A64" s="26"/>
      <c r="B64" s="41">
        <v>50</v>
      </c>
      <c r="C64" s="28" t="s">
        <v>851</v>
      </c>
      <c r="D64" s="42" t="str">
        <f>IF(D$5&lt;&gt;0,VLOOKUP(A$6,'District Data'!B$3:BL$611,51,FALSE),"")</f>
        <v/>
      </c>
      <c r="E64" s="43" t="str">
        <f>IF(D$5&lt;&gt;0,VLOOKUP(A$6,'Similar District Data'!B$2:BL$610,51,FALSE), "")</f>
        <v/>
      </c>
      <c r="F64" s="42" t="str">
        <f>IF(D$5&lt;&gt;0,'State Data'!C50,"")</f>
        <v/>
      </c>
      <c r="G64" s="43" t="str">
        <f>IF(G$8&lt;&gt;0,VLOOKUP(G$8,'District Data'!A$3:BL$611,52,FALSE),"")</f>
        <v/>
      </c>
      <c r="H64" s="42" t="str">
        <f>IF(H$8&lt;&gt;0,VLOOKUP(H$8,'District Data'!A$3:BL$611,52,FALSE),"")</f>
        <v/>
      </c>
      <c r="I64" s="43" t="str">
        <f>IF(I$8&lt;&gt;0,VLOOKUP(I$8,'District Data'!A$3:BL$611,52,FALSE),"")</f>
        <v/>
      </c>
    </row>
    <row r="65" spans="1:9" x14ac:dyDescent="0.2">
      <c r="A65" s="26"/>
      <c r="B65" s="41">
        <v>51</v>
      </c>
      <c r="C65" s="28" t="s">
        <v>852</v>
      </c>
      <c r="D65" s="32" t="str">
        <f>IF(D$5&lt;&gt;0,VLOOKUP(A$6,'District Data'!B$3:BL$611,52,FALSE),"")</f>
        <v/>
      </c>
      <c r="E65" s="33" t="str">
        <f>IF(D$5&lt;&gt;0,VLOOKUP(A$6,'Similar District Data'!B$2:BL$610,52,FALSE), "")</f>
        <v/>
      </c>
      <c r="F65" s="32" t="str">
        <f>IF(D$5&lt;&gt;0,'State Data'!C51,"")</f>
        <v/>
      </c>
      <c r="G65" s="33" t="str">
        <f>IF(G$8&lt;&gt;0,VLOOKUP(G$8,'District Data'!A$3:BL$611,53,FALSE),"")</f>
        <v/>
      </c>
      <c r="H65" s="32" t="str">
        <f>IF(H$8&lt;&gt;0,VLOOKUP(H$8,'District Data'!A$3:BL$611,53,FALSE),"")</f>
        <v/>
      </c>
      <c r="I65" s="33" t="str">
        <f>IF(I$8&lt;&gt;0,VLOOKUP(I$8,'District Data'!A$3:BL$611,53,FALSE),"")</f>
        <v/>
      </c>
    </row>
    <row r="66" spans="1:9" x14ac:dyDescent="0.2">
      <c r="A66" s="26" t="s">
        <v>9</v>
      </c>
      <c r="B66" s="41">
        <v>52</v>
      </c>
      <c r="C66" s="28" t="s">
        <v>863</v>
      </c>
      <c r="D66" s="42" t="str">
        <f>IF(D$5&lt;&gt;0,VLOOKUP(A$6,'District Data'!B$3:BL$611,53,FALSE),"")</f>
        <v/>
      </c>
      <c r="E66" s="43" t="str">
        <f>IF(D$5&lt;&gt;0,VLOOKUP(A$6,'Similar District Data'!B$2:BL$610,53,FALSE), "")</f>
        <v/>
      </c>
      <c r="F66" s="42" t="str">
        <f>IF(D$5&lt;&gt;0,'State Data'!C52,"")</f>
        <v/>
      </c>
      <c r="G66" s="43" t="str">
        <f>IF(G$8&lt;&gt;0,VLOOKUP(G$8,'District Data'!A$3:BL$611,54,FALSE),"")</f>
        <v/>
      </c>
      <c r="H66" s="42" t="str">
        <f>IF(H$8&lt;&gt;0,VLOOKUP(H$8,'District Data'!A$3:BL$611,54,FALSE),"")</f>
        <v/>
      </c>
      <c r="I66" s="43" t="str">
        <f>IF(I$8&lt;&gt;0,VLOOKUP(I$8,'District Data'!A$3:BL$611,54,FALSE),"")</f>
        <v/>
      </c>
    </row>
    <row r="67" spans="1:9" x14ac:dyDescent="0.2">
      <c r="A67" s="26" t="s">
        <v>9</v>
      </c>
      <c r="B67" s="41">
        <v>53</v>
      </c>
      <c r="C67" s="28" t="s">
        <v>864</v>
      </c>
      <c r="D67" s="32" t="str">
        <f>IF(D$5&lt;&gt;0,VLOOKUP(A$6,'District Data'!B$3:BL$611,54,FALSE),"")</f>
        <v/>
      </c>
      <c r="E67" s="33" t="str">
        <f>IF(D$5&lt;&gt;0,VLOOKUP(A$6,'Similar District Data'!B$2:BL$610,54,FALSE), "")</f>
        <v/>
      </c>
      <c r="F67" s="32" t="str">
        <f>IF(D$5&lt;&gt;0,'State Data'!C53,"")</f>
        <v/>
      </c>
      <c r="G67" s="33" t="str">
        <f>IF(G$8&lt;&gt;0,VLOOKUP(G$8,'District Data'!A$3:BL$611,55,FALSE),"")</f>
        <v/>
      </c>
      <c r="H67" s="32" t="str">
        <f>IF(H$8&lt;&gt;0,VLOOKUP(H$8,'District Data'!A$3:BL$611,55,FALSE),"")</f>
        <v/>
      </c>
      <c r="I67" s="33" t="str">
        <f>IF(I$8&lt;&gt;0,VLOOKUP(I$8,'District Data'!A$3:BL$611,55,FALSE),"")</f>
        <v/>
      </c>
    </row>
    <row r="68" spans="1:9" x14ac:dyDescent="0.2">
      <c r="A68" s="26" t="s">
        <v>9</v>
      </c>
      <c r="B68" s="41">
        <v>54</v>
      </c>
      <c r="C68" s="28" t="s">
        <v>865</v>
      </c>
      <c r="D68" s="42" t="str">
        <f>IF(D$5&lt;&gt;0,VLOOKUP(A$6,'District Data'!B$3:BL$611,55,FALSE),"")</f>
        <v/>
      </c>
      <c r="E68" s="43" t="str">
        <f>IF(D$5&lt;&gt;0,VLOOKUP(A$6,'Similar District Data'!B$2:BL$610,55,FALSE), "")</f>
        <v/>
      </c>
      <c r="F68" s="42" t="str">
        <f>IF(D$5&lt;&gt;0,'State Data'!C54,"")</f>
        <v/>
      </c>
      <c r="G68" s="43" t="str">
        <f>IF(G$8&lt;&gt;0,VLOOKUP(G$8,'District Data'!A$3:BL$611,56,FALSE),"")</f>
        <v/>
      </c>
      <c r="H68" s="42" t="str">
        <f>IF(H$8&lt;&gt;0,VLOOKUP(H$8,'District Data'!A$3:BL$611,56,FALSE),"")</f>
        <v/>
      </c>
      <c r="I68" s="43" t="str">
        <f>IF(I$8&lt;&gt;0,VLOOKUP(I$8,'District Data'!A$3:BL$611,56,FALSE),"")</f>
        <v/>
      </c>
    </row>
    <row r="69" spans="1:9" x14ac:dyDescent="0.2">
      <c r="A69" s="26" t="s">
        <v>9</v>
      </c>
      <c r="B69" s="41">
        <v>55</v>
      </c>
      <c r="C69" s="28" t="s">
        <v>866</v>
      </c>
      <c r="D69" s="42" t="str">
        <f>IF(D$5&lt;&gt;0,VLOOKUP(A$6,'District Data'!B$3:BL$611,56,FALSE),"")</f>
        <v/>
      </c>
      <c r="E69" s="43" t="str">
        <f>IF(D$5&lt;&gt;0,VLOOKUP(A$6,'Similar District Data'!B$2:BL$610,56,FALSE), "")</f>
        <v/>
      </c>
      <c r="F69" s="42" t="str">
        <f>IF(D$5&lt;&gt;0,'State Data'!C55,"")</f>
        <v/>
      </c>
      <c r="G69" s="43" t="str">
        <f>IF(G$8&lt;&gt;0,VLOOKUP(G$8,'District Data'!A$3:BL$611,57,FALSE),"")</f>
        <v/>
      </c>
      <c r="H69" s="42" t="str">
        <f>IF(H$8&lt;&gt;0,VLOOKUP(H$8,'District Data'!A$3:BL$611,57,FALSE),"")</f>
        <v/>
      </c>
      <c r="I69" s="43" t="str">
        <f>IF(I$8&lt;&gt;0,VLOOKUP(I$8,'District Data'!A$3:BL$611,57,FALSE),"")</f>
        <v/>
      </c>
    </row>
    <row r="70" spans="1:9" x14ac:dyDescent="0.2">
      <c r="A70" s="36" t="s">
        <v>9</v>
      </c>
      <c r="B70" s="45">
        <v>56</v>
      </c>
      <c r="C70" s="38" t="s">
        <v>867</v>
      </c>
      <c r="D70" s="39" t="str">
        <f>IF(D$5&lt;&gt;0,VLOOKUP(A$6,'District Data'!B$3:BL$611,57,FALSE),"")</f>
        <v/>
      </c>
      <c r="E70" s="40" t="str">
        <f>IF(D$5&lt;&gt;0,VLOOKUP(A$6,'Similar District Data'!B$2:BL$610,57,FALSE), "")</f>
        <v/>
      </c>
      <c r="F70" s="39" t="str">
        <f>IF(D$5&lt;&gt;0,'State Data'!C56,"")</f>
        <v/>
      </c>
      <c r="G70" s="40" t="str">
        <f>IF(G$8&lt;&gt;0,VLOOKUP(G$8,'District Data'!A$3:BL$611,58,FALSE),"")</f>
        <v/>
      </c>
      <c r="H70" s="39" t="str">
        <f>IF(H$8&lt;&gt;0,VLOOKUP(H$8,'District Data'!A$3:BL$611,58,FALSE),"")</f>
        <v/>
      </c>
      <c r="I70" s="40" t="str">
        <f>IF(I$8&lt;&gt;0,VLOOKUP(I$8,'District Data'!A$3:BL$611,58,FALSE),"")</f>
        <v/>
      </c>
    </row>
    <row r="71" spans="1:9" x14ac:dyDescent="0.2">
      <c r="A71" s="26" t="s">
        <v>16</v>
      </c>
      <c r="B71" s="27"/>
      <c r="C71" s="28"/>
      <c r="D71" s="24"/>
      <c r="E71" s="25"/>
      <c r="F71" s="24"/>
      <c r="G71" s="25"/>
      <c r="H71" s="24"/>
      <c r="I71" s="25"/>
    </row>
    <row r="72" spans="1:9" x14ac:dyDescent="0.2">
      <c r="A72" s="26" t="s">
        <v>9</v>
      </c>
      <c r="B72" s="41">
        <v>57</v>
      </c>
      <c r="C72" s="28" t="s">
        <v>868</v>
      </c>
      <c r="D72" s="32" t="str">
        <f>IF(D$5&lt;&gt;0,VLOOKUP(A$6,'District Data'!B$3:BL$611,58,FALSE),"")</f>
        <v/>
      </c>
      <c r="E72" s="33" t="str">
        <f>IF(D$5&lt;&gt;0,VLOOKUP(A$6,'Similar District Data'!B$2:BL$610,58,FALSE), "")</f>
        <v/>
      </c>
      <c r="F72" s="32" t="str">
        <f>IF(D$5&lt;&gt;0,'State Data'!C57,"")</f>
        <v/>
      </c>
      <c r="G72" s="33" t="str">
        <f>IF(G$8&lt;&gt;0,VLOOKUP(G$8,'District Data'!A$3:BL$611,59,FALSE),"")</f>
        <v/>
      </c>
      <c r="H72" s="32" t="str">
        <f>IF(H$8&lt;&gt;0,VLOOKUP(H$8,'District Data'!A$3:BL$611,59,FALSE),"")</f>
        <v/>
      </c>
      <c r="I72" s="33" t="str">
        <f>IF(I$8&lt;&gt;0,VLOOKUP(I$8,'District Data'!A$3:BL$611,59,FALSE),"")</f>
        <v/>
      </c>
    </row>
    <row r="73" spans="1:9" x14ac:dyDescent="0.2">
      <c r="A73" s="26" t="s">
        <v>9</v>
      </c>
      <c r="B73" s="41">
        <v>58</v>
      </c>
      <c r="C73" s="28" t="s">
        <v>869</v>
      </c>
      <c r="D73" s="32" t="str">
        <f>IF(D$5&lt;&gt;0,VLOOKUP(A$6,'District Data'!B$3:BL$611,59,FALSE),"")</f>
        <v/>
      </c>
      <c r="E73" s="33" t="str">
        <f>IF(D$5&lt;&gt;0,VLOOKUP(A$6,'Similar District Data'!B$2:BL$610,59,FALSE), "")</f>
        <v/>
      </c>
      <c r="F73" s="32" t="str">
        <f>IF(D$5&lt;&gt;0,'State Data'!C58,"")</f>
        <v/>
      </c>
      <c r="G73" s="33" t="str">
        <f>IF(G$8&lt;&gt;0,VLOOKUP(G$8,'District Data'!A$3:BL$611,60,FALSE),"")</f>
        <v/>
      </c>
      <c r="H73" s="32" t="str">
        <f>IF(H$8&lt;&gt;0,VLOOKUP(H$8,'District Data'!A$3:BL$611,60,FALSE),"")</f>
        <v/>
      </c>
      <c r="I73" s="33" t="str">
        <f>IF(I$8&lt;&gt;0,VLOOKUP(I$8,'District Data'!A$3:BL$611,60,FALSE),"")</f>
        <v/>
      </c>
    </row>
    <row r="74" spans="1:9" x14ac:dyDescent="0.2">
      <c r="A74" s="26" t="s">
        <v>9</v>
      </c>
      <c r="B74" s="41">
        <v>59</v>
      </c>
      <c r="C74" s="28" t="s">
        <v>870</v>
      </c>
      <c r="D74" s="32" t="str">
        <f>IF(D$5&lt;&gt;0,VLOOKUP(A$6,'District Data'!B$3:BL$611,60,FALSE),"")</f>
        <v/>
      </c>
      <c r="E74" s="33" t="str">
        <f>IF(D$5&lt;&gt;0,VLOOKUP(A$6,'Similar District Data'!B$2:BL$610,60,FALSE), "")</f>
        <v/>
      </c>
      <c r="F74" s="32" t="str">
        <f>IF(D$5&lt;&gt;0,'State Data'!C59,"")</f>
        <v/>
      </c>
      <c r="G74" s="33" t="str">
        <f>IF(G$8&lt;&gt;0,VLOOKUP(G$8,'District Data'!A$3:BL$611,61,FALSE),"")</f>
        <v/>
      </c>
      <c r="H74" s="32" t="str">
        <f>IF(H$8&lt;&gt;0,VLOOKUP(H$8,'District Data'!A$3:BL$611,61,FALSE),"")</f>
        <v/>
      </c>
      <c r="I74" s="33" t="str">
        <f>IF(I$8&lt;&gt;0,VLOOKUP(I$8,'District Data'!A$3:BL$611,61,FALSE),"")</f>
        <v/>
      </c>
    </row>
    <row r="75" spans="1:9" x14ac:dyDescent="0.2">
      <c r="A75" s="26" t="s">
        <v>9</v>
      </c>
      <c r="B75" s="41">
        <v>60</v>
      </c>
      <c r="C75" s="28" t="s">
        <v>871</v>
      </c>
      <c r="D75" s="32" t="str">
        <f>IF(D$5&lt;&gt;0,VLOOKUP(A$6,'District Data'!B$3:BL$611,61,FALSE),"")</f>
        <v/>
      </c>
      <c r="E75" s="33" t="str">
        <f>IF(D$5&lt;&gt;0,VLOOKUP(A$6,'Similar District Data'!B$2:BL$610,61,FALSE), "")</f>
        <v/>
      </c>
      <c r="F75" s="32" t="str">
        <f>IF(D$5&lt;&gt;0,'State Data'!C60,"")</f>
        <v/>
      </c>
      <c r="G75" s="33" t="str">
        <f>IF(G$8&lt;&gt;0,VLOOKUP(G$8,'District Data'!A$3:BL$611,62,FALSE),"")</f>
        <v/>
      </c>
      <c r="H75" s="32" t="str">
        <f>IF(H$8&lt;&gt;0,VLOOKUP(H$8,'District Data'!A$3:BL$611,62,FALSE),"")</f>
        <v/>
      </c>
      <c r="I75" s="33" t="str">
        <f>IF(I$8&lt;&gt;0,VLOOKUP(I$8,'District Data'!A$3:BL$611,62,FALSE),"")</f>
        <v/>
      </c>
    </row>
    <row r="76" spans="1:9" x14ac:dyDescent="0.2">
      <c r="A76" s="38"/>
      <c r="B76" s="45">
        <v>61</v>
      </c>
      <c r="C76" s="38" t="s">
        <v>872</v>
      </c>
      <c r="D76" s="39" t="str">
        <f>IF(D$5&lt;&gt;0,VLOOKUP(A$6,'District Data'!B$3:BL$611,62,FALSE),"")</f>
        <v/>
      </c>
      <c r="E76" s="40" t="str">
        <f>IF(D$5&lt;&gt;0,VLOOKUP(A$6,'Similar District Data'!B$2:BL$610,62,FALSE), "")</f>
        <v/>
      </c>
      <c r="F76" s="39" t="str">
        <f>IF(D$5&lt;&gt;0,'State Data'!C61,"")</f>
        <v/>
      </c>
      <c r="G76" s="40" t="str">
        <f>IF(G$8&lt;&gt;0,VLOOKUP(G$8,'District Data'!A$3:BL$611,63,FALSE),"")</f>
        <v/>
      </c>
      <c r="H76" s="39" t="str">
        <f>IF(H$8&lt;&gt;0,VLOOKUP(H$8,'District Data'!A$3:BL$611,63,FALSE),"")</f>
        <v/>
      </c>
      <c r="I76" s="40" t="str">
        <f>IF(I$8&lt;&gt;0,VLOOKUP(I$8,'District Data'!A$3:BL$611,63,FALSE),"")</f>
        <v/>
      </c>
    </row>
    <row r="77" spans="1:9" x14ac:dyDescent="0.2">
      <c r="A77" s="56"/>
      <c r="B77" s="57"/>
      <c r="C77" s="28"/>
      <c r="D77" s="28"/>
      <c r="E77" s="28"/>
      <c r="F77" s="28"/>
      <c r="G77" s="28"/>
      <c r="H77" s="28"/>
      <c r="I77" s="28"/>
    </row>
  </sheetData>
  <mergeCells count="5">
    <mergeCell ref="A1:I1"/>
    <mergeCell ref="A2:I2"/>
    <mergeCell ref="A4:I4"/>
    <mergeCell ref="D5:F5"/>
    <mergeCell ref="A6:I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'District Data'!$A$2:$A$611</xm:f>
          </x14:formula1>
          <xm:sqref>I8</xm:sqref>
        </x14:dataValidation>
        <x14:dataValidation type="list" allowBlank="1" showInputMessage="1" showErrorMessage="1">
          <x14:formula1>
            <xm:f>'District Data'!$A$2:$A$611</xm:f>
          </x14:formula1>
          <xm:sqref>D5:F5 G8:H8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11"/>
  <sheetViews>
    <sheetView workbookViewId="0">
      <selection activeCell="A24" sqref="A24"/>
    </sheetView>
  </sheetViews>
  <sheetFormatPr defaultRowHeight="15" x14ac:dyDescent="0.25"/>
  <cols>
    <col min="1" max="1" width="39.28515625" bestFit="1" customWidth="1"/>
    <col min="2" max="2" width="7" bestFit="1" customWidth="1"/>
    <col min="3" max="3" width="7.42578125" bestFit="1" customWidth="1"/>
    <col min="4" max="4" width="8.140625" bestFit="1" customWidth="1"/>
    <col min="7" max="7" width="8.42578125" bestFit="1" customWidth="1"/>
    <col min="8" max="15" width="7" bestFit="1" customWidth="1"/>
    <col min="17" max="19" width="7" bestFit="1" customWidth="1"/>
    <col min="20" max="21" width="6" bestFit="1" customWidth="1"/>
    <col min="22" max="22" width="10.140625" bestFit="1" customWidth="1"/>
    <col min="23" max="23" width="7" bestFit="1" customWidth="1"/>
    <col min="24" max="24" width="10.140625" bestFit="1" customWidth="1"/>
    <col min="25" max="29" width="7" bestFit="1" customWidth="1"/>
    <col min="31" max="31" width="8.140625" bestFit="1" customWidth="1"/>
    <col min="32" max="32" width="10.140625" bestFit="1" customWidth="1"/>
    <col min="33" max="33" width="4" bestFit="1" customWidth="1"/>
    <col min="35" max="35" width="10.140625" bestFit="1" customWidth="1"/>
    <col min="36" max="36" width="7" bestFit="1" customWidth="1"/>
    <col min="37" max="37" width="6" bestFit="1" customWidth="1"/>
    <col min="38" max="38" width="7" bestFit="1" customWidth="1"/>
    <col min="39" max="39" width="5" bestFit="1" customWidth="1"/>
    <col min="40" max="40" width="8.140625" bestFit="1" customWidth="1"/>
    <col min="41" max="41" width="7" bestFit="1" customWidth="1"/>
    <col min="42" max="43" width="8.140625" bestFit="1" customWidth="1"/>
    <col min="45" max="46" width="8.140625" bestFit="1" customWidth="1"/>
    <col min="49" max="49" width="7" bestFit="1" customWidth="1"/>
    <col min="51" max="51" width="7" bestFit="1" customWidth="1"/>
    <col min="52" max="52" width="8.140625" bestFit="1" customWidth="1"/>
    <col min="53" max="53" width="7" bestFit="1" customWidth="1"/>
    <col min="54" max="54" width="8.140625" bestFit="1" customWidth="1"/>
    <col min="55" max="55" width="7" bestFit="1" customWidth="1"/>
    <col min="58" max="63" width="7" bestFit="1" customWidth="1"/>
  </cols>
  <sheetData>
    <row r="1" spans="1:63" ht="217.5" x14ac:dyDescent="0.25">
      <c r="A1" s="60" t="s">
        <v>17</v>
      </c>
      <c r="B1" s="61" t="s">
        <v>18</v>
      </c>
      <c r="C1" s="62" t="s">
        <v>19</v>
      </c>
      <c r="D1" s="63" t="s">
        <v>20</v>
      </c>
      <c r="E1" s="63" t="s">
        <v>21</v>
      </c>
      <c r="F1" s="63" t="s">
        <v>22</v>
      </c>
      <c r="G1" s="64" t="s">
        <v>23</v>
      </c>
      <c r="H1" s="64" t="s">
        <v>24</v>
      </c>
      <c r="I1" s="64" t="s">
        <v>25</v>
      </c>
      <c r="J1" s="64" t="s">
        <v>26</v>
      </c>
      <c r="K1" s="64" t="s">
        <v>27</v>
      </c>
      <c r="L1" s="64" t="s">
        <v>28</v>
      </c>
      <c r="M1" s="64" t="s">
        <v>29</v>
      </c>
      <c r="N1" s="64" t="s">
        <v>30</v>
      </c>
      <c r="O1" s="64" t="s">
        <v>31</v>
      </c>
      <c r="P1" s="65" t="s">
        <v>32</v>
      </c>
      <c r="Q1" s="64" t="s">
        <v>33</v>
      </c>
      <c r="R1" s="64" t="s">
        <v>34</v>
      </c>
      <c r="S1" s="64" t="s">
        <v>35</v>
      </c>
      <c r="T1" s="66" t="s">
        <v>36</v>
      </c>
      <c r="U1" s="63" t="s">
        <v>37</v>
      </c>
      <c r="V1" s="65" t="s">
        <v>38</v>
      </c>
      <c r="W1" s="66" t="s">
        <v>39</v>
      </c>
      <c r="X1" s="65" t="s">
        <v>40</v>
      </c>
      <c r="Y1" s="64" t="s">
        <v>41</v>
      </c>
      <c r="Z1" s="64" t="s">
        <v>42</v>
      </c>
      <c r="AA1" s="64" t="s">
        <v>43</v>
      </c>
      <c r="AB1" s="64" t="s">
        <v>44</v>
      </c>
      <c r="AC1" s="65" t="s">
        <v>45</v>
      </c>
      <c r="AD1" s="65" t="s">
        <v>46</v>
      </c>
      <c r="AE1" s="65" t="s">
        <v>47</v>
      </c>
      <c r="AF1" s="65" t="s">
        <v>48</v>
      </c>
      <c r="AG1" s="67" t="s">
        <v>49</v>
      </c>
      <c r="AH1" s="68" t="s">
        <v>50</v>
      </c>
      <c r="AI1" s="68" t="s">
        <v>51</v>
      </c>
      <c r="AJ1" s="66" t="s">
        <v>52</v>
      </c>
      <c r="AK1" s="66" t="s">
        <v>53</v>
      </c>
      <c r="AL1" s="66" t="s">
        <v>54</v>
      </c>
      <c r="AM1" s="66" t="s">
        <v>55</v>
      </c>
      <c r="AN1" s="65" t="s">
        <v>56</v>
      </c>
      <c r="AO1" s="69" t="s">
        <v>57</v>
      </c>
      <c r="AP1" s="65" t="s">
        <v>58</v>
      </c>
      <c r="AQ1" s="65" t="s">
        <v>59</v>
      </c>
      <c r="AR1" s="65" t="s">
        <v>60</v>
      </c>
      <c r="AS1" s="65" t="s">
        <v>61</v>
      </c>
      <c r="AT1" s="65" t="s">
        <v>62</v>
      </c>
      <c r="AU1" s="65" t="s">
        <v>63</v>
      </c>
      <c r="AV1" s="65" t="s">
        <v>64</v>
      </c>
      <c r="AW1" s="64" t="s">
        <v>65</v>
      </c>
      <c r="AX1" s="65" t="s">
        <v>66</v>
      </c>
      <c r="AY1" s="64" t="s">
        <v>67</v>
      </c>
      <c r="AZ1" s="65" t="s">
        <v>68</v>
      </c>
      <c r="BA1" s="64" t="s">
        <v>69</v>
      </c>
      <c r="BB1" s="65" t="s">
        <v>70</v>
      </c>
      <c r="BC1" s="64" t="s">
        <v>71</v>
      </c>
      <c r="BD1" s="65" t="s">
        <v>72</v>
      </c>
      <c r="BE1" s="65" t="s">
        <v>73</v>
      </c>
      <c r="BF1" s="64" t="s">
        <v>74</v>
      </c>
      <c r="BG1" s="64" t="s">
        <v>75</v>
      </c>
      <c r="BH1" s="64" t="s">
        <v>76</v>
      </c>
      <c r="BI1" s="64" t="s">
        <v>77</v>
      </c>
      <c r="BJ1" s="64" t="s">
        <v>78</v>
      </c>
      <c r="BK1" s="64" t="s">
        <v>79</v>
      </c>
    </row>
    <row r="3" spans="1:63" x14ac:dyDescent="0.25">
      <c r="A3" t="s">
        <v>80</v>
      </c>
      <c r="B3">
        <v>45187</v>
      </c>
      <c r="C3">
        <v>43</v>
      </c>
      <c r="D3">
        <v>20.76</v>
      </c>
      <c r="E3">
        <v>892.81</v>
      </c>
      <c r="F3">
        <v>895.11</v>
      </c>
      <c r="G3">
        <v>9.7999999999999997E-3</v>
      </c>
      <c r="H3">
        <v>1.6299999999999999E-2</v>
      </c>
      <c r="I3">
        <v>0</v>
      </c>
      <c r="J3">
        <v>1.1900000000000001E-2</v>
      </c>
      <c r="K3">
        <v>0.94950000000000001</v>
      </c>
      <c r="L3">
        <v>1.2500000000000001E-2</v>
      </c>
      <c r="M3">
        <v>0.32800000000000001</v>
      </c>
      <c r="N3">
        <v>1.23E-2</v>
      </c>
      <c r="O3">
        <v>9.4200000000000006E-2</v>
      </c>
      <c r="P3" s="70">
        <v>50576.76</v>
      </c>
      <c r="Q3">
        <v>0.37740000000000001</v>
      </c>
      <c r="R3">
        <v>9.4299999999999995E-2</v>
      </c>
      <c r="S3">
        <v>0.52829999999999999</v>
      </c>
      <c r="T3">
        <v>17.850000000000001</v>
      </c>
      <c r="U3">
        <v>9.1999999999999993</v>
      </c>
      <c r="V3" s="70">
        <v>67227.28</v>
      </c>
      <c r="W3">
        <v>95.55</v>
      </c>
      <c r="X3" s="70">
        <v>103302.79</v>
      </c>
      <c r="Y3">
        <v>0.83850000000000002</v>
      </c>
      <c r="Z3">
        <v>0.12720000000000001</v>
      </c>
      <c r="AA3">
        <v>3.4299999999999997E-2</v>
      </c>
      <c r="AB3">
        <v>0.1615</v>
      </c>
      <c r="AC3">
        <v>103.3</v>
      </c>
      <c r="AD3" s="70">
        <v>2311.9699999999998</v>
      </c>
      <c r="AE3">
        <v>394.41</v>
      </c>
      <c r="AF3" s="70">
        <v>96837.96</v>
      </c>
      <c r="AG3">
        <v>146</v>
      </c>
      <c r="AH3" s="70">
        <v>30105</v>
      </c>
      <c r="AI3" s="70">
        <v>45373</v>
      </c>
      <c r="AJ3">
        <v>38.5</v>
      </c>
      <c r="AK3">
        <v>21.72</v>
      </c>
      <c r="AL3">
        <v>22.41</v>
      </c>
      <c r="AM3">
        <v>5.9</v>
      </c>
      <c r="AN3">
        <v>886.9</v>
      </c>
      <c r="AO3">
        <v>1.0550999999999999</v>
      </c>
      <c r="AP3" s="70">
        <v>1203.6300000000001</v>
      </c>
      <c r="AQ3" s="70">
        <v>1724.62</v>
      </c>
      <c r="AR3" s="70">
        <v>5314.12</v>
      </c>
      <c r="AS3">
        <v>354.42</v>
      </c>
      <c r="AT3">
        <v>184.23</v>
      </c>
      <c r="AU3" s="70">
        <v>8781</v>
      </c>
      <c r="AV3" s="70">
        <v>4682.1099999999997</v>
      </c>
      <c r="AW3">
        <v>0.51580000000000004</v>
      </c>
      <c r="AX3" s="70">
        <v>2827.93</v>
      </c>
      <c r="AY3">
        <v>0.3115</v>
      </c>
      <c r="AZ3">
        <v>964.29</v>
      </c>
      <c r="BA3">
        <v>0.1062</v>
      </c>
      <c r="BB3">
        <v>603.37</v>
      </c>
      <c r="BC3">
        <v>6.6500000000000004E-2</v>
      </c>
      <c r="BD3" s="70">
        <v>9077.69</v>
      </c>
      <c r="BE3" s="70">
        <v>4235.3999999999996</v>
      </c>
      <c r="BF3">
        <v>1.3393999999999999</v>
      </c>
      <c r="BG3">
        <v>0.57120000000000004</v>
      </c>
      <c r="BH3">
        <v>0.2356</v>
      </c>
      <c r="BI3">
        <v>0.13930000000000001</v>
      </c>
      <c r="BJ3">
        <v>1.89E-2</v>
      </c>
      <c r="BK3">
        <v>3.5099999999999999E-2</v>
      </c>
    </row>
    <row r="4" spans="1:63" x14ac:dyDescent="0.25">
      <c r="A4" t="s">
        <v>81</v>
      </c>
      <c r="B4">
        <v>49494</v>
      </c>
      <c r="C4">
        <v>128</v>
      </c>
      <c r="D4">
        <v>9.52</v>
      </c>
      <c r="E4" s="70">
        <v>1218.6600000000001</v>
      </c>
      <c r="F4" s="70">
        <v>1216.1199999999999</v>
      </c>
      <c r="G4">
        <v>8.0000000000000004E-4</v>
      </c>
      <c r="H4">
        <v>1.8700000000000001E-2</v>
      </c>
      <c r="I4">
        <v>1.1000000000000001E-3</v>
      </c>
      <c r="J4">
        <v>2.8E-3</v>
      </c>
      <c r="K4">
        <v>0.94069999999999998</v>
      </c>
      <c r="L4">
        <v>3.5799999999999998E-2</v>
      </c>
      <c r="M4">
        <v>0.43930000000000002</v>
      </c>
      <c r="N4">
        <v>0</v>
      </c>
      <c r="O4">
        <v>0.11360000000000001</v>
      </c>
      <c r="P4" s="70">
        <v>53215.46</v>
      </c>
      <c r="Q4">
        <v>0.1111</v>
      </c>
      <c r="R4">
        <v>0.254</v>
      </c>
      <c r="S4">
        <v>0.63490000000000002</v>
      </c>
      <c r="T4">
        <v>19.43</v>
      </c>
      <c r="U4">
        <v>10</v>
      </c>
      <c r="V4" s="70">
        <v>68623.199999999997</v>
      </c>
      <c r="W4">
        <v>116.36</v>
      </c>
      <c r="X4" s="70">
        <v>94484.31</v>
      </c>
      <c r="Y4">
        <v>0.91959999999999997</v>
      </c>
      <c r="Z4">
        <v>4.2900000000000001E-2</v>
      </c>
      <c r="AA4">
        <v>3.7600000000000001E-2</v>
      </c>
      <c r="AB4">
        <v>8.0399999999999999E-2</v>
      </c>
      <c r="AC4">
        <v>94.48</v>
      </c>
      <c r="AD4" s="70">
        <v>2204.39</v>
      </c>
      <c r="AE4">
        <v>290.23</v>
      </c>
      <c r="AF4" s="70">
        <v>90595.23</v>
      </c>
      <c r="AG4">
        <v>113</v>
      </c>
      <c r="AH4" s="70">
        <v>33334</v>
      </c>
      <c r="AI4" s="70">
        <v>44865</v>
      </c>
      <c r="AJ4">
        <v>38</v>
      </c>
      <c r="AK4">
        <v>22.65</v>
      </c>
      <c r="AL4">
        <v>24.98</v>
      </c>
      <c r="AM4">
        <v>4.0999999999999996</v>
      </c>
      <c r="AN4">
        <v>168.81</v>
      </c>
      <c r="AO4">
        <v>0.86009999999999998</v>
      </c>
      <c r="AP4" s="70">
        <v>1123.02</v>
      </c>
      <c r="AQ4" s="70">
        <v>1740.89</v>
      </c>
      <c r="AR4" s="70">
        <v>5015.4799999999996</v>
      </c>
      <c r="AS4">
        <v>275.54000000000002</v>
      </c>
      <c r="AT4">
        <v>241.07</v>
      </c>
      <c r="AU4" s="70">
        <v>8396</v>
      </c>
      <c r="AV4" s="70">
        <v>5822.63</v>
      </c>
      <c r="AW4">
        <v>0.61699999999999999</v>
      </c>
      <c r="AX4" s="70">
        <v>1875.28</v>
      </c>
      <c r="AY4">
        <v>0.19869999999999999</v>
      </c>
      <c r="AZ4">
        <v>968.88</v>
      </c>
      <c r="BA4">
        <v>0.1027</v>
      </c>
      <c r="BB4">
        <v>770.06</v>
      </c>
      <c r="BC4">
        <v>8.1600000000000006E-2</v>
      </c>
      <c r="BD4" s="70">
        <v>9436.86</v>
      </c>
      <c r="BE4" s="70">
        <v>5235.57</v>
      </c>
      <c r="BF4">
        <v>1.9229000000000001</v>
      </c>
      <c r="BG4">
        <v>0.54720000000000002</v>
      </c>
      <c r="BH4">
        <v>0.216</v>
      </c>
      <c r="BI4">
        <v>0.18859999999999999</v>
      </c>
      <c r="BJ4">
        <v>3.6799999999999999E-2</v>
      </c>
      <c r="BK4">
        <v>1.15E-2</v>
      </c>
    </row>
    <row r="5" spans="1:63" x14ac:dyDescent="0.25">
      <c r="A5" t="s">
        <v>82</v>
      </c>
      <c r="B5">
        <v>43489</v>
      </c>
      <c r="C5">
        <v>55</v>
      </c>
      <c r="D5">
        <v>498.96</v>
      </c>
      <c r="E5" s="70">
        <v>27442.92</v>
      </c>
      <c r="F5" s="70">
        <v>21858.04</v>
      </c>
      <c r="G5">
        <v>4.6600000000000003E-2</v>
      </c>
      <c r="H5">
        <v>0.4592</v>
      </c>
      <c r="I5">
        <v>1.1000000000000001E-3</v>
      </c>
      <c r="J5">
        <v>3.1899999999999998E-2</v>
      </c>
      <c r="K5">
        <v>0.38840000000000002</v>
      </c>
      <c r="L5">
        <v>7.2700000000000001E-2</v>
      </c>
      <c r="M5">
        <v>0.99980000000000002</v>
      </c>
      <c r="N5">
        <v>4.8099999999999997E-2</v>
      </c>
      <c r="O5">
        <v>0.1918</v>
      </c>
      <c r="P5" s="70">
        <v>62947.12</v>
      </c>
      <c r="Q5">
        <v>0.155</v>
      </c>
      <c r="R5">
        <v>0.17599999999999999</v>
      </c>
      <c r="S5">
        <v>0.66900000000000004</v>
      </c>
      <c r="T5">
        <v>16.84</v>
      </c>
      <c r="U5">
        <v>142</v>
      </c>
      <c r="V5" s="70">
        <v>84278.14</v>
      </c>
      <c r="W5">
        <v>193.26</v>
      </c>
      <c r="X5" s="70">
        <v>88083.25</v>
      </c>
      <c r="Y5">
        <v>0.7016</v>
      </c>
      <c r="Z5">
        <v>0.2586</v>
      </c>
      <c r="AA5">
        <v>3.9800000000000002E-2</v>
      </c>
      <c r="AB5">
        <v>0.2984</v>
      </c>
      <c r="AC5">
        <v>88.08</v>
      </c>
      <c r="AD5" s="70">
        <v>4793.6400000000003</v>
      </c>
      <c r="AE5">
        <v>517.01</v>
      </c>
      <c r="AF5" s="70">
        <v>93952.63</v>
      </c>
      <c r="AG5">
        <v>134</v>
      </c>
      <c r="AH5" s="70">
        <v>24287</v>
      </c>
      <c r="AI5" s="70">
        <v>36847</v>
      </c>
      <c r="AJ5">
        <v>76</v>
      </c>
      <c r="AK5">
        <v>50.44</v>
      </c>
      <c r="AL5">
        <v>61.92</v>
      </c>
      <c r="AM5">
        <v>4.2</v>
      </c>
      <c r="AN5">
        <v>0</v>
      </c>
      <c r="AO5">
        <v>1.4088000000000001</v>
      </c>
      <c r="AP5" s="70">
        <v>1841.24</v>
      </c>
      <c r="AQ5" s="70">
        <v>2413.5300000000002</v>
      </c>
      <c r="AR5" s="70">
        <v>7639.98</v>
      </c>
      <c r="AS5">
        <v>926.55</v>
      </c>
      <c r="AT5">
        <v>561.70000000000005</v>
      </c>
      <c r="AU5" s="70">
        <v>13383</v>
      </c>
      <c r="AV5" s="70">
        <v>7982.17</v>
      </c>
      <c r="AW5">
        <v>0.52429999999999999</v>
      </c>
      <c r="AX5" s="70">
        <v>4441.3500000000004</v>
      </c>
      <c r="AY5">
        <v>0.29170000000000001</v>
      </c>
      <c r="AZ5">
        <v>728.14</v>
      </c>
      <c r="BA5">
        <v>4.7800000000000002E-2</v>
      </c>
      <c r="BB5" s="70">
        <v>2072.56</v>
      </c>
      <c r="BC5">
        <v>0.1361</v>
      </c>
      <c r="BD5" s="70">
        <v>15224.22</v>
      </c>
      <c r="BE5" s="70">
        <v>4237.26</v>
      </c>
      <c r="BF5">
        <v>1.7716000000000001</v>
      </c>
      <c r="BG5">
        <v>0.51049999999999995</v>
      </c>
      <c r="BH5">
        <v>0.22900000000000001</v>
      </c>
      <c r="BI5">
        <v>0.22639999999999999</v>
      </c>
      <c r="BJ5">
        <v>2.2499999999999999E-2</v>
      </c>
      <c r="BK5">
        <v>1.1599999999999999E-2</v>
      </c>
    </row>
    <row r="6" spans="1:63" x14ac:dyDescent="0.25">
      <c r="A6" t="s">
        <v>83</v>
      </c>
      <c r="B6">
        <v>45906</v>
      </c>
      <c r="C6">
        <v>174</v>
      </c>
      <c r="D6">
        <v>9.5399999999999991</v>
      </c>
      <c r="E6" s="70">
        <v>1659.83</v>
      </c>
      <c r="F6" s="70">
        <v>1618.33</v>
      </c>
      <c r="G6">
        <v>0</v>
      </c>
      <c r="H6">
        <v>3.0999999999999999E-3</v>
      </c>
      <c r="I6">
        <v>5.9999999999999995E-4</v>
      </c>
      <c r="J6">
        <v>3.7000000000000002E-3</v>
      </c>
      <c r="K6">
        <v>0.97040000000000004</v>
      </c>
      <c r="L6">
        <v>2.2100000000000002E-2</v>
      </c>
      <c r="M6">
        <v>0.51390000000000002</v>
      </c>
      <c r="N6">
        <v>0</v>
      </c>
      <c r="O6">
        <v>0.1817</v>
      </c>
      <c r="P6" s="70">
        <v>50618.03</v>
      </c>
      <c r="Q6">
        <v>0.1802</v>
      </c>
      <c r="R6">
        <v>0.26129999999999998</v>
      </c>
      <c r="S6">
        <v>0.55859999999999999</v>
      </c>
      <c r="T6">
        <v>17.350000000000001</v>
      </c>
      <c r="U6">
        <v>8.76</v>
      </c>
      <c r="V6" s="70">
        <v>79946.55</v>
      </c>
      <c r="W6">
        <v>184.77</v>
      </c>
      <c r="X6" s="70">
        <v>115741.09</v>
      </c>
      <c r="Y6">
        <v>0.76039999999999996</v>
      </c>
      <c r="Z6">
        <v>4.9399999999999999E-2</v>
      </c>
      <c r="AA6">
        <v>0.19020000000000001</v>
      </c>
      <c r="AB6">
        <v>0.23960000000000001</v>
      </c>
      <c r="AC6">
        <v>115.74</v>
      </c>
      <c r="AD6" s="70">
        <v>2899.83</v>
      </c>
      <c r="AE6">
        <v>315.25</v>
      </c>
      <c r="AF6" s="70">
        <v>111870.47</v>
      </c>
      <c r="AG6">
        <v>234</v>
      </c>
      <c r="AH6" s="70">
        <v>31255</v>
      </c>
      <c r="AI6" s="70">
        <v>45895</v>
      </c>
      <c r="AJ6">
        <v>37</v>
      </c>
      <c r="AK6">
        <v>22.07</v>
      </c>
      <c r="AL6">
        <v>25.04</v>
      </c>
      <c r="AM6">
        <v>3.9</v>
      </c>
      <c r="AN6">
        <v>0</v>
      </c>
      <c r="AO6">
        <v>0.68430000000000002</v>
      </c>
      <c r="AP6" s="70">
        <v>1123.04</v>
      </c>
      <c r="AQ6" s="70">
        <v>2143.48</v>
      </c>
      <c r="AR6" s="70">
        <v>5255.65</v>
      </c>
      <c r="AS6">
        <v>340.77</v>
      </c>
      <c r="AT6">
        <v>164.08</v>
      </c>
      <c r="AU6" s="70">
        <v>9027</v>
      </c>
      <c r="AV6" s="70">
        <v>6381.8</v>
      </c>
      <c r="AW6">
        <v>0.58809999999999996</v>
      </c>
      <c r="AX6" s="70">
        <v>2521.9</v>
      </c>
      <c r="AY6">
        <v>0.2324</v>
      </c>
      <c r="AZ6">
        <v>937.08</v>
      </c>
      <c r="BA6">
        <v>8.6400000000000005E-2</v>
      </c>
      <c r="BB6" s="70">
        <v>1010.51</v>
      </c>
      <c r="BC6">
        <v>9.3100000000000002E-2</v>
      </c>
      <c r="BD6" s="70">
        <v>10851.28</v>
      </c>
      <c r="BE6" s="70">
        <v>5753.97</v>
      </c>
      <c r="BF6">
        <v>1.778</v>
      </c>
      <c r="BG6">
        <v>0.4995</v>
      </c>
      <c r="BH6">
        <v>0.19350000000000001</v>
      </c>
      <c r="BI6">
        <v>0.2311</v>
      </c>
      <c r="BJ6">
        <v>5.4399999999999997E-2</v>
      </c>
      <c r="BK6">
        <v>2.1499999999999998E-2</v>
      </c>
    </row>
    <row r="7" spans="1:63" x14ac:dyDescent="0.25">
      <c r="A7" t="s">
        <v>84</v>
      </c>
      <c r="B7">
        <v>45757</v>
      </c>
      <c r="C7">
        <v>73</v>
      </c>
      <c r="D7">
        <v>14.99</v>
      </c>
      <c r="E7" s="70">
        <v>1094.3900000000001</v>
      </c>
      <c r="F7" s="70">
        <v>1134.6600000000001</v>
      </c>
      <c r="G7">
        <v>1.9E-3</v>
      </c>
      <c r="H7">
        <v>7.4999999999999997E-3</v>
      </c>
      <c r="I7">
        <v>6.9999999999999999E-4</v>
      </c>
      <c r="J7">
        <v>1.18E-2</v>
      </c>
      <c r="K7">
        <v>0.96950000000000003</v>
      </c>
      <c r="L7">
        <v>8.5000000000000006E-3</v>
      </c>
      <c r="M7">
        <v>0.37869999999999998</v>
      </c>
      <c r="N7">
        <v>0</v>
      </c>
      <c r="O7">
        <v>0.1022</v>
      </c>
      <c r="P7" s="70">
        <v>47648.89</v>
      </c>
      <c r="Q7">
        <v>0.20899999999999999</v>
      </c>
      <c r="R7">
        <v>0.20899999999999999</v>
      </c>
      <c r="S7">
        <v>0.58209999999999995</v>
      </c>
      <c r="T7">
        <v>18.190000000000001</v>
      </c>
      <c r="U7">
        <v>5</v>
      </c>
      <c r="V7" s="70">
        <v>73508.2</v>
      </c>
      <c r="W7">
        <v>210.99</v>
      </c>
      <c r="X7" s="70">
        <v>103115.68</v>
      </c>
      <c r="Y7">
        <v>0.92010000000000003</v>
      </c>
      <c r="Z7">
        <v>3.4000000000000002E-2</v>
      </c>
      <c r="AA7">
        <v>4.5900000000000003E-2</v>
      </c>
      <c r="AB7">
        <v>7.9899999999999999E-2</v>
      </c>
      <c r="AC7">
        <v>103.12</v>
      </c>
      <c r="AD7" s="70">
        <v>2566.46</v>
      </c>
      <c r="AE7">
        <v>411.32</v>
      </c>
      <c r="AF7" s="70">
        <v>104186.77</v>
      </c>
      <c r="AG7">
        <v>187</v>
      </c>
      <c r="AH7" s="70">
        <v>34922</v>
      </c>
      <c r="AI7" s="70">
        <v>48004</v>
      </c>
      <c r="AJ7">
        <v>31.65</v>
      </c>
      <c r="AK7">
        <v>24.55</v>
      </c>
      <c r="AL7">
        <v>24.88</v>
      </c>
      <c r="AM7">
        <v>5.05</v>
      </c>
      <c r="AN7">
        <v>0</v>
      </c>
      <c r="AO7">
        <v>0.73770000000000002</v>
      </c>
      <c r="AP7" s="70">
        <v>1064.6500000000001</v>
      </c>
      <c r="AQ7" s="70">
        <v>1706.04</v>
      </c>
      <c r="AR7" s="70">
        <v>4160.47</v>
      </c>
      <c r="AS7">
        <v>319.89</v>
      </c>
      <c r="AT7">
        <v>227.94</v>
      </c>
      <c r="AU7" s="70">
        <v>7479</v>
      </c>
      <c r="AV7" s="70">
        <v>4668.6499999999996</v>
      </c>
      <c r="AW7">
        <v>0.56110000000000004</v>
      </c>
      <c r="AX7" s="70">
        <v>2085.84</v>
      </c>
      <c r="AY7">
        <v>0.25069999999999998</v>
      </c>
      <c r="AZ7" s="70">
        <v>1017.55</v>
      </c>
      <c r="BA7">
        <v>0.12230000000000001</v>
      </c>
      <c r="BB7">
        <v>548.80999999999995</v>
      </c>
      <c r="BC7">
        <v>6.6000000000000003E-2</v>
      </c>
      <c r="BD7" s="70">
        <v>8320.86</v>
      </c>
      <c r="BE7" s="70">
        <v>4240.63</v>
      </c>
      <c r="BF7">
        <v>1.3403</v>
      </c>
      <c r="BG7">
        <v>0.56330000000000002</v>
      </c>
      <c r="BH7">
        <v>0.20899999999999999</v>
      </c>
      <c r="BI7">
        <v>0.17330000000000001</v>
      </c>
      <c r="BJ7">
        <v>3.2199999999999999E-2</v>
      </c>
      <c r="BK7">
        <v>2.23E-2</v>
      </c>
    </row>
    <row r="8" spans="1:63" x14ac:dyDescent="0.25">
      <c r="A8" t="s">
        <v>85</v>
      </c>
      <c r="B8">
        <v>43497</v>
      </c>
      <c r="C8">
        <v>12</v>
      </c>
      <c r="D8">
        <v>263.56</v>
      </c>
      <c r="E8" s="70">
        <v>3162.74</v>
      </c>
      <c r="F8" s="70">
        <v>2826.47</v>
      </c>
      <c r="G8">
        <v>6.7999999999999996E-3</v>
      </c>
      <c r="H8">
        <v>0.1263</v>
      </c>
      <c r="I8">
        <v>6.9999999999999999E-4</v>
      </c>
      <c r="J8">
        <v>2.3E-2</v>
      </c>
      <c r="K8">
        <v>0.71330000000000005</v>
      </c>
      <c r="L8">
        <v>0.12989999999999999</v>
      </c>
      <c r="M8">
        <v>0.7782</v>
      </c>
      <c r="N8">
        <v>4.1999999999999997E-3</v>
      </c>
      <c r="O8">
        <v>0.18090000000000001</v>
      </c>
      <c r="P8" s="70">
        <v>50977.04</v>
      </c>
      <c r="Q8">
        <v>0.36399999999999999</v>
      </c>
      <c r="R8">
        <v>0.1464</v>
      </c>
      <c r="S8">
        <v>0.48949999999999999</v>
      </c>
      <c r="T8">
        <v>19.43</v>
      </c>
      <c r="U8">
        <v>29.34</v>
      </c>
      <c r="V8" s="70">
        <v>59049.2</v>
      </c>
      <c r="W8">
        <v>107.8</v>
      </c>
      <c r="X8" s="70">
        <v>70288.09</v>
      </c>
      <c r="Y8">
        <v>0.6855</v>
      </c>
      <c r="Z8">
        <v>0.2641</v>
      </c>
      <c r="AA8">
        <v>5.04E-2</v>
      </c>
      <c r="AB8">
        <v>0.3145</v>
      </c>
      <c r="AC8">
        <v>70.290000000000006</v>
      </c>
      <c r="AD8" s="70">
        <v>2403.61</v>
      </c>
      <c r="AE8">
        <v>356.62</v>
      </c>
      <c r="AF8" s="70">
        <v>75185.09</v>
      </c>
      <c r="AG8">
        <v>56</v>
      </c>
      <c r="AH8" s="70">
        <v>23491</v>
      </c>
      <c r="AI8" s="70">
        <v>36528</v>
      </c>
      <c r="AJ8">
        <v>55.6</v>
      </c>
      <c r="AK8">
        <v>31.82</v>
      </c>
      <c r="AL8">
        <v>36.270000000000003</v>
      </c>
      <c r="AM8">
        <v>3.8</v>
      </c>
      <c r="AN8">
        <v>0</v>
      </c>
      <c r="AO8">
        <v>0.87029999999999996</v>
      </c>
      <c r="AP8" s="70">
        <v>1266.9100000000001</v>
      </c>
      <c r="AQ8" s="70">
        <v>1900.59</v>
      </c>
      <c r="AR8" s="70">
        <v>6522.17</v>
      </c>
      <c r="AS8">
        <v>484.67</v>
      </c>
      <c r="AT8">
        <v>312.68</v>
      </c>
      <c r="AU8" s="70">
        <v>10487</v>
      </c>
      <c r="AV8" s="70">
        <v>7049.27</v>
      </c>
      <c r="AW8">
        <v>0.59489999999999998</v>
      </c>
      <c r="AX8" s="70">
        <v>2304.2199999999998</v>
      </c>
      <c r="AY8">
        <v>0.19450000000000001</v>
      </c>
      <c r="AZ8">
        <v>820.14</v>
      </c>
      <c r="BA8">
        <v>6.9199999999999998E-2</v>
      </c>
      <c r="BB8" s="70">
        <v>1675.31</v>
      </c>
      <c r="BC8">
        <v>0.1414</v>
      </c>
      <c r="BD8" s="70">
        <v>11848.94</v>
      </c>
      <c r="BE8" s="70">
        <v>5142.88</v>
      </c>
      <c r="BF8">
        <v>2.3144999999999998</v>
      </c>
      <c r="BG8">
        <v>0.57740000000000002</v>
      </c>
      <c r="BH8">
        <v>0.20760000000000001</v>
      </c>
      <c r="BI8">
        <v>0.1769</v>
      </c>
      <c r="BJ8">
        <v>2.75E-2</v>
      </c>
      <c r="BK8">
        <v>1.0699999999999999E-2</v>
      </c>
    </row>
    <row r="9" spans="1:63" x14ac:dyDescent="0.25">
      <c r="A9" t="s">
        <v>86</v>
      </c>
      <c r="B9">
        <v>46847</v>
      </c>
      <c r="C9">
        <v>98</v>
      </c>
      <c r="D9">
        <v>16.850000000000001</v>
      </c>
      <c r="E9" s="70">
        <v>1651.25</v>
      </c>
      <c r="F9" s="70">
        <v>1699.61</v>
      </c>
      <c r="G9">
        <v>2.3999999999999998E-3</v>
      </c>
      <c r="H9">
        <v>6.4999999999999997E-3</v>
      </c>
      <c r="I9">
        <v>1.1999999999999999E-3</v>
      </c>
      <c r="J9">
        <v>7.7000000000000002E-3</v>
      </c>
      <c r="K9">
        <v>0.97209999999999996</v>
      </c>
      <c r="L9">
        <v>1.0200000000000001E-2</v>
      </c>
      <c r="M9">
        <v>0.37909999999999999</v>
      </c>
      <c r="N9">
        <v>0</v>
      </c>
      <c r="O9">
        <v>0.1145</v>
      </c>
      <c r="P9" s="70">
        <v>47040.07</v>
      </c>
      <c r="Q9">
        <v>0.1837</v>
      </c>
      <c r="R9">
        <v>0.21429999999999999</v>
      </c>
      <c r="S9">
        <v>0.60199999999999998</v>
      </c>
      <c r="T9">
        <v>18.670000000000002</v>
      </c>
      <c r="U9">
        <v>14.43</v>
      </c>
      <c r="V9" s="70">
        <v>62645.25</v>
      </c>
      <c r="W9">
        <v>110.72</v>
      </c>
      <c r="X9" s="70">
        <v>92435.68</v>
      </c>
      <c r="Y9">
        <v>0.93300000000000005</v>
      </c>
      <c r="Z9">
        <v>3.5000000000000003E-2</v>
      </c>
      <c r="AA9">
        <v>3.2000000000000001E-2</v>
      </c>
      <c r="AB9">
        <v>6.7000000000000004E-2</v>
      </c>
      <c r="AC9">
        <v>92.44</v>
      </c>
      <c r="AD9" s="70">
        <v>2079.77</v>
      </c>
      <c r="AE9">
        <v>284.33999999999997</v>
      </c>
      <c r="AF9" s="70">
        <v>91769.919999999998</v>
      </c>
      <c r="AG9">
        <v>122</v>
      </c>
      <c r="AH9" s="70">
        <v>34510</v>
      </c>
      <c r="AI9" s="70">
        <v>47921</v>
      </c>
      <c r="AJ9">
        <v>37</v>
      </c>
      <c r="AK9">
        <v>22.02</v>
      </c>
      <c r="AL9">
        <v>22.03</v>
      </c>
      <c r="AM9">
        <v>4.7</v>
      </c>
      <c r="AN9">
        <v>899.91</v>
      </c>
      <c r="AO9">
        <v>1.1353</v>
      </c>
      <c r="AP9">
        <v>993.37</v>
      </c>
      <c r="AQ9" s="70">
        <v>1903.05</v>
      </c>
      <c r="AR9" s="70">
        <v>4580.08</v>
      </c>
      <c r="AS9">
        <v>383.55</v>
      </c>
      <c r="AT9">
        <v>96.93</v>
      </c>
      <c r="AU9" s="70">
        <v>7957</v>
      </c>
      <c r="AV9" s="70">
        <v>5634.21</v>
      </c>
      <c r="AW9">
        <v>0.57530000000000003</v>
      </c>
      <c r="AX9" s="70">
        <v>2475.12</v>
      </c>
      <c r="AY9">
        <v>0.25269999999999998</v>
      </c>
      <c r="AZ9" s="70">
        <v>1018.23</v>
      </c>
      <c r="BA9">
        <v>0.104</v>
      </c>
      <c r="BB9">
        <v>666.34</v>
      </c>
      <c r="BC9">
        <v>6.8000000000000005E-2</v>
      </c>
      <c r="BD9" s="70">
        <v>9793.9</v>
      </c>
      <c r="BE9" s="70">
        <v>5683.55</v>
      </c>
      <c r="BF9">
        <v>1.984</v>
      </c>
      <c r="BG9">
        <v>0.53849999999999998</v>
      </c>
      <c r="BH9">
        <v>0.18579999999999999</v>
      </c>
      <c r="BI9">
        <v>0.2024</v>
      </c>
      <c r="BJ9">
        <v>5.0500000000000003E-2</v>
      </c>
      <c r="BK9">
        <v>2.2800000000000001E-2</v>
      </c>
    </row>
    <row r="10" spans="1:63" x14ac:dyDescent="0.25">
      <c r="A10" t="s">
        <v>87</v>
      </c>
      <c r="B10">
        <v>45195</v>
      </c>
      <c r="C10">
        <v>19</v>
      </c>
      <c r="D10">
        <v>215.94</v>
      </c>
      <c r="E10" s="70">
        <v>4102.88</v>
      </c>
      <c r="F10" s="70">
        <v>3907.25</v>
      </c>
      <c r="G10">
        <v>9.4000000000000004E-3</v>
      </c>
      <c r="H10">
        <v>2.1600000000000001E-2</v>
      </c>
      <c r="I10">
        <v>3.7000000000000002E-3</v>
      </c>
      <c r="J10">
        <v>0.1237</v>
      </c>
      <c r="K10">
        <v>0.80669999999999997</v>
      </c>
      <c r="L10">
        <v>3.49E-2</v>
      </c>
      <c r="M10">
        <v>0.25359999999999999</v>
      </c>
      <c r="N10">
        <v>8.6999999999999994E-3</v>
      </c>
      <c r="O10">
        <v>0.153</v>
      </c>
      <c r="P10" s="70">
        <v>61891.32</v>
      </c>
      <c r="Q10">
        <v>0.1457</v>
      </c>
      <c r="R10">
        <v>0.20649999999999999</v>
      </c>
      <c r="S10">
        <v>0.64780000000000004</v>
      </c>
      <c r="T10">
        <v>20.92</v>
      </c>
      <c r="U10">
        <v>15.53</v>
      </c>
      <c r="V10" s="70">
        <v>91912.6</v>
      </c>
      <c r="W10">
        <v>257.66000000000003</v>
      </c>
      <c r="X10" s="70">
        <v>129967.32</v>
      </c>
      <c r="Y10">
        <v>0.79259999999999997</v>
      </c>
      <c r="Z10">
        <v>0.18340000000000001</v>
      </c>
      <c r="AA10">
        <v>2.4E-2</v>
      </c>
      <c r="AB10">
        <v>0.2074</v>
      </c>
      <c r="AC10">
        <v>129.97</v>
      </c>
      <c r="AD10" s="70">
        <v>5004.9799999999996</v>
      </c>
      <c r="AE10">
        <v>619.14</v>
      </c>
      <c r="AF10" s="70">
        <v>147158.6</v>
      </c>
      <c r="AG10">
        <v>412</v>
      </c>
      <c r="AH10" s="70">
        <v>37625</v>
      </c>
      <c r="AI10" s="70">
        <v>54693</v>
      </c>
      <c r="AJ10">
        <v>70.099999999999994</v>
      </c>
      <c r="AK10">
        <v>37.36</v>
      </c>
      <c r="AL10">
        <v>39.36</v>
      </c>
      <c r="AM10">
        <v>5.2</v>
      </c>
      <c r="AN10">
        <v>0</v>
      </c>
      <c r="AO10">
        <v>0.77529999999999999</v>
      </c>
      <c r="AP10">
        <v>996.46</v>
      </c>
      <c r="AQ10" s="70">
        <v>1637.65</v>
      </c>
      <c r="AR10" s="70">
        <v>5440.87</v>
      </c>
      <c r="AS10">
        <v>456.81</v>
      </c>
      <c r="AT10">
        <v>374.2</v>
      </c>
      <c r="AU10" s="70">
        <v>8906</v>
      </c>
      <c r="AV10" s="70">
        <v>4400.24</v>
      </c>
      <c r="AW10">
        <v>0.4496</v>
      </c>
      <c r="AX10" s="70">
        <v>4069.59</v>
      </c>
      <c r="AY10">
        <v>0.4158</v>
      </c>
      <c r="AZ10">
        <v>884.09</v>
      </c>
      <c r="BA10">
        <v>9.0300000000000005E-2</v>
      </c>
      <c r="BB10">
        <v>434.02</v>
      </c>
      <c r="BC10">
        <v>4.4299999999999999E-2</v>
      </c>
      <c r="BD10" s="70">
        <v>9787.9500000000007</v>
      </c>
      <c r="BE10" s="70">
        <v>3444.02</v>
      </c>
      <c r="BF10">
        <v>0.77980000000000005</v>
      </c>
      <c r="BG10">
        <v>0.59109999999999996</v>
      </c>
      <c r="BH10">
        <v>0.2407</v>
      </c>
      <c r="BI10">
        <v>0.1221</v>
      </c>
      <c r="BJ10">
        <v>2.8799999999999999E-2</v>
      </c>
      <c r="BK10">
        <v>1.7399999999999999E-2</v>
      </c>
    </row>
    <row r="11" spans="1:63" x14ac:dyDescent="0.25">
      <c r="A11" t="s">
        <v>88</v>
      </c>
      <c r="B11">
        <v>49759</v>
      </c>
      <c r="C11">
        <v>68</v>
      </c>
      <c r="D11">
        <v>18.03</v>
      </c>
      <c r="E11" s="70">
        <v>1226.3</v>
      </c>
      <c r="F11" s="70">
        <v>1223.22</v>
      </c>
      <c r="G11">
        <v>7.7999999999999996E-3</v>
      </c>
      <c r="H11">
        <v>3.0999999999999999E-3</v>
      </c>
      <c r="I11">
        <v>0</v>
      </c>
      <c r="J11">
        <v>6.1000000000000004E-3</v>
      </c>
      <c r="K11">
        <v>0.96460000000000001</v>
      </c>
      <c r="L11">
        <v>1.84E-2</v>
      </c>
      <c r="M11">
        <v>0.1356</v>
      </c>
      <c r="N11">
        <v>0</v>
      </c>
      <c r="O11">
        <v>0.10050000000000001</v>
      </c>
      <c r="P11" s="70">
        <v>58951.91</v>
      </c>
      <c r="Q11">
        <v>8.3299999999999999E-2</v>
      </c>
      <c r="R11">
        <v>0.18060000000000001</v>
      </c>
      <c r="S11">
        <v>0.73609999999999998</v>
      </c>
      <c r="T11">
        <v>20.239999999999998</v>
      </c>
      <c r="U11">
        <v>7.14</v>
      </c>
      <c r="V11" s="70">
        <v>68497.62</v>
      </c>
      <c r="W11">
        <v>169.06</v>
      </c>
      <c r="X11" s="70">
        <v>115158.3</v>
      </c>
      <c r="Y11">
        <v>0.76149999999999995</v>
      </c>
      <c r="Z11">
        <v>0.215</v>
      </c>
      <c r="AA11">
        <v>2.3400000000000001E-2</v>
      </c>
      <c r="AB11">
        <v>0.23849999999999999</v>
      </c>
      <c r="AC11">
        <v>115.16</v>
      </c>
      <c r="AD11" s="70">
        <v>2740.83</v>
      </c>
      <c r="AE11">
        <v>264.64999999999998</v>
      </c>
      <c r="AF11" s="70">
        <v>119586.01</v>
      </c>
      <c r="AG11">
        <v>283</v>
      </c>
      <c r="AH11" s="70">
        <v>40547</v>
      </c>
      <c r="AI11" s="70">
        <v>53728</v>
      </c>
      <c r="AJ11">
        <v>33.1</v>
      </c>
      <c r="AK11">
        <v>22.64</v>
      </c>
      <c r="AL11">
        <v>26.9</v>
      </c>
      <c r="AM11">
        <v>5.5</v>
      </c>
      <c r="AN11" s="70">
        <v>1413.15</v>
      </c>
      <c r="AO11">
        <v>1.1292</v>
      </c>
      <c r="AP11" s="70">
        <v>1045.0999999999999</v>
      </c>
      <c r="AQ11" s="70">
        <v>1609.49</v>
      </c>
      <c r="AR11" s="70">
        <v>5202.17</v>
      </c>
      <c r="AS11">
        <v>376.22</v>
      </c>
      <c r="AT11">
        <v>133.03</v>
      </c>
      <c r="AU11" s="70">
        <v>8366</v>
      </c>
      <c r="AV11" s="70">
        <v>4027.01</v>
      </c>
      <c r="AW11">
        <v>0.441</v>
      </c>
      <c r="AX11" s="70">
        <v>3658.59</v>
      </c>
      <c r="AY11">
        <v>0.4007</v>
      </c>
      <c r="AZ11" s="70">
        <v>1109.8499999999999</v>
      </c>
      <c r="BA11">
        <v>0.1215</v>
      </c>
      <c r="BB11">
        <v>335.99</v>
      </c>
      <c r="BC11">
        <v>3.6799999999999999E-2</v>
      </c>
      <c r="BD11" s="70">
        <v>9131.44</v>
      </c>
      <c r="BE11" s="70">
        <v>3521.41</v>
      </c>
      <c r="BF11">
        <v>1.1016999999999999</v>
      </c>
      <c r="BG11">
        <v>0.60780000000000001</v>
      </c>
      <c r="BH11">
        <v>0.2021</v>
      </c>
      <c r="BI11">
        <v>0.126</v>
      </c>
      <c r="BJ11">
        <v>4.7199999999999999E-2</v>
      </c>
      <c r="BK11">
        <v>1.6899999999999998E-2</v>
      </c>
    </row>
    <row r="12" spans="1:63" x14ac:dyDescent="0.25">
      <c r="A12" t="s">
        <v>89</v>
      </c>
      <c r="B12">
        <v>46623</v>
      </c>
      <c r="C12">
        <v>65</v>
      </c>
      <c r="D12">
        <v>9.68</v>
      </c>
      <c r="E12">
        <v>629.29999999999995</v>
      </c>
      <c r="F12">
        <v>693.28</v>
      </c>
      <c r="G12">
        <v>0</v>
      </c>
      <c r="H12">
        <v>1.2999999999999999E-3</v>
      </c>
      <c r="I12">
        <v>0</v>
      </c>
      <c r="J12">
        <v>1.7899999999999999E-2</v>
      </c>
      <c r="K12">
        <v>0.97589999999999999</v>
      </c>
      <c r="L12">
        <v>4.8999999999999998E-3</v>
      </c>
      <c r="M12">
        <v>0.36630000000000001</v>
      </c>
      <c r="N12">
        <v>0</v>
      </c>
      <c r="O12">
        <v>0.1532</v>
      </c>
      <c r="P12" s="70">
        <v>48941.56</v>
      </c>
      <c r="Q12">
        <v>0.1552</v>
      </c>
      <c r="R12">
        <v>0.18970000000000001</v>
      </c>
      <c r="S12">
        <v>0.6552</v>
      </c>
      <c r="T12">
        <v>14.76</v>
      </c>
      <c r="U12">
        <v>3.33</v>
      </c>
      <c r="V12" s="70">
        <v>91918.32</v>
      </c>
      <c r="W12">
        <v>185.14</v>
      </c>
      <c r="X12" s="70">
        <v>100418.37</v>
      </c>
      <c r="Y12">
        <v>0.89970000000000006</v>
      </c>
      <c r="Z12">
        <v>5.6099999999999997E-2</v>
      </c>
      <c r="AA12">
        <v>4.4200000000000003E-2</v>
      </c>
      <c r="AB12">
        <v>0.1003</v>
      </c>
      <c r="AC12">
        <v>100.42</v>
      </c>
      <c r="AD12" s="70">
        <v>2314.59</v>
      </c>
      <c r="AE12">
        <v>326.72000000000003</v>
      </c>
      <c r="AF12" s="70">
        <v>79023.66</v>
      </c>
      <c r="AG12">
        <v>67</v>
      </c>
      <c r="AH12" s="70">
        <v>30698</v>
      </c>
      <c r="AI12" s="70">
        <v>38694</v>
      </c>
      <c r="AJ12">
        <v>34.880000000000003</v>
      </c>
      <c r="AK12">
        <v>22.47</v>
      </c>
      <c r="AL12">
        <v>23.09</v>
      </c>
      <c r="AM12">
        <v>4.8</v>
      </c>
      <c r="AN12" s="70">
        <v>1584.58</v>
      </c>
      <c r="AO12">
        <v>1.8324</v>
      </c>
      <c r="AP12" s="70">
        <v>1204.31</v>
      </c>
      <c r="AQ12" s="70">
        <v>2037.49</v>
      </c>
      <c r="AR12" s="70">
        <v>6053.86</v>
      </c>
      <c r="AS12">
        <v>432.47</v>
      </c>
      <c r="AT12">
        <v>448.85</v>
      </c>
      <c r="AU12" s="70">
        <v>10177</v>
      </c>
      <c r="AV12" s="70">
        <v>5724.11</v>
      </c>
      <c r="AW12">
        <v>0.49830000000000002</v>
      </c>
      <c r="AX12" s="70">
        <v>3178.17</v>
      </c>
      <c r="AY12">
        <v>0.2767</v>
      </c>
      <c r="AZ12" s="70">
        <v>1720.54</v>
      </c>
      <c r="BA12">
        <v>0.14979999999999999</v>
      </c>
      <c r="BB12">
        <v>864.28</v>
      </c>
      <c r="BC12">
        <v>7.5200000000000003E-2</v>
      </c>
      <c r="BD12" s="70">
        <v>11487.1</v>
      </c>
      <c r="BE12" s="70">
        <v>6522.33</v>
      </c>
      <c r="BF12">
        <v>2.8742000000000001</v>
      </c>
      <c r="BG12">
        <v>0.57579999999999998</v>
      </c>
      <c r="BH12">
        <v>0.2011</v>
      </c>
      <c r="BI12">
        <v>0.1651</v>
      </c>
      <c r="BJ12">
        <v>3.2300000000000002E-2</v>
      </c>
      <c r="BK12">
        <v>2.5700000000000001E-2</v>
      </c>
    </row>
    <row r="13" spans="1:63" x14ac:dyDescent="0.25">
      <c r="A13" t="s">
        <v>90</v>
      </c>
      <c r="B13">
        <v>48207</v>
      </c>
      <c r="C13">
        <v>74</v>
      </c>
      <c r="D13">
        <v>60.39</v>
      </c>
      <c r="E13" s="70">
        <v>4469.1000000000004</v>
      </c>
      <c r="F13" s="70">
        <v>4301.87</v>
      </c>
      <c r="G13">
        <v>1.5800000000000002E-2</v>
      </c>
      <c r="H13">
        <v>1.2999999999999999E-2</v>
      </c>
      <c r="I13">
        <v>1.4E-3</v>
      </c>
      <c r="J13">
        <v>3.8899999999999997E-2</v>
      </c>
      <c r="K13">
        <v>0.91</v>
      </c>
      <c r="L13">
        <v>2.0899999999999998E-2</v>
      </c>
      <c r="M13">
        <v>0.1532</v>
      </c>
      <c r="N13">
        <v>3.0000000000000001E-3</v>
      </c>
      <c r="O13">
        <v>8.9399999999999993E-2</v>
      </c>
      <c r="P13" s="70">
        <v>58193.17</v>
      </c>
      <c r="Q13">
        <v>0.185</v>
      </c>
      <c r="R13">
        <v>0.26429999999999998</v>
      </c>
      <c r="S13">
        <v>0.55069999999999997</v>
      </c>
      <c r="T13">
        <v>21.47</v>
      </c>
      <c r="U13">
        <v>20</v>
      </c>
      <c r="V13" s="70">
        <v>88136.5</v>
      </c>
      <c r="W13">
        <v>215.17</v>
      </c>
      <c r="X13" s="70">
        <v>181460.35</v>
      </c>
      <c r="Y13">
        <v>0.85719999999999996</v>
      </c>
      <c r="Z13">
        <v>0.1211</v>
      </c>
      <c r="AA13">
        <v>2.1700000000000001E-2</v>
      </c>
      <c r="AB13">
        <v>0.14280000000000001</v>
      </c>
      <c r="AC13">
        <v>181.46</v>
      </c>
      <c r="AD13" s="70">
        <v>5517.22</v>
      </c>
      <c r="AE13">
        <v>732.17</v>
      </c>
      <c r="AF13" s="70">
        <v>225213.71</v>
      </c>
      <c r="AG13">
        <v>558</v>
      </c>
      <c r="AH13" s="70">
        <v>49365</v>
      </c>
      <c r="AI13" s="70">
        <v>82044</v>
      </c>
      <c r="AJ13">
        <v>64.5</v>
      </c>
      <c r="AK13">
        <v>29.54</v>
      </c>
      <c r="AL13">
        <v>30.38</v>
      </c>
      <c r="AM13">
        <v>2.1</v>
      </c>
      <c r="AN13">
        <v>0</v>
      </c>
      <c r="AO13">
        <v>0.53439999999999999</v>
      </c>
      <c r="AP13" s="70">
        <v>1045.0899999999999</v>
      </c>
      <c r="AQ13" s="70">
        <v>1822.16</v>
      </c>
      <c r="AR13" s="70">
        <v>4956.1899999999996</v>
      </c>
      <c r="AS13">
        <v>467.84</v>
      </c>
      <c r="AT13">
        <v>175.72</v>
      </c>
      <c r="AU13" s="70">
        <v>8467</v>
      </c>
      <c r="AV13" s="70">
        <v>2468.89</v>
      </c>
      <c r="AW13">
        <v>0.30130000000000001</v>
      </c>
      <c r="AX13" s="70">
        <v>4871.9399999999996</v>
      </c>
      <c r="AY13">
        <v>0.59460000000000002</v>
      </c>
      <c r="AZ13">
        <v>546.65</v>
      </c>
      <c r="BA13">
        <v>6.6699999999999995E-2</v>
      </c>
      <c r="BB13">
        <v>305.94</v>
      </c>
      <c r="BC13">
        <v>3.73E-2</v>
      </c>
      <c r="BD13" s="70">
        <v>8193.42</v>
      </c>
      <c r="BE13" s="70">
        <v>1057.42</v>
      </c>
      <c r="BF13">
        <v>0.121</v>
      </c>
      <c r="BG13">
        <v>0.61419999999999997</v>
      </c>
      <c r="BH13">
        <v>0.22420000000000001</v>
      </c>
      <c r="BI13">
        <v>0.113</v>
      </c>
      <c r="BJ13">
        <v>2.93E-2</v>
      </c>
      <c r="BK13">
        <v>1.9400000000000001E-2</v>
      </c>
    </row>
    <row r="14" spans="1:63" x14ac:dyDescent="0.25">
      <c r="A14" t="s">
        <v>91</v>
      </c>
      <c r="B14">
        <v>48991</v>
      </c>
      <c r="C14">
        <v>65</v>
      </c>
      <c r="D14">
        <v>9.7899999999999991</v>
      </c>
      <c r="E14">
        <v>636.46</v>
      </c>
      <c r="F14">
        <v>666.9</v>
      </c>
      <c r="G14">
        <v>6.0000000000000001E-3</v>
      </c>
      <c r="H14">
        <v>4.4999999999999997E-3</v>
      </c>
      <c r="I14">
        <v>1.5E-3</v>
      </c>
      <c r="J14">
        <v>2.2800000000000001E-2</v>
      </c>
      <c r="K14">
        <v>0.93779999999999997</v>
      </c>
      <c r="L14">
        <v>2.7400000000000001E-2</v>
      </c>
      <c r="M14">
        <v>0.35289999999999999</v>
      </c>
      <c r="N14">
        <v>0</v>
      </c>
      <c r="O14">
        <v>0.16400000000000001</v>
      </c>
      <c r="P14" s="70">
        <v>47394.64</v>
      </c>
      <c r="Q14">
        <v>0.18179999999999999</v>
      </c>
      <c r="R14">
        <v>6.8199999999999997E-2</v>
      </c>
      <c r="S14">
        <v>0.75</v>
      </c>
      <c r="T14">
        <v>17.579999999999998</v>
      </c>
      <c r="U14">
        <v>8.6999999999999993</v>
      </c>
      <c r="V14" s="70">
        <v>61473.47</v>
      </c>
      <c r="W14">
        <v>71.41</v>
      </c>
      <c r="X14" s="70">
        <v>100430.96</v>
      </c>
      <c r="Y14">
        <v>0.88360000000000005</v>
      </c>
      <c r="Z14">
        <v>7.9399999999999998E-2</v>
      </c>
      <c r="AA14">
        <v>3.6999999999999998E-2</v>
      </c>
      <c r="AB14">
        <v>0.1164</v>
      </c>
      <c r="AC14">
        <v>100.43</v>
      </c>
      <c r="AD14" s="70">
        <v>2410.66</v>
      </c>
      <c r="AE14">
        <v>378.96</v>
      </c>
      <c r="AF14" s="70">
        <v>92471.67</v>
      </c>
      <c r="AG14">
        <v>129</v>
      </c>
      <c r="AH14" s="70">
        <v>31913</v>
      </c>
      <c r="AI14" s="70">
        <v>43263</v>
      </c>
      <c r="AJ14">
        <v>40.700000000000003</v>
      </c>
      <c r="AK14">
        <v>22.39</v>
      </c>
      <c r="AL14">
        <v>34.229999999999997</v>
      </c>
      <c r="AM14">
        <v>3.9</v>
      </c>
      <c r="AN14" s="70">
        <v>1590.47</v>
      </c>
      <c r="AO14">
        <v>1.3633999999999999</v>
      </c>
      <c r="AP14" s="70">
        <v>1251.0999999999999</v>
      </c>
      <c r="AQ14" s="70">
        <v>1972.32</v>
      </c>
      <c r="AR14" s="70">
        <v>5328.92</v>
      </c>
      <c r="AS14">
        <v>110.4</v>
      </c>
      <c r="AT14">
        <v>318.29000000000002</v>
      </c>
      <c r="AU14" s="70">
        <v>8981</v>
      </c>
      <c r="AV14" s="70">
        <v>5311.74</v>
      </c>
      <c r="AW14">
        <v>0.52439999999999998</v>
      </c>
      <c r="AX14" s="70">
        <v>3314.46</v>
      </c>
      <c r="AY14">
        <v>0.32719999999999999</v>
      </c>
      <c r="AZ14" s="70">
        <v>1072.8699999999999</v>
      </c>
      <c r="BA14">
        <v>0.10589999999999999</v>
      </c>
      <c r="BB14">
        <v>429.25</v>
      </c>
      <c r="BC14">
        <v>4.24E-2</v>
      </c>
      <c r="BD14" s="70">
        <v>10128.34</v>
      </c>
      <c r="BE14" s="70">
        <v>4256.66</v>
      </c>
      <c r="BF14">
        <v>1.5015000000000001</v>
      </c>
      <c r="BG14">
        <v>0.49340000000000001</v>
      </c>
      <c r="BH14">
        <v>0.2051</v>
      </c>
      <c r="BI14">
        <v>0.13730000000000001</v>
      </c>
      <c r="BJ14">
        <v>4.1500000000000002E-2</v>
      </c>
      <c r="BK14">
        <v>0.12280000000000001</v>
      </c>
    </row>
    <row r="15" spans="1:63" x14ac:dyDescent="0.25">
      <c r="A15" t="s">
        <v>92</v>
      </c>
      <c r="B15">
        <v>47415</v>
      </c>
      <c r="C15">
        <v>61</v>
      </c>
      <c r="D15">
        <v>8.26</v>
      </c>
      <c r="E15">
        <v>503.79</v>
      </c>
      <c r="F15">
        <v>558.91999999999996</v>
      </c>
      <c r="G15">
        <v>5.4000000000000003E-3</v>
      </c>
      <c r="H15">
        <v>7.1999999999999998E-3</v>
      </c>
      <c r="I15">
        <v>1.8E-3</v>
      </c>
      <c r="J15">
        <v>4.2799999999999998E-2</v>
      </c>
      <c r="K15">
        <v>0.91369999999999996</v>
      </c>
      <c r="L15">
        <v>2.92E-2</v>
      </c>
      <c r="M15">
        <v>0.34810000000000002</v>
      </c>
      <c r="N15">
        <v>0</v>
      </c>
      <c r="O15">
        <v>9.2700000000000005E-2</v>
      </c>
      <c r="P15" s="70">
        <v>48868.83</v>
      </c>
      <c r="Q15">
        <v>0.31819999999999998</v>
      </c>
      <c r="R15">
        <v>0.15909999999999999</v>
      </c>
      <c r="S15">
        <v>0.52270000000000005</v>
      </c>
      <c r="T15">
        <v>18.62</v>
      </c>
      <c r="U15">
        <v>4.16</v>
      </c>
      <c r="V15" s="70">
        <v>77119.28</v>
      </c>
      <c r="W15">
        <v>121.1</v>
      </c>
      <c r="X15" s="70">
        <v>163419.48000000001</v>
      </c>
      <c r="Y15">
        <v>0.75660000000000005</v>
      </c>
      <c r="Z15">
        <v>9.9099999999999994E-2</v>
      </c>
      <c r="AA15">
        <v>0.14430000000000001</v>
      </c>
      <c r="AB15">
        <v>0.24340000000000001</v>
      </c>
      <c r="AC15">
        <v>163.41999999999999</v>
      </c>
      <c r="AD15" s="70">
        <v>4774.42</v>
      </c>
      <c r="AE15">
        <v>517.87</v>
      </c>
      <c r="AF15" s="70">
        <v>128407.81</v>
      </c>
      <c r="AG15">
        <v>318</v>
      </c>
      <c r="AH15" s="70">
        <v>34064</v>
      </c>
      <c r="AI15" s="70">
        <v>52624</v>
      </c>
      <c r="AJ15">
        <v>31.67</v>
      </c>
      <c r="AK15">
        <v>28.81</v>
      </c>
      <c r="AL15">
        <v>28.76</v>
      </c>
      <c r="AM15">
        <v>5.0999999999999996</v>
      </c>
      <c r="AN15" s="70">
        <v>1473.19</v>
      </c>
      <c r="AO15">
        <v>1.3988</v>
      </c>
      <c r="AP15" s="70">
        <v>1387.85</v>
      </c>
      <c r="AQ15" s="70">
        <v>2048.0700000000002</v>
      </c>
      <c r="AR15" s="70">
        <v>5225.34</v>
      </c>
      <c r="AS15">
        <v>417.83</v>
      </c>
      <c r="AT15">
        <v>360.92</v>
      </c>
      <c r="AU15" s="70">
        <v>9440</v>
      </c>
      <c r="AV15" s="70">
        <v>3769.65</v>
      </c>
      <c r="AW15">
        <v>0.32340000000000002</v>
      </c>
      <c r="AX15" s="70">
        <v>5204.34</v>
      </c>
      <c r="AY15">
        <v>0.44640000000000002</v>
      </c>
      <c r="AZ15" s="70">
        <v>2045.57</v>
      </c>
      <c r="BA15">
        <v>0.17549999999999999</v>
      </c>
      <c r="BB15">
        <v>637.70000000000005</v>
      </c>
      <c r="BC15">
        <v>5.4699999999999999E-2</v>
      </c>
      <c r="BD15" s="70">
        <v>11657.27</v>
      </c>
      <c r="BE15" s="70">
        <v>3947.38</v>
      </c>
      <c r="BF15">
        <v>0.86509999999999998</v>
      </c>
      <c r="BG15">
        <v>0.54500000000000004</v>
      </c>
      <c r="BH15">
        <v>0.20169999999999999</v>
      </c>
      <c r="BI15">
        <v>0.1784</v>
      </c>
      <c r="BJ15">
        <v>4.9700000000000001E-2</v>
      </c>
      <c r="BK15">
        <v>2.52E-2</v>
      </c>
    </row>
    <row r="16" spans="1:63" x14ac:dyDescent="0.25">
      <c r="A16" t="s">
        <v>93</v>
      </c>
      <c r="B16">
        <v>46631</v>
      </c>
      <c r="C16">
        <v>60</v>
      </c>
      <c r="D16">
        <v>17.5</v>
      </c>
      <c r="E16" s="70">
        <v>1050.08</v>
      </c>
      <c r="F16" s="70">
        <v>1098.47</v>
      </c>
      <c r="G16">
        <v>6.7000000000000002E-3</v>
      </c>
      <c r="H16">
        <v>5.4999999999999997E-3</v>
      </c>
      <c r="I16">
        <v>1.8E-3</v>
      </c>
      <c r="J16">
        <v>9.1000000000000004E-3</v>
      </c>
      <c r="K16">
        <v>0.95320000000000005</v>
      </c>
      <c r="L16">
        <v>2.3699999999999999E-2</v>
      </c>
      <c r="M16">
        <v>0.25430000000000003</v>
      </c>
      <c r="N16">
        <v>8.9999999999999998E-4</v>
      </c>
      <c r="O16">
        <v>0.1053</v>
      </c>
      <c r="P16" s="70">
        <v>52755.94</v>
      </c>
      <c r="Q16">
        <v>0.2029</v>
      </c>
      <c r="R16">
        <v>0.1449</v>
      </c>
      <c r="S16">
        <v>0.6522</v>
      </c>
      <c r="T16">
        <v>16.760000000000002</v>
      </c>
      <c r="U16">
        <v>8.82</v>
      </c>
      <c r="V16" s="70">
        <v>78856.460000000006</v>
      </c>
      <c r="W16">
        <v>113.7</v>
      </c>
      <c r="X16" s="70">
        <v>108692.14</v>
      </c>
      <c r="Y16">
        <v>0.90649999999999997</v>
      </c>
      <c r="Z16">
        <v>4.1399999999999999E-2</v>
      </c>
      <c r="AA16">
        <v>5.21E-2</v>
      </c>
      <c r="AB16">
        <v>9.35E-2</v>
      </c>
      <c r="AC16">
        <v>108.69</v>
      </c>
      <c r="AD16" s="70">
        <v>2468.27</v>
      </c>
      <c r="AE16">
        <v>445.04</v>
      </c>
      <c r="AF16" s="70">
        <v>112312.16</v>
      </c>
      <c r="AG16">
        <v>237</v>
      </c>
      <c r="AH16" s="70">
        <v>32625</v>
      </c>
      <c r="AI16" s="70">
        <v>45337</v>
      </c>
      <c r="AJ16">
        <v>26.18</v>
      </c>
      <c r="AK16">
        <v>22.46</v>
      </c>
      <c r="AL16">
        <v>23.89</v>
      </c>
      <c r="AM16">
        <v>4.9000000000000004</v>
      </c>
      <c r="AN16" s="70">
        <v>1581.82</v>
      </c>
      <c r="AO16">
        <v>1.4378</v>
      </c>
      <c r="AP16">
        <v>966.89</v>
      </c>
      <c r="AQ16" s="70">
        <v>1496.6</v>
      </c>
      <c r="AR16" s="70">
        <v>5161.1400000000003</v>
      </c>
      <c r="AS16">
        <v>231.83</v>
      </c>
      <c r="AT16">
        <v>421.54</v>
      </c>
      <c r="AU16" s="70">
        <v>8278</v>
      </c>
      <c r="AV16" s="70">
        <v>4280.87</v>
      </c>
      <c r="AW16">
        <v>0.44929999999999998</v>
      </c>
      <c r="AX16" s="70">
        <v>3402.11</v>
      </c>
      <c r="AY16">
        <v>0.35709999999999997</v>
      </c>
      <c r="AZ16" s="70">
        <v>1425.02</v>
      </c>
      <c r="BA16">
        <v>0.14960000000000001</v>
      </c>
      <c r="BB16">
        <v>419.05</v>
      </c>
      <c r="BC16">
        <v>4.3999999999999997E-2</v>
      </c>
      <c r="BD16" s="70">
        <v>9527.0400000000009</v>
      </c>
      <c r="BE16" s="70">
        <v>4395.6499999999996</v>
      </c>
      <c r="BF16">
        <v>1.4590000000000001</v>
      </c>
      <c r="BG16">
        <v>0.55479999999999996</v>
      </c>
      <c r="BH16">
        <v>0.18759999999999999</v>
      </c>
      <c r="BI16">
        <v>0.19170000000000001</v>
      </c>
      <c r="BJ16">
        <v>3.6499999999999998E-2</v>
      </c>
      <c r="BK16">
        <v>2.9399999999999999E-2</v>
      </c>
    </row>
    <row r="17" spans="1:63" x14ac:dyDescent="0.25">
      <c r="A17" t="s">
        <v>94</v>
      </c>
      <c r="B17">
        <v>47043</v>
      </c>
      <c r="C17">
        <v>78</v>
      </c>
      <c r="D17">
        <v>16.559999999999999</v>
      </c>
      <c r="E17" s="70">
        <v>1291.8399999999999</v>
      </c>
      <c r="F17" s="70">
        <v>1255.31</v>
      </c>
      <c r="G17">
        <v>9.5999999999999992E-3</v>
      </c>
      <c r="H17">
        <v>3.0000000000000001E-3</v>
      </c>
      <c r="I17">
        <v>0</v>
      </c>
      <c r="J17">
        <v>0.1804</v>
      </c>
      <c r="K17">
        <v>0.78659999999999997</v>
      </c>
      <c r="L17">
        <v>2.0500000000000001E-2</v>
      </c>
      <c r="M17">
        <v>0.28310000000000002</v>
      </c>
      <c r="N17">
        <v>8.8000000000000005E-3</v>
      </c>
      <c r="O17">
        <v>0.1007</v>
      </c>
      <c r="P17" s="70">
        <v>55791.53</v>
      </c>
      <c r="Q17">
        <v>9.1700000000000004E-2</v>
      </c>
      <c r="R17">
        <v>0.2</v>
      </c>
      <c r="S17">
        <v>0.70830000000000004</v>
      </c>
      <c r="T17">
        <v>17</v>
      </c>
      <c r="U17">
        <v>9.74</v>
      </c>
      <c r="V17" s="70">
        <v>53089.36</v>
      </c>
      <c r="W17">
        <v>128.07</v>
      </c>
      <c r="X17" s="70">
        <v>151660.14000000001</v>
      </c>
      <c r="Y17">
        <v>0.64749999999999996</v>
      </c>
      <c r="Z17">
        <v>0.30640000000000001</v>
      </c>
      <c r="AA17">
        <v>4.6100000000000002E-2</v>
      </c>
      <c r="AB17">
        <v>0.35249999999999998</v>
      </c>
      <c r="AC17">
        <v>151.66</v>
      </c>
      <c r="AD17" s="70">
        <v>4800.3100000000004</v>
      </c>
      <c r="AE17">
        <v>462.06</v>
      </c>
      <c r="AF17" s="70">
        <v>174883.4</v>
      </c>
      <c r="AG17">
        <v>478</v>
      </c>
      <c r="AH17" s="70">
        <v>34663</v>
      </c>
      <c r="AI17" s="70">
        <v>53046</v>
      </c>
      <c r="AJ17">
        <v>43.76</v>
      </c>
      <c r="AK17">
        <v>27.77</v>
      </c>
      <c r="AL17">
        <v>38.04</v>
      </c>
      <c r="AM17">
        <v>2.2000000000000002</v>
      </c>
      <c r="AN17">
        <v>0</v>
      </c>
      <c r="AO17">
        <v>0.74690000000000001</v>
      </c>
      <c r="AP17" s="70">
        <v>1033.23</v>
      </c>
      <c r="AQ17" s="70">
        <v>1521.94</v>
      </c>
      <c r="AR17" s="70">
        <v>6052.93</v>
      </c>
      <c r="AS17">
        <v>696.22</v>
      </c>
      <c r="AT17">
        <v>340.71</v>
      </c>
      <c r="AU17" s="70">
        <v>9645</v>
      </c>
      <c r="AV17" s="70">
        <v>4204.29</v>
      </c>
      <c r="AW17">
        <v>0.43140000000000001</v>
      </c>
      <c r="AX17" s="70">
        <v>4196.6899999999996</v>
      </c>
      <c r="AY17">
        <v>0.43059999999999998</v>
      </c>
      <c r="AZ17">
        <v>803.34</v>
      </c>
      <c r="BA17">
        <v>8.2400000000000001E-2</v>
      </c>
      <c r="BB17">
        <v>542.19000000000005</v>
      </c>
      <c r="BC17">
        <v>5.5599999999999997E-2</v>
      </c>
      <c r="BD17" s="70">
        <v>9746.51</v>
      </c>
      <c r="BE17" s="70">
        <v>1481.89</v>
      </c>
      <c r="BF17">
        <v>0.35249999999999998</v>
      </c>
      <c r="BG17">
        <v>0.57040000000000002</v>
      </c>
      <c r="BH17">
        <v>0.21929999999999999</v>
      </c>
      <c r="BI17">
        <v>0.16089999999999999</v>
      </c>
      <c r="BJ17">
        <v>3.0700000000000002E-2</v>
      </c>
      <c r="BK17">
        <v>1.8700000000000001E-2</v>
      </c>
    </row>
    <row r="18" spans="1:63" x14ac:dyDescent="0.25">
      <c r="A18" t="s">
        <v>95</v>
      </c>
      <c r="B18">
        <v>47423</v>
      </c>
      <c r="C18">
        <v>57</v>
      </c>
      <c r="D18">
        <v>10.28</v>
      </c>
      <c r="E18">
        <v>586</v>
      </c>
      <c r="F18">
        <v>566.91999999999996</v>
      </c>
      <c r="G18">
        <v>0</v>
      </c>
      <c r="H18">
        <v>5.1000000000000004E-3</v>
      </c>
      <c r="I18">
        <v>0</v>
      </c>
      <c r="J18">
        <v>8.8000000000000005E-3</v>
      </c>
      <c r="K18">
        <v>0.9698</v>
      </c>
      <c r="L18">
        <v>1.6199999999999999E-2</v>
      </c>
      <c r="M18">
        <v>0.2651</v>
      </c>
      <c r="N18">
        <v>0</v>
      </c>
      <c r="O18">
        <v>0.16919999999999999</v>
      </c>
      <c r="P18" s="70">
        <v>47058.79</v>
      </c>
      <c r="Q18">
        <v>0.26229999999999998</v>
      </c>
      <c r="R18">
        <v>0.1148</v>
      </c>
      <c r="S18">
        <v>0.623</v>
      </c>
      <c r="T18">
        <v>16.170000000000002</v>
      </c>
      <c r="U18">
        <v>6.17</v>
      </c>
      <c r="V18" s="70">
        <v>66929.16</v>
      </c>
      <c r="W18">
        <v>94.98</v>
      </c>
      <c r="X18" s="70">
        <v>121799.27</v>
      </c>
      <c r="Y18">
        <v>0.92069999999999996</v>
      </c>
      <c r="Z18">
        <v>5.21E-2</v>
      </c>
      <c r="AA18">
        <v>2.7300000000000001E-2</v>
      </c>
      <c r="AB18">
        <v>7.9299999999999995E-2</v>
      </c>
      <c r="AC18">
        <v>121.8</v>
      </c>
      <c r="AD18" s="70">
        <v>2478.25</v>
      </c>
      <c r="AE18">
        <v>340.38</v>
      </c>
      <c r="AF18" s="70">
        <v>113012.2</v>
      </c>
      <c r="AG18">
        <v>241</v>
      </c>
      <c r="AH18" s="70">
        <v>36732</v>
      </c>
      <c r="AI18" s="70">
        <v>50822</v>
      </c>
      <c r="AJ18">
        <v>31.4</v>
      </c>
      <c r="AK18">
        <v>20.04</v>
      </c>
      <c r="AL18">
        <v>20.05</v>
      </c>
      <c r="AM18">
        <v>5.4</v>
      </c>
      <c r="AN18" s="70">
        <v>1773.29</v>
      </c>
      <c r="AO18">
        <v>1.1392</v>
      </c>
      <c r="AP18" s="70">
        <v>1333.71</v>
      </c>
      <c r="AQ18" s="70">
        <v>1714.02</v>
      </c>
      <c r="AR18" s="70">
        <v>6374.99</v>
      </c>
      <c r="AS18">
        <v>496.93</v>
      </c>
      <c r="AT18">
        <v>272.33</v>
      </c>
      <c r="AU18" s="70">
        <v>10192</v>
      </c>
      <c r="AV18" s="70">
        <v>5487.75</v>
      </c>
      <c r="AW18">
        <v>0.48759999999999998</v>
      </c>
      <c r="AX18" s="70">
        <v>4119.3100000000004</v>
      </c>
      <c r="AY18">
        <v>0.36599999999999999</v>
      </c>
      <c r="AZ18" s="70">
        <v>1059.45</v>
      </c>
      <c r="BA18">
        <v>9.4100000000000003E-2</v>
      </c>
      <c r="BB18">
        <v>587.67999999999995</v>
      </c>
      <c r="BC18">
        <v>5.2200000000000003E-2</v>
      </c>
      <c r="BD18" s="70">
        <v>11254.2</v>
      </c>
      <c r="BE18" s="70">
        <v>4362.2299999999996</v>
      </c>
      <c r="BF18">
        <v>1.0904</v>
      </c>
      <c r="BG18">
        <v>0.57840000000000003</v>
      </c>
      <c r="BH18">
        <v>0.21479999999999999</v>
      </c>
      <c r="BI18">
        <v>0.16400000000000001</v>
      </c>
      <c r="BJ18">
        <v>3.1300000000000001E-2</v>
      </c>
      <c r="BK18">
        <v>1.14E-2</v>
      </c>
    </row>
    <row r="19" spans="1:63" x14ac:dyDescent="0.25">
      <c r="A19" t="s">
        <v>96</v>
      </c>
      <c r="B19">
        <v>43505</v>
      </c>
      <c r="C19">
        <v>76</v>
      </c>
      <c r="D19">
        <v>45.94</v>
      </c>
      <c r="E19" s="70">
        <v>3491.18</v>
      </c>
      <c r="F19" s="70">
        <v>3301.8</v>
      </c>
      <c r="G19">
        <v>1.09E-2</v>
      </c>
      <c r="H19">
        <v>8.8999999999999999E-3</v>
      </c>
      <c r="I19">
        <v>1E-3</v>
      </c>
      <c r="J19">
        <v>1.67E-2</v>
      </c>
      <c r="K19">
        <v>0.92169999999999996</v>
      </c>
      <c r="L19">
        <v>4.0899999999999999E-2</v>
      </c>
      <c r="M19">
        <v>0.43099999999999999</v>
      </c>
      <c r="N19">
        <v>7.6E-3</v>
      </c>
      <c r="O19">
        <v>0.1164</v>
      </c>
      <c r="P19" s="70">
        <v>51359.4</v>
      </c>
      <c r="Q19">
        <v>0.24079999999999999</v>
      </c>
      <c r="R19">
        <v>0.23669999999999999</v>
      </c>
      <c r="S19">
        <v>0.52239999999999998</v>
      </c>
      <c r="T19">
        <v>17.98</v>
      </c>
      <c r="U19">
        <v>21</v>
      </c>
      <c r="V19" s="70">
        <v>67981.95</v>
      </c>
      <c r="W19">
        <v>162.71</v>
      </c>
      <c r="X19" s="70">
        <v>127905.34</v>
      </c>
      <c r="Y19">
        <v>0.72709999999999997</v>
      </c>
      <c r="Z19">
        <v>0.23430000000000001</v>
      </c>
      <c r="AA19">
        <v>3.8600000000000002E-2</v>
      </c>
      <c r="AB19">
        <v>0.27289999999999998</v>
      </c>
      <c r="AC19">
        <v>127.91</v>
      </c>
      <c r="AD19" s="70">
        <v>4844.7299999999996</v>
      </c>
      <c r="AE19">
        <v>576.52</v>
      </c>
      <c r="AF19" s="70">
        <v>133219.04999999999</v>
      </c>
      <c r="AG19">
        <v>344</v>
      </c>
      <c r="AH19" s="70">
        <v>28316</v>
      </c>
      <c r="AI19" s="70">
        <v>44827</v>
      </c>
      <c r="AJ19">
        <v>64.599999999999994</v>
      </c>
      <c r="AK19">
        <v>35.119999999999997</v>
      </c>
      <c r="AL19">
        <v>42.04</v>
      </c>
      <c r="AM19">
        <v>4</v>
      </c>
      <c r="AN19">
        <v>0</v>
      </c>
      <c r="AO19">
        <v>1.0434000000000001</v>
      </c>
      <c r="AP19" s="70">
        <v>1323.33</v>
      </c>
      <c r="AQ19" s="70">
        <v>1505.19</v>
      </c>
      <c r="AR19" s="70">
        <v>6027.95</v>
      </c>
      <c r="AS19">
        <v>460.43</v>
      </c>
      <c r="AT19">
        <v>238.11</v>
      </c>
      <c r="AU19" s="70">
        <v>9555</v>
      </c>
      <c r="AV19" s="70">
        <v>4261.79</v>
      </c>
      <c r="AW19">
        <v>0.41909999999999997</v>
      </c>
      <c r="AX19" s="70">
        <v>4351.8599999999997</v>
      </c>
      <c r="AY19">
        <v>0.4279</v>
      </c>
      <c r="AZ19">
        <v>589.16</v>
      </c>
      <c r="BA19">
        <v>5.79E-2</v>
      </c>
      <c r="BB19">
        <v>967.05</v>
      </c>
      <c r="BC19">
        <v>9.5100000000000004E-2</v>
      </c>
      <c r="BD19" s="70">
        <v>10169.86</v>
      </c>
      <c r="BE19" s="70">
        <v>2533.02</v>
      </c>
      <c r="BF19">
        <v>0.64100000000000001</v>
      </c>
      <c r="BG19">
        <v>0.55279999999999996</v>
      </c>
      <c r="BH19">
        <v>0.25619999999999998</v>
      </c>
      <c r="BI19">
        <v>0.1444</v>
      </c>
      <c r="BJ19">
        <v>2.9000000000000001E-2</v>
      </c>
      <c r="BK19">
        <v>1.7600000000000001E-2</v>
      </c>
    </row>
    <row r="20" spans="1:63" x14ac:dyDescent="0.25">
      <c r="A20" t="s">
        <v>97</v>
      </c>
      <c r="B20">
        <v>43513</v>
      </c>
      <c r="C20">
        <v>62</v>
      </c>
      <c r="D20">
        <v>71.31</v>
      </c>
      <c r="E20" s="70">
        <v>4421.3500000000004</v>
      </c>
      <c r="F20" s="70">
        <v>3623.87</v>
      </c>
      <c r="G20">
        <v>3.8999999999999998E-3</v>
      </c>
      <c r="H20">
        <v>7.7100000000000002E-2</v>
      </c>
      <c r="I20">
        <v>6.9999999999999999E-4</v>
      </c>
      <c r="J20">
        <v>0.1147</v>
      </c>
      <c r="K20">
        <v>0.69750000000000001</v>
      </c>
      <c r="L20">
        <v>0.1062</v>
      </c>
      <c r="M20">
        <v>0.7278</v>
      </c>
      <c r="N20">
        <v>5.0799999999999998E-2</v>
      </c>
      <c r="O20">
        <v>0.2077</v>
      </c>
      <c r="P20" s="70">
        <v>52223.69</v>
      </c>
      <c r="Q20">
        <v>0.1356</v>
      </c>
      <c r="R20">
        <v>0.161</v>
      </c>
      <c r="S20">
        <v>0.70340000000000003</v>
      </c>
      <c r="T20">
        <v>17.77</v>
      </c>
      <c r="U20">
        <v>24.39</v>
      </c>
      <c r="V20" s="70">
        <v>59171.22</v>
      </c>
      <c r="W20">
        <v>176.73</v>
      </c>
      <c r="X20" s="70">
        <v>98950.66</v>
      </c>
      <c r="Y20">
        <v>0.70169999999999999</v>
      </c>
      <c r="Z20">
        <v>0.2263</v>
      </c>
      <c r="AA20">
        <v>7.1999999999999995E-2</v>
      </c>
      <c r="AB20">
        <v>0.29830000000000001</v>
      </c>
      <c r="AC20">
        <v>98.95</v>
      </c>
      <c r="AD20" s="70">
        <v>2639.68</v>
      </c>
      <c r="AE20">
        <v>410.86</v>
      </c>
      <c r="AF20" s="70">
        <v>100111.19</v>
      </c>
      <c r="AG20">
        <v>161</v>
      </c>
      <c r="AH20" s="70">
        <v>25084</v>
      </c>
      <c r="AI20" s="70">
        <v>39707</v>
      </c>
      <c r="AJ20">
        <v>44.11</v>
      </c>
      <c r="AK20">
        <v>24.42</v>
      </c>
      <c r="AL20">
        <v>28.12</v>
      </c>
      <c r="AM20">
        <v>4.2</v>
      </c>
      <c r="AN20">
        <v>0</v>
      </c>
      <c r="AO20">
        <v>0.80789999999999995</v>
      </c>
      <c r="AP20" s="70">
        <v>1183.5</v>
      </c>
      <c r="AQ20" s="70">
        <v>1987.12</v>
      </c>
      <c r="AR20" s="70">
        <v>5506.35</v>
      </c>
      <c r="AS20">
        <v>571.29</v>
      </c>
      <c r="AT20">
        <v>298.73</v>
      </c>
      <c r="AU20" s="70">
        <v>9547</v>
      </c>
      <c r="AV20" s="70">
        <v>6957.33</v>
      </c>
      <c r="AW20">
        <v>0.60289999999999999</v>
      </c>
      <c r="AX20" s="70">
        <v>2543.36</v>
      </c>
      <c r="AY20">
        <v>0.22040000000000001</v>
      </c>
      <c r="AZ20">
        <v>306.12</v>
      </c>
      <c r="BA20">
        <v>2.6499999999999999E-2</v>
      </c>
      <c r="BB20" s="70">
        <v>1732.27</v>
      </c>
      <c r="BC20">
        <v>0.15010000000000001</v>
      </c>
      <c r="BD20" s="70">
        <v>11539.08</v>
      </c>
      <c r="BE20" s="70">
        <v>4611.71</v>
      </c>
      <c r="BF20">
        <v>1.8445</v>
      </c>
      <c r="BG20">
        <v>0.47939999999999999</v>
      </c>
      <c r="BH20">
        <v>0.23369999999999999</v>
      </c>
      <c r="BI20">
        <v>0.25090000000000001</v>
      </c>
      <c r="BJ20">
        <v>2.18E-2</v>
      </c>
      <c r="BK20">
        <v>1.4200000000000001E-2</v>
      </c>
    </row>
    <row r="21" spans="1:63" x14ac:dyDescent="0.25">
      <c r="A21" t="s">
        <v>98</v>
      </c>
      <c r="B21">
        <v>43521</v>
      </c>
      <c r="C21">
        <v>89</v>
      </c>
      <c r="D21">
        <v>27.92</v>
      </c>
      <c r="E21" s="70">
        <v>2484.85</v>
      </c>
      <c r="F21" s="70">
        <v>2636.81</v>
      </c>
      <c r="G21">
        <v>4.9799999999999997E-2</v>
      </c>
      <c r="H21">
        <v>2.24E-2</v>
      </c>
      <c r="I21">
        <v>1.1000000000000001E-3</v>
      </c>
      <c r="J21">
        <v>2.4799999999999999E-2</v>
      </c>
      <c r="K21">
        <v>0.86250000000000004</v>
      </c>
      <c r="L21">
        <v>3.9399999999999998E-2</v>
      </c>
      <c r="M21">
        <v>0.35510000000000003</v>
      </c>
      <c r="N21">
        <v>2.2800000000000001E-2</v>
      </c>
      <c r="O21">
        <v>0.16969999999999999</v>
      </c>
      <c r="P21" s="70">
        <v>58787.23</v>
      </c>
      <c r="Q21">
        <v>0.439</v>
      </c>
      <c r="R21">
        <v>0.18049999999999999</v>
      </c>
      <c r="S21">
        <v>0.3805</v>
      </c>
      <c r="T21">
        <v>15.76</v>
      </c>
      <c r="U21">
        <v>17</v>
      </c>
      <c r="V21" s="70">
        <v>78859.759999999995</v>
      </c>
      <c r="W21">
        <v>144.19</v>
      </c>
      <c r="X21" s="70">
        <v>206013.07</v>
      </c>
      <c r="Y21">
        <v>0.65910000000000002</v>
      </c>
      <c r="Z21">
        <v>0.2888</v>
      </c>
      <c r="AA21">
        <v>5.21E-2</v>
      </c>
      <c r="AB21">
        <v>0.34089999999999998</v>
      </c>
      <c r="AC21">
        <v>206.01</v>
      </c>
      <c r="AD21" s="70">
        <v>6406.13</v>
      </c>
      <c r="AE21">
        <v>641.78</v>
      </c>
      <c r="AF21" s="70">
        <v>179541.97</v>
      </c>
      <c r="AG21">
        <v>490</v>
      </c>
      <c r="AH21" s="70">
        <v>27223</v>
      </c>
      <c r="AI21" s="70">
        <v>48976</v>
      </c>
      <c r="AJ21">
        <v>59.99</v>
      </c>
      <c r="AK21">
        <v>29.29</v>
      </c>
      <c r="AL21">
        <v>30</v>
      </c>
      <c r="AM21">
        <v>4</v>
      </c>
      <c r="AN21" s="70">
        <v>1408.8</v>
      </c>
      <c r="AO21">
        <v>1.5165</v>
      </c>
      <c r="AP21" s="70">
        <v>1273.3900000000001</v>
      </c>
      <c r="AQ21" s="70">
        <v>2037.89</v>
      </c>
      <c r="AR21" s="70">
        <v>7692.05</v>
      </c>
      <c r="AS21">
        <v>824.53</v>
      </c>
      <c r="AT21">
        <v>293.13</v>
      </c>
      <c r="AU21" s="70">
        <v>12121</v>
      </c>
      <c r="AV21" s="70">
        <v>3539.39</v>
      </c>
      <c r="AW21">
        <v>0.2923</v>
      </c>
      <c r="AX21" s="70">
        <v>6447.03</v>
      </c>
      <c r="AY21">
        <v>0.53239999999999998</v>
      </c>
      <c r="AZ21" s="70">
        <v>1290.03</v>
      </c>
      <c r="BA21">
        <v>0.1065</v>
      </c>
      <c r="BB21">
        <v>833.01</v>
      </c>
      <c r="BC21">
        <v>6.88E-2</v>
      </c>
      <c r="BD21" s="70">
        <v>12109.46</v>
      </c>
      <c r="BE21" s="70">
        <v>3536.31</v>
      </c>
      <c r="BF21">
        <v>0.6804</v>
      </c>
      <c r="BG21">
        <v>0.59599999999999997</v>
      </c>
      <c r="BH21">
        <v>0.25600000000000001</v>
      </c>
      <c r="BI21">
        <v>0.10639999999999999</v>
      </c>
      <c r="BJ21">
        <v>2.3699999999999999E-2</v>
      </c>
      <c r="BK21">
        <v>1.7899999999999999E-2</v>
      </c>
    </row>
    <row r="22" spans="1:63" x14ac:dyDescent="0.25">
      <c r="A22" t="s">
        <v>99</v>
      </c>
      <c r="B22">
        <v>49171</v>
      </c>
      <c r="C22">
        <v>24</v>
      </c>
      <c r="D22">
        <v>119.75</v>
      </c>
      <c r="E22" s="70">
        <v>2874.02</v>
      </c>
      <c r="F22" s="70">
        <v>2818.86</v>
      </c>
      <c r="G22">
        <v>2.47E-2</v>
      </c>
      <c r="H22">
        <v>3.5200000000000002E-2</v>
      </c>
      <c r="I22">
        <v>0</v>
      </c>
      <c r="J22">
        <v>1.7600000000000001E-2</v>
      </c>
      <c r="K22">
        <v>0.9052</v>
      </c>
      <c r="L22">
        <v>1.72E-2</v>
      </c>
      <c r="M22">
        <v>0.1011</v>
      </c>
      <c r="N22">
        <v>8.2000000000000007E-3</v>
      </c>
      <c r="O22">
        <v>8.6999999999999994E-2</v>
      </c>
      <c r="P22" s="70">
        <v>68777.240000000005</v>
      </c>
      <c r="Q22">
        <v>4.8899999999999999E-2</v>
      </c>
      <c r="R22">
        <v>0.2717</v>
      </c>
      <c r="S22">
        <v>0.67930000000000001</v>
      </c>
      <c r="T22">
        <v>19.8</v>
      </c>
      <c r="U22">
        <v>10.5</v>
      </c>
      <c r="V22" s="70">
        <v>89728.57</v>
      </c>
      <c r="W22">
        <v>273.72000000000003</v>
      </c>
      <c r="X22" s="70">
        <v>204102.48</v>
      </c>
      <c r="Y22">
        <v>0.80430000000000001</v>
      </c>
      <c r="Z22">
        <v>0.17949999999999999</v>
      </c>
      <c r="AA22">
        <v>1.6199999999999999E-2</v>
      </c>
      <c r="AB22">
        <v>0.19570000000000001</v>
      </c>
      <c r="AC22">
        <v>204.1</v>
      </c>
      <c r="AD22" s="70">
        <v>9138.64</v>
      </c>
      <c r="AE22" s="70">
        <v>1086.3699999999999</v>
      </c>
      <c r="AF22" s="70">
        <v>224781.06</v>
      </c>
      <c r="AG22">
        <v>556</v>
      </c>
      <c r="AH22" s="70">
        <v>49723</v>
      </c>
      <c r="AI22" s="70">
        <v>98894</v>
      </c>
      <c r="AJ22">
        <v>75.38</v>
      </c>
      <c r="AK22">
        <v>44.15</v>
      </c>
      <c r="AL22">
        <v>44.8</v>
      </c>
      <c r="AM22">
        <v>5.6</v>
      </c>
      <c r="AN22">
        <v>0</v>
      </c>
      <c r="AO22">
        <v>0.64539999999999997</v>
      </c>
      <c r="AP22" s="70">
        <v>1353.87</v>
      </c>
      <c r="AQ22" s="70">
        <v>1900.3</v>
      </c>
      <c r="AR22" s="70">
        <v>6389.18</v>
      </c>
      <c r="AS22">
        <v>648.07000000000005</v>
      </c>
      <c r="AT22">
        <v>412.59</v>
      </c>
      <c r="AU22" s="70">
        <v>10704</v>
      </c>
      <c r="AV22" s="70">
        <v>2771.29</v>
      </c>
      <c r="AW22">
        <v>0.24490000000000001</v>
      </c>
      <c r="AX22" s="70">
        <v>7192.45</v>
      </c>
      <c r="AY22">
        <v>0.63560000000000005</v>
      </c>
      <c r="AZ22" s="70">
        <v>1092.5</v>
      </c>
      <c r="BA22">
        <v>9.6500000000000002E-2</v>
      </c>
      <c r="BB22">
        <v>260.49</v>
      </c>
      <c r="BC22">
        <v>2.3E-2</v>
      </c>
      <c r="BD22" s="70">
        <v>11316.74</v>
      </c>
      <c r="BE22" s="70">
        <v>1157.24</v>
      </c>
      <c r="BF22">
        <v>0.11550000000000001</v>
      </c>
      <c r="BG22">
        <v>0.64939999999999998</v>
      </c>
      <c r="BH22">
        <v>0.22170000000000001</v>
      </c>
      <c r="BI22">
        <v>7.8899999999999998E-2</v>
      </c>
      <c r="BJ22">
        <v>3.3300000000000003E-2</v>
      </c>
      <c r="BK22">
        <v>1.67E-2</v>
      </c>
    </row>
    <row r="23" spans="1:63" x14ac:dyDescent="0.25">
      <c r="A23" t="s">
        <v>100</v>
      </c>
      <c r="B23">
        <v>48298</v>
      </c>
      <c r="C23">
        <v>27</v>
      </c>
      <c r="D23">
        <v>187.68</v>
      </c>
      <c r="E23" s="70">
        <v>5067.3500000000004</v>
      </c>
      <c r="F23" s="70">
        <v>5285.12</v>
      </c>
      <c r="G23">
        <v>7.4999999999999997E-3</v>
      </c>
      <c r="H23">
        <v>0.1022</v>
      </c>
      <c r="I23">
        <v>1.2999999999999999E-3</v>
      </c>
      <c r="J23">
        <v>3.9399999999999998E-2</v>
      </c>
      <c r="K23">
        <v>0.82079999999999997</v>
      </c>
      <c r="L23">
        <v>2.87E-2</v>
      </c>
      <c r="M23">
        <v>0.47289999999999999</v>
      </c>
      <c r="N23">
        <v>7.0000000000000001E-3</v>
      </c>
      <c r="O23">
        <v>0.126</v>
      </c>
      <c r="P23" s="70">
        <v>48174.53</v>
      </c>
      <c r="Q23">
        <v>0.47170000000000001</v>
      </c>
      <c r="R23">
        <v>0.19409999999999999</v>
      </c>
      <c r="S23">
        <v>0.3342</v>
      </c>
      <c r="T23">
        <v>17.48</v>
      </c>
      <c r="U23">
        <v>29.62</v>
      </c>
      <c r="V23" s="70">
        <v>58320.31</v>
      </c>
      <c r="W23">
        <v>168.04</v>
      </c>
      <c r="X23" s="70">
        <v>115119.19</v>
      </c>
      <c r="Y23">
        <v>0.70979999999999999</v>
      </c>
      <c r="Z23">
        <v>0.26719999999999999</v>
      </c>
      <c r="AA23">
        <v>2.29E-2</v>
      </c>
      <c r="AB23">
        <v>0.29020000000000001</v>
      </c>
      <c r="AC23">
        <v>115.12</v>
      </c>
      <c r="AD23" s="70">
        <v>3824.09</v>
      </c>
      <c r="AE23">
        <v>558.12</v>
      </c>
      <c r="AF23" s="70">
        <v>120981.54</v>
      </c>
      <c r="AG23">
        <v>291</v>
      </c>
      <c r="AH23" s="70">
        <v>30311</v>
      </c>
      <c r="AI23" s="70">
        <v>42743</v>
      </c>
      <c r="AJ23">
        <v>56.7</v>
      </c>
      <c r="AK23">
        <v>31.63</v>
      </c>
      <c r="AL23">
        <v>35.44</v>
      </c>
      <c r="AM23">
        <v>6.4</v>
      </c>
      <c r="AN23">
        <v>0</v>
      </c>
      <c r="AO23">
        <v>0.75739999999999996</v>
      </c>
      <c r="AP23">
        <v>920.29</v>
      </c>
      <c r="AQ23" s="70">
        <v>1489.55</v>
      </c>
      <c r="AR23" s="70">
        <v>4726.2700000000004</v>
      </c>
      <c r="AS23">
        <v>563.77</v>
      </c>
      <c r="AT23">
        <v>192.12</v>
      </c>
      <c r="AU23" s="70">
        <v>7892</v>
      </c>
      <c r="AV23" s="70">
        <v>3959.51</v>
      </c>
      <c r="AW23">
        <v>0.45669999999999999</v>
      </c>
      <c r="AX23" s="70">
        <v>3004.03</v>
      </c>
      <c r="AY23">
        <v>0.34649999999999997</v>
      </c>
      <c r="AZ23">
        <v>983.12</v>
      </c>
      <c r="BA23">
        <v>0.1134</v>
      </c>
      <c r="BB23">
        <v>722.69</v>
      </c>
      <c r="BC23">
        <v>8.3400000000000002E-2</v>
      </c>
      <c r="BD23" s="70">
        <v>8669.36</v>
      </c>
      <c r="BE23" s="70">
        <v>3292.73</v>
      </c>
      <c r="BF23">
        <v>0.9405</v>
      </c>
      <c r="BG23">
        <v>0.5625</v>
      </c>
      <c r="BH23">
        <v>0.1976</v>
      </c>
      <c r="BI23">
        <v>0.20269999999999999</v>
      </c>
      <c r="BJ23">
        <v>2.53E-2</v>
      </c>
      <c r="BK23">
        <v>1.1900000000000001E-2</v>
      </c>
    </row>
    <row r="24" spans="1:63" x14ac:dyDescent="0.25">
      <c r="A24" t="s">
        <v>101</v>
      </c>
      <c r="B24">
        <v>48124</v>
      </c>
      <c r="C24">
        <v>11</v>
      </c>
      <c r="D24">
        <v>338.34</v>
      </c>
      <c r="E24" s="70">
        <v>3721.79</v>
      </c>
      <c r="F24" s="70">
        <v>3574.53</v>
      </c>
      <c r="G24">
        <v>1.09E-2</v>
      </c>
      <c r="H24">
        <v>1.14E-2</v>
      </c>
      <c r="I24">
        <v>8.0000000000000004E-4</v>
      </c>
      <c r="J24">
        <v>2.3300000000000001E-2</v>
      </c>
      <c r="K24">
        <v>0.92889999999999995</v>
      </c>
      <c r="L24">
        <v>2.47E-2</v>
      </c>
      <c r="M24">
        <v>8.1900000000000001E-2</v>
      </c>
      <c r="N24">
        <v>3.3999999999999998E-3</v>
      </c>
      <c r="O24">
        <v>0.10349999999999999</v>
      </c>
      <c r="P24" s="70">
        <v>64755.95</v>
      </c>
      <c r="Q24">
        <v>0.1172</v>
      </c>
      <c r="R24">
        <v>0.19670000000000001</v>
      </c>
      <c r="S24">
        <v>0.68620000000000003</v>
      </c>
      <c r="T24">
        <v>19.02</v>
      </c>
      <c r="U24">
        <v>14.33</v>
      </c>
      <c r="V24" s="70">
        <v>91959.56</v>
      </c>
      <c r="W24">
        <v>258</v>
      </c>
      <c r="X24" s="70">
        <v>211000.37</v>
      </c>
      <c r="Y24">
        <v>0.81430000000000002</v>
      </c>
      <c r="Z24">
        <v>0.1142</v>
      </c>
      <c r="AA24">
        <v>7.1400000000000005E-2</v>
      </c>
      <c r="AB24">
        <v>0.1857</v>
      </c>
      <c r="AC24">
        <v>211</v>
      </c>
      <c r="AD24" s="70">
        <v>7949.89</v>
      </c>
      <c r="AE24">
        <v>928.85</v>
      </c>
      <c r="AF24" s="70">
        <v>242892.69</v>
      </c>
      <c r="AG24">
        <v>582</v>
      </c>
      <c r="AH24" s="70">
        <v>51343</v>
      </c>
      <c r="AI24" s="70">
        <v>88795</v>
      </c>
      <c r="AJ24">
        <v>61.88</v>
      </c>
      <c r="AK24">
        <v>34.67</v>
      </c>
      <c r="AL24">
        <v>44.01</v>
      </c>
      <c r="AM24">
        <v>4.2</v>
      </c>
      <c r="AN24">
        <v>0</v>
      </c>
      <c r="AO24">
        <v>0.6028</v>
      </c>
      <c r="AP24" s="70">
        <v>1255.17</v>
      </c>
      <c r="AQ24" s="70">
        <v>2117.9299999999998</v>
      </c>
      <c r="AR24" s="70">
        <v>6647.94</v>
      </c>
      <c r="AS24" s="70">
        <v>1148.3800000000001</v>
      </c>
      <c r="AT24">
        <v>304.58999999999997</v>
      </c>
      <c r="AU24" s="70">
        <v>11474</v>
      </c>
      <c r="AV24" s="70">
        <v>2127.15</v>
      </c>
      <c r="AW24">
        <v>0.20619999999999999</v>
      </c>
      <c r="AX24" s="70">
        <v>6928.63</v>
      </c>
      <c r="AY24">
        <v>0.67169999999999996</v>
      </c>
      <c r="AZ24">
        <v>772.37</v>
      </c>
      <c r="BA24">
        <v>7.4899999999999994E-2</v>
      </c>
      <c r="BB24">
        <v>486.15</v>
      </c>
      <c r="BC24">
        <v>4.7100000000000003E-2</v>
      </c>
      <c r="BD24" s="70">
        <v>10314.299999999999</v>
      </c>
      <c r="BE24">
        <v>239.64</v>
      </c>
      <c r="BF24">
        <v>2.4400000000000002E-2</v>
      </c>
      <c r="BG24">
        <v>0.59699999999999998</v>
      </c>
      <c r="BH24">
        <v>0.24110000000000001</v>
      </c>
      <c r="BI24">
        <v>0.10100000000000001</v>
      </c>
      <c r="BJ24">
        <v>3.6600000000000001E-2</v>
      </c>
      <c r="BK24">
        <v>2.4299999999999999E-2</v>
      </c>
    </row>
    <row r="25" spans="1:63" x14ac:dyDescent="0.25">
      <c r="A25" t="s">
        <v>102</v>
      </c>
      <c r="B25">
        <v>48116</v>
      </c>
      <c r="C25">
        <v>21</v>
      </c>
      <c r="D25">
        <v>200</v>
      </c>
      <c r="E25" s="70">
        <v>4199.9799999999996</v>
      </c>
      <c r="F25" s="70">
        <v>4056.3</v>
      </c>
      <c r="G25">
        <v>3.1699999999999999E-2</v>
      </c>
      <c r="H25">
        <v>3.4299999999999997E-2</v>
      </c>
      <c r="I25">
        <v>0</v>
      </c>
      <c r="J25">
        <v>3.4500000000000003E-2</v>
      </c>
      <c r="K25">
        <v>0.87690000000000001</v>
      </c>
      <c r="L25">
        <v>2.2599999999999999E-2</v>
      </c>
      <c r="M25">
        <v>0.10630000000000001</v>
      </c>
      <c r="N25">
        <v>1.4999999999999999E-2</v>
      </c>
      <c r="O25">
        <v>0.10150000000000001</v>
      </c>
      <c r="P25" s="70">
        <v>53467.39</v>
      </c>
      <c r="Q25">
        <v>0.7117</v>
      </c>
      <c r="R25">
        <v>0.16220000000000001</v>
      </c>
      <c r="S25">
        <v>0.12609999999999999</v>
      </c>
      <c r="T25">
        <v>20.82</v>
      </c>
      <c r="U25">
        <v>17</v>
      </c>
      <c r="V25" s="70">
        <v>86530.76</v>
      </c>
      <c r="W25">
        <v>245</v>
      </c>
      <c r="X25" s="70">
        <v>174000.14</v>
      </c>
      <c r="Y25">
        <v>0.75280000000000002</v>
      </c>
      <c r="Z25">
        <v>0.23130000000000001</v>
      </c>
      <c r="AA25">
        <v>1.5800000000000002E-2</v>
      </c>
      <c r="AB25">
        <v>0.2472</v>
      </c>
      <c r="AC25">
        <v>174</v>
      </c>
      <c r="AD25" s="70">
        <v>6533.23</v>
      </c>
      <c r="AE25">
        <v>766.14</v>
      </c>
      <c r="AF25" s="70">
        <v>211715.02</v>
      </c>
      <c r="AG25">
        <v>537</v>
      </c>
      <c r="AH25" s="70">
        <v>57901</v>
      </c>
      <c r="AI25" s="70">
        <v>86567</v>
      </c>
      <c r="AJ25">
        <v>53.17</v>
      </c>
      <c r="AK25">
        <v>37.799999999999997</v>
      </c>
      <c r="AL25">
        <v>35.65</v>
      </c>
      <c r="AM25">
        <v>5.8</v>
      </c>
      <c r="AN25">
        <v>0</v>
      </c>
      <c r="AO25">
        <v>0.60750000000000004</v>
      </c>
      <c r="AP25">
        <v>905.89</v>
      </c>
      <c r="AQ25" s="70">
        <v>1166.8699999999999</v>
      </c>
      <c r="AR25" s="70">
        <v>5035.9799999999996</v>
      </c>
      <c r="AS25">
        <v>298.05</v>
      </c>
      <c r="AT25">
        <v>178.21</v>
      </c>
      <c r="AU25" s="70">
        <v>7585</v>
      </c>
      <c r="AV25" s="70">
        <v>1653.96</v>
      </c>
      <c r="AW25">
        <v>0.19800000000000001</v>
      </c>
      <c r="AX25" s="70">
        <v>5622.32</v>
      </c>
      <c r="AY25">
        <v>0.67300000000000004</v>
      </c>
      <c r="AZ25">
        <v>797.94</v>
      </c>
      <c r="BA25">
        <v>9.5500000000000002E-2</v>
      </c>
      <c r="BB25">
        <v>280.20999999999998</v>
      </c>
      <c r="BC25">
        <v>3.3500000000000002E-2</v>
      </c>
      <c r="BD25" s="70">
        <v>8354.43</v>
      </c>
      <c r="BE25">
        <v>725.67</v>
      </c>
      <c r="BF25">
        <v>0.1045</v>
      </c>
      <c r="BG25">
        <v>0.56699999999999995</v>
      </c>
      <c r="BH25">
        <v>0.2303</v>
      </c>
      <c r="BI25">
        <v>0.13350000000000001</v>
      </c>
      <c r="BJ25">
        <v>4.7600000000000003E-2</v>
      </c>
      <c r="BK25">
        <v>2.1600000000000001E-2</v>
      </c>
    </row>
    <row r="26" spans="1:63" x14ac:dyDescent="0.25">
      <c r="A26" t="s">
        <v>103</v>
      </c>
      <c r="B26">
        <v>46706</v>
      </c>
      <c r="C26">
        <v>52</v>
      </c>
      <c r="D26">
        <v>11.88</v>
      </c>
      <c r="E26">
        <v>617.99</v>
      </c>
      <c r="F26">
        <v>776.32</v>
      </c>
      <c r="G26">
        <v>3.8999999999999998E-3</v>
      </c>
      <c r="H26">
        <v>5.1999999999999998E-3</v>
      </c>
      <c r="I26">
        <v>0</v>
      </c>
      <c r="J26">
        <v>9.2499999999999999E-2</v>
      </c>
      <c r="K26">
        <v>0.88439999999999996</v>
      </c>
      <c r="L26">
        <v>1.41E-2</v>
      </c>
      <c r="M26">
        <v>0.32079999999999997</v>
      </c>
      <c r="N26">
        <v>0</v>
      </c>
      <c r="O26">
        <v>8.1600000000000006E-2</v>
      </c>
      <c r="P26" s="70">
        <v>55388.43</v>
      </c>
      <c r="Q26">
        <v>0.15379999999999999</v>
      </c>
      <c r="R26">
        <v>0.15379999999999999</v>
      </c>
      <c r="S26">
        <v>0.69230000000000003</v>
      </c>
      <c r="T26">
        <v>17.88</v>
      </c>
      <c r="U26">
        <v>4.3600000000000003</v>
      </c>
      <c r="V26" s="70">
        <v>85446.46</v>
      </c>
      <c r="W26">
        <v>137.47</v>
      </c>
      <c r="X26" s="70">
        <v>146156.29999999999</v>
      </c>
      <c r="Y26">
        <v>0.73819999999999997</v>
      </c>
      <c r="Z26">
        <v>0.16500000000000001</v>
      </c>
      <c r="AA26">
        <v>9.6799999999999997E-2</v>
      </c>
      <c r="AB26">
        <v>0.26179999999999998</v>
      </c>
      <c r="AC26">
        <v>146.16</v>
      </c>
      <c r="AD26" s="70">
        <v>4854.0600000000004</v>
      </c>
      <c r="AE26">
        <v>517.45000000000005</v>
      </c>
      <c r="AF26" s="70">
        <v>106472.9</v>
      </c>
      <c r="AG26">
        <v>199</v>
      </c>
      <c r="AH26" s="70">
        <v>34074</v>
      </c>
      <c r="AI26" s="70">
        <v>49255</v>
      </c>
      <c r="AJ26">
        <v>44.48</v>
      </c>
      <c r="AK26">
        <v>29.35</v>
      </c>
      <c r="AL26">
        <v>43.88</v>
      </c>
      <c r="AM26">
        <v>5</v>
      </c>
      <c r="AN26" s="70">
        <v>1352.81</v>
      </c>
      <c r="AO26">
        <v>1.236</v>
      </c>
      <c r="AP26" s="70">
        <v>1205.76</v>
      </c>
      <c r="AQ26" s="70">
        <v>1666.28</v>
      </c>
      <c r="AR26" s="70">
        <v>6027.17</v>
      </c>
      <c r="AS26">
        <v>454.68</v>
      </c>
      <c r="AT26">
        <v>439.11</v>
      </c>
      <c r="AU26" s="70">
        <v>9793</v>
      </c>
      <c r="AV26" s="70">
        <v>3972.69</v>
      </c>
      <c r="AW26">
        <v>0.3649</v>
      </c>
      <c r="AX26" s="70">
        <v>4239.6499999999996</v>
      </c>
      <c r="AY26">
        <v>0.38940000000000002</v>
      </c>
      <c r="AZ26" s="70">
        <v>2119.48</v>
      </c>
      <c r="BA26">
        <v>0.19470000000000001</v>
      </c>
      <c r="BB26">
        <v>555.73</v>
      </c>
      <c r="BC26">
        <v>5.0999999999999997E-2</v>
      </c>
      <c r="BD26" s="70">
        <v>10887.56</v>
      </c>
      <c r="BE26" s="70">
        <v>4525.26</v>
      </c>
      <c r="BF26">
        <v>1.1121000000000001</v>
      </c>
      <c r="BG26">
        <v>0.59199999999999997</v>
      </c>
      <c r="BH26">
        <v>0.19739999999999999</v>
      </c>
      <c r="BI26">
        <v>0.15620000000000001</v>
      </c>
      <c r="BJ26">
        <v>3.0700000000000002E-2</v>
      </c>
      <c r="BK26">
        <v>2.3699999999999999E-2</v>
      </c>
    </row>
    <row r="27" spans="1:63" x14ac:dyDescent="0.25">
      <c r="A27" t="s">
        <v>104</v>
      </c>
      <c r="B27">
        <v>43539</v>
      </c>
      <c r="C27">
        <v>9</v>
      </c>
      <c r="D27">
        <v>452.58</v>
      </c>
      <c r="E27" s="70">
        <v>4073.26</v>
      </c>
      <c r="F27" s="70">
        <v>3738.87</v>
      </c>
      <c r="G27">
        <v>6.0000000000000001E-3</v>
      </c>
      <c r="H27">
        <v>0.109</v>
      </c>
      <c r="I27">
        <v>2.8E-3</v>
      </c>
      <c r="J27">
        <v>1.37E-2</v>
      </c>
      <c r="K27">
        <v>0.82369999999999999</v>
      </c>
      <c r="L27">
        <v>4.4699999999999997E-2</v>
      </c>
      <c r="M27">
        <v>0.70809999999999995</v>
      </c>
      <c r="N27">
        <v>6.4000000000000003E-3</v>
      </c>
      <c r="O27">
        <v>0.17849999999999999</v>
      </c>
      <c r="P27" s="70">
        <v>58218.25</v>
      </c>
      <c r="Q27">
        <v>7.2599999999999998E-2</v>
      </c>
      <c r="R27">
        <v>0.1734</v>
      </c>
      <c r="S27">
        <v>0.754</v>
      </c>
      <c r="T27">
        <v>17.190000000000001</v>
      </c>
      <c r="U27">
        <v>24</v>
      </c>
      <c r="V27" s="70">
        <v>70276.289999999994</v>
      </c>
      <c r="W27">
        <v>169.72</v>
      </c>
      <c r="X27" s="70">
        <v>87152.52</v>
      </c>
      <c r="Y27">
        <v>0.7732</v>
      </c>
      <c r="Z27">
        <v>0.1971</v>
      </c>
      <c r="AA27">
        <v>2.9700000000000001E-2</v>
      </c>
      <c r="AB27">
        <v>0.2268</v>
      </c>
      <c r="AC27">
        <v>87.15</v>
      </c>
      <c r="AD27" s="70">
        <v>2980.35</v>
      </c>
      <c r="AE27">
        <v>473.43</v>
      </c>
      <c r="AF27" s="70">
        <v>92158.07</v>
      </c>
      <c r="AG27">
        <v>126</v>
      </c>
      <c r="AH27" s="70">
        <v>25674</v>
      </c>
      <c r="AI27" s="70">
        <v>35397</v>
      </c>
      <c r="AJ27">
        <v>52.66</v>
      </c>
      <c r="AK27">
        <v>31.53</v>
      </c>
      <c r="AL27">
        <v>41.88</v>
      </c>
      <c r="AM27">
        <v>4.3</v>
      </c>
      <c r="AN27">
        <v>0</v>
      </c>
      <c r="AO27">
        <v>1.0927</v>
      </c>
      <c r="AP27" s="70">
        <v>1126.58</v>
      </c>
      <c r="AQ27" s="70">
        <v>1743.29</v>
      </c>
      <c r="AR27" s="70">
        <v>6365.92</v>
      </c>
      <c r="AS27">
        <v>581.45000000000005</v>
      </c>
      <c r="AT27">
        <v>433.76</v>
      </c>
      <c r="AU27" s="70">
        <v>10251</v>
      </c>
      <c r="AV27" s="70">
        <v>6368.26</v>
      </c>
      <c r="AW27">
        <v>0.54239999999999999</v>
      </c>
      <c r="AX27" s="70">
        <v>2743.28</v>
      </c>
      <c r="AY27">
        <v>0.2336</v>
      </c>
      <c r="AZ27">
        <v>931.02</v>
      </c>
      <c r="BA27">
        <v>7.9299999999999995E-2</v>
      </c>
      <c r="BB27" s="70">
        <v>1699.35</v>
      </c>
      <c r="BC27">
        <v>0.1447</v>
      </c>
      <c r="BD27" s="70">
        <v>11741.91</v>
      </c>
      <c r="BE27" s="70">
        <v>4673.08</v>
      </c>
      <c r="BF27">
        <v>2.2526999999999999</v>
      </c>
      <c r="BG27">
        <v>0.53300000000000003</v>
      </c>
      <c r="BH27">
        <v>0.2172</v>
      </c>
      <c r="BI27">
        <v>0.21940000000000001</v>
      </c>
      <c r="BJ27">
        <v>2.0299999999999999E-2</v>
      </c>
      <c r="BK27">
        <v>0.01</v>
      </c>
    </row>
    <row r="28" spans="1:63" x14ac:dyDescent="0.25">
      <c r="A28" t="s">
        <v>105</v>
      </c>
      <c r="B28">
        <v>45203</v>
      </c>
      <c r="C28">
        <v>125</v>
      </c>
      <c r="D28">
        <v>9.02</v>
      </c>
      <c r="E28" s="70">
        <v>1127.1600000000001</v>
      </c>
      <c r="F28" s="70">
        <v>1175.25</v>
      </c>
      <c r="G28">
        <v>3.3999999999999998E-3</v>
      </c>
      <c r="H28">
        <v>1.1000000000000001E-3</v>
      </c>
      <c r="I28">
        <v>1.6999999999999999E-3</v>
      </c>
      <c r="J28">
        <v>6.1000000000000004E-3</v>
      </c>
      <c r="K28">
        <v>0.97</v>
      </c>
      <c r="L28">
        <v>1.7600000000000001E-2</v>
      </c>
      <c r="M28">
        <v>0.42659999999999998</v>
      </c>
      <c r="N28">
        <v>8.9999999999999998E-4</v>
      </c>
      <c r="O28">
        <v>0.15479999999999999</v>
      </c>
      <c r="P28" s="70">
        <v>45867.68</v>
      </c>
      <c r="Q28">
        <v>0.2</v>
      </c>
      <c r="R28">
        <v>0.08</v>
      </c>
      <c r="S28">
        <v>0.72</v>
      </c>
      <c r="T28">
        <v>17.420000000000002</v>
      </c>
      <c r="U28">
        <v>5.33</v>
      </c>
      <c r="V28" s="70">
        <v>74858.42</v>
      </c>
      <c r="W28">
        <v>200.88</v>
      </c>
      <c r="X28" s="70">
        <v>135779.14000000001</v>
      </c>
      <c r="Y28">
        <v>0.63039999999999996</v>
      </c>
      <c r="Z28">
        <v>0.13930000000000001</v>
      </c>
      <c r="AA28">
        <v>0.23019999999999999</v>
      </c>
      <c r="AB28">
        <v>0.36959999999999998</v>
      </c>
      <c r="AC28">
        <v>135.78</v>
      </c>
      <c r="AD28" s="70">
        <v>3662.27</v>
      </c>
      <c r="AE28">
        <v>307.52</v>
      </c>
      <c r="AF28" s="70">
        <v>102121.14</v>
      </c>
      <c r="AG28">
        <v>174</v>
      </c>
      <c r="AH28" s="70">
        <v>29641</v>
      </c>
      <c r="AI28" s="70">
        <v>45817</v>
      </c>
      <c r="AJ28">
        <v>41.9</v>
      </c>
      <c r="AK28">
        <v>21.45</v>
      </c>
      <c r="AL28">
        <v>27.29</v>
      </c>
      <c r="AM28">
        <v>3.9</v>
      </c>
      <c r="AN28">
        <v>0.85</v>
      </c>
      <c r="AO28">
        <v>0.53010000000000002</v>
      </c>
      <c r="AP28" s="70">
        <v>1015.17</v>
      </c>
      <c r="AQ28" s="70">
        <v>1773.82</v>
      </c>
      <c r="AR28" s="70">
        <v>5342.08</v>
      </c>
      <c r="AS28">
        <v>722.96</v>
      </c>
      <c r="AT28">
        <v>261</v>
      </c>
      <c r="AU28" s="70">
        <v>9115</v>
      </c>
      <c r="AV28" s="70">
        <v>5536.41</v>
      </c>
      <c r="AW28">
        <v>0.5081</v>
      </c>
      <c r="AX28" s="70">
        <v>3201.66</v>
      </c>
      <c r="AY28">
        <v>0.29380000000000001</v>
      </c>
      <c r="AZ28" s="70">
        <v>1194.24</v>
      </c>
      <c r="BA28">
        <v>0.1096</v>
      </c>
      <c r="BB28">
        <v>964.24</v>
      </c>
      <c r="BC28">
        <v>8.8499999999999995E-2</v>
      </c>
      <c r="BD28" s="70">
        <v>10896.55</v>
      </c>
      <c r="BE28" s="70">
        <v>5728.58</v>
      </c>
      <c r="BF28">
        <v>1.4795</v>
      </c>
      <c r="BG28">
        <v>0.53239999999999998</v>
      </c>
      <c r="BH28">
        <v>0.2364</v>
      </c>
      <c r="BI28">
        <v>0.16289999999999999</v>
      </c>
      <c r="BJ28">
        <v>4.6100000000000002E-2</v>
      </c>
      <c r="BK28">
        <v>2.23E-2</v>
      </c>
    </row>
    <row r="29" spans="1:63" x14ac:dyDescent="0.25">
      <c r="A29" t="s">
        <v>106</v>
      </c>
      <c r="B29">
        <v>46300</v>
      </c>
      <c r="C29">
        <v>26</v>
      </c>
      <c r="D29">
        <v>79.48</v>
      </c>
      <c r="E29" s="70">
        <v>2066.52</v>
      </c>
      <c r="F29" s="70">
        <v>2131.44</v>
      </c>
      <c r="G29">
        <v>9.4000000000000004E-3</v>
      </c>
      <c r="H29">
        <v>2.3599999999999999E-2</v>
      </c>
      <c r="I29">
        <v>1.6000000000000001E-3</v>
      </c>
      <c r="J29">
        <v>2.4400000000000002E-2</v>
      </c>
      <c r="K29">
        <v>0.88080000000000003</v>
      </c>
      <c r="L29">
        <v>6.0100000000000001E-2</v>
      </c>
      <c r="M29">
        <v>0.45200000000000001</v>
      </c>
      <c r="N29">
        <v>4.7000000000000002E-3</v>
      </c>
      <c r="O29">
        <v>0.14249999999999999</v>
      </c>
      <c r="P29" s="70">
        <v>54105.4</v>
      </c>
      <c r="Q29">
        <v>0.14180000000000001</v>
      </c>
      <c r="R29">
        <v>0.27610000000000001</v>
      </c>
      <c r="S29">
        <v>0.58209999999999995</v>
      </c>
      <c r="T29">
        <v>19.32</v>
      </c>
      <c r="U29">
        <v>13</v>
      </c>
      <c r="V29" s="70">
        <v>63574.69</v>
      </c>
      <c r="W29">
        <v>153.75</v>
      </c>
      <c r="X29" s="70">
        <v>97085.77</v>
      </c>
      <c r="Y29">
        <v>0.68910000000000005</v>
      </c>
      <c r="Z29">
        <v>0.26029999999999998</v>
      </c>
      <c r="AA29">
        <v>5.0599999999999999E-2</v>
      </c>
      <c r="AB29">
        <v>0.31090000000000001</v>
      </c>
      <c r="AC29">
        <v>97.09</v>
      </c>
      <c r="AD29" s="70">
        <v>3574.79</v>
      </c>
      <c r="AE29">
        <v>326.17</v>
      </c>
      <c r="AF29" s="70">
        <v>113517.69</v>
      </c>
      <c r="AG29">
        <v>247</v>
      </c>
      <c r="AH29" s="70">
        <v>34386</v>
      </c>
      <c r="AI29" s="70">
        <v>53995</v>
      </c>
      <c r="AJ29">
        <v>55.05</v>
      </c>
      <c r="AK29">
        <v>31.52</v>
      </c>
      <c r="AL29">
        <v>47.32</v>
      </c>
      <c r="AM29">
        <v>4.3</v>
      </c>
      <c r="AN29">
        <v>0</v>
      </c>
      <c r="AO29">
        <v>0.56320000000000003</v>
      </c>
      <c r="AP29" s="70">
        <v>1115.76</v>
      </c>
      <c r="AQ29" s="70">
        <v>1590.82</v>
      </c>
      <c r="AR29" s="70">
        <v>4830.6400000000003</v>
      </c>
      <c r="AS29">
        <v>190.09</v>
      </c>
      <c r="AT29">
        <v>23.7</v>
      </c>
      <c r="AU29" s="70">
        <v>7751</v>
      </c>
      <c r="AV29" s="70">
        <v>4701.3</v>
      </c>
      <c r="AW29">
        <v>0.505</v>
      </c>
      <c r="AX29" s="70">
        <v>3320.01</v>
      </c>
      <c r="AY29">
        <v>0.35670000000000002</v>
      </c>
      <c r="AZ29">
        <v>392.8</v>
      </c>
      <c r="BA29">
        <v>4.2200000000000001E-2</v>
      </c>
      <c r="BB29">
        <v>894.77</v>
      </c>
      <c r="BC29">
        <v>9.6100000000000005E-2</v>
      </c>
      <c r="BD29" s="70">
        <v>9308.8799999999992</v>
      </c>
      <c r="BE29" s="70">
        <v>3832.48</v>
      </c>
      <c r="BF29">
        <v>0.98460000000000003</v>
      </c>
      <c r="BG29">
        <v>0.54420000000000002</v>
      </c>
      <c r="BH29">
        <v>0.2009</v>
      </c>
      <c r="BI29">
        <v>0.22559999999999999</v>
      </c>
      <c r="BJ29">
        <v>2.2100000000000002E-2</v>
      </c>
      <c r="BK29">
        <v>7.1999999999999998E-3</v>
      </c>
    </row>
    <row r="30" spans="1:63" x14ac:dyDescent="0.25">
      <c r="A30" t="s">
        <v>107</v>
      </c>
      <c r="B30">
        <v>45765</v>
      </c>
      <c r="C30">
        <v>46</v>
      </c>
      <c r="D30">
        <v>39.340000000000003</v>
      </c>
      <c r="E30" s="70">
        <v>1809.83</v>
      </c>
      <c r="F30" s="70">
        <v>1827.74</v>
      </c>
      <c r="G30">
        <v>1.7399999999999999E-2</v>
      </c>
      <c r="H30">
        <v>4.1000000000000002E-2</v>
      </c>
      <c r="I30">
        <v>5.0000000000000001E-4</v>
      </c>
      <c r="J30">
        <v>2.8299999999999999E-2</v>
      </c>
      <c r="K30">
        <v>0.89400000000000002</v>
      </c>
      <c r="L30">
        <v>1.89E-2</v>
      </c>
      <c r="M30">
        <v>0.51859999999999995</v>
      </c>
      <c r="N30">
        <v>6.6E-3</v>
      </c>
      <c r="O30">
        <v>0.10290000000000001</v>
      </c>
      <c r="P30" s="70">
        <v>55915.32</v>
      </c>
      <c r="Q30">
        <v>0.20910000000000001</v>
      </c>
      <c r="R30">
        <v>0.2273</v>
      </c>
      <c r="S30">
        <v>0.56359999999999999</v>
      </c>
      <c r="T30">
        <v>21.69</v>
      </c>
      <c r="U30">
        <v>14</v>
      </c>
      <c r="V30" s="70">
        <v>74344.639999999999</v>
      </c>
      <c r="W30">
        <v>123.93</v>
      </c>
      <c r="X30" s="70">
        <v>129822.08</v>
      </c>
      <c r="Y30">
        <v>0.64529999999999998</v>
      </c>
      <c r="Z30">
        <v>0.25269999999999998</v>
      </c>
      <c r="AA30">
        <v>0.10199999999999999</v>
      </c>
      <c r="AB30">
        <v>0.35470000000000002</v>
      </c>
      <c r="AC30">
        <v>129.82</v>
      </c>
      <c r="AD30" s="70">
        <v>4193.38</v>
      </c>
      <c r="AE30">
        <v>510.92</v>
      </c>
      <c r="AF30" s="70">
        <v>136808.85999999999</v>
      </c>
      <c r="AG30">
        <v>369</v>
      </c>
      <c r="AH30" s="70">
        <v>32387</v>
      </c>
      <c r="AI30" s="70">
        <v>46772</v>
      </c>
      <c r="AJ30">
        <v>32.299999999999997</v>
      </c>
      <c r="AK30">
        <v>32.299999999999997</v>
      </c>
      <c r="AL30">
        <v>32.299999999999997</v>
      </c>
      <c r="AM30">
        <v>6.15</v>
      </c>
      <c r="AN30">
        <v>0</v>
      </c>
      <c r="AO30">
        <v>0.85260000000000002</v>
      </c>
      <c r="AP30" s="70">
        <v>1140.55</v>
      </c>
      <c r="AQ30" s="70">
        <v>1890.86</v>
      </c>
      <c r="AR30" s="70">
        <v>5338.28</v>
      </c>
      <c r="AS30">
        <v>427.82</v>
      </c>
      <c r="AT30">
        <v>186.48</v>
      </c>
      <c r="AU30" s="70">
        <v>8984</v>
      </c>
      <c r="AV30" s="70">
        <v>3681.84</v>
      </c>
      <c r="AW30">
        <v>0.4108</v>
      </c>
      <c r="AX30" s="70">
        <v>3420.49</v>
      </c>
      <c r="AY30">
        <v>0.38169999999999998</v>
      </c>
      <c r="AZ30" s="70">
        <v>1154.1400000000001</v>
      </c>
      <c r="BA30">
        <v>0.1288</v>
      </c>
      <c r="BB30">
        <v>705.53</v>
      </c>
      <c r="BC30">
        <v>7.8700000000000006E-2</v>
      </c>
      <c r="BD30" s="70">
        <v>8962</v>
      </c>
      <c r="BE30" s="70">
        <v>1911.92</v>
      </c>
      <c r="BF30">
        <v>0.55689999999999995</v>
      </c>
      <c r="BG30">
        <v>0.56210000000000004</v>
      </c>
      <c r="BH30">
        <v>0.19769999999999999</v>
      </c>
      <c r="BI30">
        <v>0.1867</v>
      </c>
      <c r="BJ30">
        <v>3.0499999999999999E-2</v>
      </c>
      <c r="BK30">
        <v>2.29E-2</v>
      </c>
    </row>
    <row r="31" spans="1:63" x14ac:dyDescent="0.25">
      <c r="A31" t="s">
        <v>108</v>
      </c>
      <c r="B31">
        <v>43547</v>
      </c>
      <c r="C31">
        <v>5</v>
      </c>
      <c r="D31">
        <v>504.29</v>
      </c>
      <c r="E31" s="70">
        <v>2521.4699999999998</v>
      </c>
      <c r="F31" s="70">
        <v>2461.46</v>
      </c>
      <c r="G31">
        <v>1.4E-2</v>
      </c>
      <c r="H31">
        <v>6.7000000000000002E-3</v>
      </c>
      <c r="I31">
        <v>8.0000000000000004E-4</v>
      </c>
      <c r="J31">
        <v>2.0299999999999999E-2</v>
      </c>
      <c r="K31">
        <v>0.93459999999999999</v>
      </c>
      <c r="L31">
        <v>2.3599999999999999E-2</v>
      </c>
      <c r="M31">
        <v>8.3900000000000002E-2</v>
      </c>
      <c r="N31">
        <v>4.1000000000000003E-3</v>
      </c>
      <c r="O31">
        <v>0.12139999999999999</v>
      </c>
      <c r="P31" s="70">
        <v>70966.66</v>
      </c>
      <c r="Q31">
        <v>0.36049999999999999</v>
      </c>
      <c r="R31">
        <v>0.19189999999999999</v>
      </c>
      <c r="S31">
        <v>0.44769999999999999</v>
      </c>
      <c r="T31">
        <v>18.59</v>
      </c>
      <c r="U31">
        <v>15</v>
      </c>
      <c r="V31" s="70">
        <v>96010.27</v>
      </c>
      <c r="W31">
        <v>168.1</v>
      </c>
      <c r="X31" s="70">
        <v>196400.61</v>
      </c>
      <c r="Y31">
        <v>0.96179999999999999</v>
      </c>
      <c r="Z31">
        <v>2.3400000000000001E-2</v>
      </c>
      <c r="AA31">
        <v>1.4800000000000001E-2</v>
      </c>
      <c r="AB31">
        <v>3.8199999999999998E-2</v>
      </c>
      <c r="AC31">
        <v>196.4</v>
      </c>
      <c r="AD31" s="70">
        <v>10107.84</v>
      </c>
      <c r="AE31" s="70">
        <v>1473.56</v>
      </c>
      <c r="AF31" s="70">
        <v>218366.67</v>
      </c>
      <c r="AG31">
        <v>551</v>
      </c>
      <c r="AH31" s="70">
        <v>54934</v>
      </c>
      <c r="AI31" s="70">
        <v>99245</v>
      </c>
      <c r="AJ31">
        <v>111.91</v>
      </c>
      <c r="AK31">
        <v>50.39</v>
      </c>
      <c r="AL31">
        <v>57.64</v>
      </c>
      <c r="AM31">
        <v>4.6100000000000003</v>
      </c>
      <c r="AN31">
        <v>0</v>
      </c>
      <c r="AO31">
        <v>0.79100000000000004</v>
      </c>
      <c r="AP31" s="70">
        <v>1792.59</v>
      </c>
      <c r="AQ31" s="70">
        <v>1876.4</v>
      </c>
      <c r="AR31" s="70">
        <v>6597.62</v>
      </c>
      <c r="AS31" s="70">
        <v>1068.01</v>
      </c>
      <c r="AT31">
        <v>238.36</v>
      </c>
      <c r="AU31" s="70">
        <v>11573</v>
      </c>
      <c r="AV31" s="70">
        <v>3086.24</v>
      </c>
      <c r="AW31">
        <v>0.2356</v>
      </c>
      <c r="AX31" s="70">
        <v>8991.23</v>
      </c>
      <c r="AY31">
        <v>0.68640000000000001</v>
      </c>
      <c r="AZ31">
        <v>672.59</v>
      </c>
      <c r="BA31">
        <v>5.1299999999999998E-2</v>
      </c>
      <c r="BB31">
        <v>348.25</v>
      </c>
      <c r="BC31">
        <v>2.6599999999999999E-2</v>
      </c>
      <c r="BD31" s="70">
        <v>13098.31</v>
      </c>
      <c r="BE31" s="70">
        <v>1456.49</v>
      </c>
      <c r="BF31">
        <v>0.12670000000000001</v>
      </c>
      <c r="BG31">
        <v>0.62819999999999998</v>
      </c>
      <c r="BH31">
        <v>0.219</v>
      </c>
      <c r="BI31">
        <v>9.8900000000000002E-2</v>
      </c>
      <c r="BJ31">
        <v>3.8899999999999997E-2</v>
      </c>
      <c r="BK31">
        <v>1.5100000000000001E-2</v>
      </c>
    </row>
    <row r="32" spans="1:63" x14ac:dyDescent="0.25">
      <c r="A32" t="s">
        <v>109</v>
      </c>
      <c r="B32">
        <v>43554</v>
      </c>
      <c r="C32">
        <v>5</v>
      </c>
      <c r="D32">
        <v>285.48</v>
      </c>
      <c r="E32" s="70">
        <v>1427.41</v>
      </c>
      <c r="F32" s="70">
        <v>1481.05</v>
      </c>
      <c r="G32">
        <v>0.14960000000000001</v>
      </c>
      <c r="H32">
        <v>0.2014</v>
      </c>
      <c r="I32">
        <v>0</v>
      </c>
      <c r="J32">
        <v>2.2200000000000001E-2</v>
      </c>
      <c r="K32">
        <v>0.58809999999999996</v>
      </c>
      <c r="L32">
        <v>3.8699999999999998E-2</v>
      </c>
      <c r="M32">
        <v>0.1079</v>
      </c>
      <c r="N32">
        <v>4.19E-2</v>
      </c>
      <c r="O32">
        <v>0.13900000000000001</v>
      </c>
      <c r="P32" s="70">
        <v>79495.070000000007</v>
      </c>
      <c r="Q32">
        <v>0.23449999999999999</v>
      </c>
      <c r="R32">
        <v>0.1724</v>
      </c>
      <c r="S32">
        <v>0.59309999999999996</v>
      </c>
      <c r="T32">
        <v>13.43</v>
      </c>
      <c r="U32">
        <v>15</v>
      </c>
      <c r="V32" s="70">
        <v>95956.4</v>
      </c>
      <c r="W32">
        <v>95.16</v>
      </c>
      <c r="X32" s="70">
        <v>499316.15</v>
      </c>
      <c r="Y32">
        <v>0.46850000000000003</v>
      </c>
      <c r="Z32">
        <v>0.51600000000000001</v>
      </c>
      <c r="AA32">
        <v>1.54E-2</v>
      </c>
      <c r="AB32">
        <v>0.53149999999999997</v>
      </c>
      <c r="AC32">
        <v>499.32</v>
      </c>
      <c r="AD32" s="70">
        <v>19646.310000000001</v>
      </c>
      <c r="AE32" s="70">
        <v>1428.87</v>
      </c>
      <c r="AF32" s="70">
        <v>525974.77</v>
      </c>
      <c r="AG32">
        <v>608</v>
      </c>
      <c r="AH32" s="70">
        <v>52448</v>
      </c>
      <c r="AI32" s="70">
        <v>118809</v>
      </c>
      <c r="AJ32">
        <v>79.3</v>
      </c>
      <c r="AK32">
        <v>35.25</v>
      </c>
      <c r="AL32">
        <v>41.87</v>
      </c>
      <c r="AM32">
        <v>6.8</v>
      </c>
      <c r="AN32">
        <v>0</v>
      </c>
      <c r="AO32">
        <v>0.44059999999999999</v>
      </c>
      <c r="AP32" s="70">
        <v>3300.65</v>
      </c>
      <c r="AQ32" s="70">
        <v>3748.61</v>
      </c>
      <c r="AR32" s="70">
        <v>10364.299999999999</v>
      </c>
      <c r="AS32" s="70">
        <v>1237.68</v>
      </c>
      <c r="AT32">
        <v>770.75</v>
      </c>
      <c r="AU32" s="70">
        <v>19422</v>
      </c>
      <c r="AV32" s="70">
        <v>3661.55</v>
      </c>
      <c r="AW32">
        <v>0.15079999999999999</v>
      </c>
      <c r="AX32" s="70">
        <v>16626.16</v>
      </c>
      <c r="AY32">
        <v>0.68479999999999996</v>
      </c>
      <c r="AZ32" s="70">
        <v>3537.73</v>
      </c>
      <c r="BA32">
        <v>0.1457</v>
      </c>
      <c r="BB32">
        <v>454.16</v>
      </c>
      <c r="BC32">
        <v>1.8700000000000001E-2</v>
      </c>
      <c r="BD32" s="70">
        <v>24279.599999999999</v>
      </c>
      <c r="BE32">
        <v>916.55</v>
      </c>
      <c r="BF32">
        <v>4.7800000000000002E-2</v>
      </c>
      <c r="BG32">
        <v>0.57169999999999999</v>
      </c>
      <c r="BH32">
        <v>0.20449999999999999</v>
      </c>
      <c r="BI32">
        <v>0.1694</v>
      </c>
      <c r="BJ32">
        <v>3.4099999999999998E-2</v>
      </c>
      <c r="BK32">
        <v>2.0400000000000001E-2</v>
      </c>
    </row>
    <row r="33" spans="1:63" x14ac:dyDescent="0.25">
      <c r="A33" t="s">
        <v>110</v>
      </c>
      <c r="B33">
        <v>46425</v>
      </c>
      <c r="C33">
        <v>112</v>
      </c>
      <c r="D33">
        <v>18.47</v>
      </c>
      <c r="E33" s="70">
        <v>2068.6799999999998</v>
      </c>
      <c r="F33" s="70">
        <v>1953.83</v>
      </c>
      <c r="G33">
        <v>2.5999999999999999E-3</v>
      </c>
      <c r="H33">
        <v>4.1999999999999997E-3</v>
      </c>
      <c r="I33">
        <v>4.1000000000000003E-3</v>
      </c>
      <c r="J33">
        <v>4.4000000000000003E-3</v>
      </c>
      <c r="K33">
        <v>0.96989999999999998</v>
      </c>
      <c r="L33">
        <v>1.4800000000000001E-2</v>
      </c>
      <c r="M33">
        <v>0.40660000000000002</v>
      </c>
      <c r="N33">
        <v>0</v>
      </c>
      <c r="O33">
        <v>0.16059999999999999</v>
      </c>
      <c r="P33" s="70">
        <v>51148.160000000003</v>
      </c>
      <c r="Q33">
        <v>0.186</v>
      </c>
      <c r="R33">
        <v>0.21709999999999999</v>
      </c>
      <c r="S33">
        <v>0.59689999999999999</v>
      </c>
      <c r="T33">
        <v>17.350000000000001</v>
      </c>
      <c r="U33">
        <v>14.3</v>
      </c>
      <c r="V33" s="70">
        <v>59160.44</v>
      </c>
      <c r="W33">
        <v>140.16999999999999</v>
      </c>
      <c r="X33" s="70">
        <v>117393.02</v>
      </c>
      <c r="Y33">
        <v>0.79310000000000003</v>
      </c>
      <c r="Z33">
        <v>0.15690000000000001</v>
      </c>
      <c r="AA33">
        <v>0.05</v>
      </c>
      <c r="AB33">
        <v>0.2069</v>
      </c>
      <c r="AC33">
        <v>117.39</v>
      </c>
      <c r="AD33" s="70">
        <v>3262.47</v>
      </c>
      <c r="AE33">
        <v>439.2</v>
      </c>
      <c r="AF33" s="70">
        <v>116421.24</v>
      </c>
      <c r="AG33">
        <v>266</v>
      </c>
      <c r="AH33" s="70">
        <v>33266</v>
      </c>
      <c r="AI33" s="70">
        <v>49670</v>
      </c>
      <c r="AJ33">
        <v>33.700000000000003</v>
      </c>
      <c r="AK33">
        <v>27.51</v>
      </c>
      <c r="AL33">
        <v>27.31</v>
      </c>
      <c r="AM33">
        <v>4.5999999999999996</v>
      </c>
      <c r="AN33">
        <v>0</v>
      </c>
      <c r="AO33">
        <v>0.75580000000000003</v>
      </c>
      <c r="AP33" s="70">
        <v>1008.88</v>
      </c>
      <c r="AQ33" s="70">
        <v>1767.53</v>
      </c>
      <c r="AR33" s="70">
        <v>5257.25</v>
      </c>
      <c r="AS33">
        <v>362.22</v>
      </c>
      <c r="AT33">
        <v>134.11000000000001</v>
      </c>
      <c r="AU33" s="70">
        <v>8530</v>
      </c>
      <c r="AV33" s="70">
        <v>5316.84</v>
      </c>
      <c r="AW33">
        <v>0.5373</v>
      </c>
      <c r="AX33" s="70">
        <v>2796.39</v>
      </c>
      <c r="AY33">
        <v>0.28260000000000002</v>
      </c>
      <c r="AZ33" s="70">
        <v>1020.91</v>
      </c>
      <c r="BA33">
        <v>0.1032</v>
      </c>
      <c r="BB33">
        <v>761.39</v>
      </c>
      <c r="BC33">
        <v>7.6899999999999996E-2</v>
      </c>
      <c r="BD33" s="70">
        <v>9895.5300000000007</v>
      </c>
      <c r="BE33" s="70">
        <v>4277.3900000000003</v>
      </c>
      <c r="BF33">
        <v>1.1241000000000001</v>
      </c>
      <c r="BG33">
        <v>0.52170000000000005</v>
      </c>
      <c r="BH33">
        <v>0.19239999999999999</v>
      </c>
      <c r="BI33">
        <v>0.2311</v>
      </c>
      <c r="BJ33">
        <v>3.61E-2</v>
      </c>
      <c r="BK33">
        <v>1.8700000000000001E-2</v>
      </c>
    </row>
    <row r="34" spans="1:63" x14ac:dyDescent="0.25">
      <c r="A34" t="s">
        <v>111</v>
      </c>
      <c r="B34">
        <v>47241</v>
      </c>
      <c r="C34">
        <v>47</v>
      </c>
      <c r="D34">
        <v>163.38</v>
      </c>
      <c r="E34" s="70">
        <v>7678.94</v>
      </c>
      <c r="F34" s="70">
        <v>7244.45</v>
      </c>
      <c r="G34">
        <v>6.59E-2</v>
      </c>
      <c r="H34">
        <v>3.61E-2</v>
      </c>
      <c r="I34">
        <v>2.3999999999999998E-3</v>
      </c>
      <c r="J34">
        <v>2.3300000000000001E-2</v>
      </c>
      <c r="K34">
        <v>0.83550000000000002</v>
      </c>
      <c r="L34">
        <v>3.6900000000000002E-2</v>
      </c>
      <c r="M34">
        <v>0.1356</v>
      </c>
      <c r="N34">
        <v>2.5999999999999999E-2</v>
      </c>
      <c r="O34">
        <v>0.13850000000000001</v>
      </c>
      <c r="P34" s="70">
        <v>63270.54</v>
      </c>
      <c r="Q34">
        <v>0.12790000000000001</v>
      </c>
      <c r="R34">
        <v>0.2452</v>
      </c>
      <c r="S34">
        <v>0.62690000000000001</v>
      </c>
      <c r="T34">
        <v>19.5</v>
      </c>
      <c r="U34">
        <v>32.42</v>
      </c>
      <c r="V34" s="70">
        <v>87016.320000000007</v>
      </c>
      <c r="W34">
        <v>233.36</v>
      </c>
      <c r="X34" s="70">
        <v>222323.78</v>
      </c>
      <c r="Y34">
        <v>0.72499999999999998</v>
      </c>
      <c r="Z34">
        <v>0.253</v>
      </c>
      <c r="AA34">
        <v>2.1899999999999999E-2</v>
      </c>
      <c r="AB34">
        <v>0.27500000000000002</v>
      </c>
      <c r="AC34">
        <v>222.32</v>
      </c>
      <c r="AD34" s="70">
        <v>7580.27</v>
      </c>
      <c r="AE34">
        <v>882.89</v>
      </c>
      <c r="AF34" s="70">
        <v>232638.28</v>
      </c>
      <c r="AG34">
        <v>567</v>
      </c>
      <c r="AH34" s="70">
        <v>49051</v>
      </c>
      <c r="AI34" s="70">
        <v>77039</v>
      </c>
      <c r="AJ34">
        <v>44.4</v>
      </c>
      <c r="AK34">
        <v>33.81</v>
      </c>
      <c r="AL34">
        <v>34.03</v>
      </c>
      <c r="AM34">
        <v>4.5999999999999996</v>
      </c>
      <c r="AN34">
        <v>0</v>
      </c>
      <c r="AO34">
        <v>0.60219999999999996</v>
      </c>
      <c r="AP34" s="70">
        <v>1129.6500000000001</v>
      </c>
      <c r="AQ34" s="70">
        <v>1693.67</v>
      </c>
      <c r="AR34" s="70">
        <v>6232.44</v>
      </c>
      <c r="AS34">
        <v>613.58000000000004</v>
      </c>
      <c r="AT34">
        <v>200.66</v>
      </c>
      <c r="AU34" s="70">
        <v>9870</v>
      </c>
      <c r="AV34" s="70">
        <v>2292.89</v>
      </c>
      <c r="AW34">
        <v>0.2296</v>
      </c>
      <c r="AX34" s="70">
        <v>6617.38</v>
      </c>
      <c r="AY34">
        <v>0.66249999999999998</v>
      </c>
      <c r="AZ34">
        <v>624.13</v>
      </c>
      <c r="BA34">
        <v>6.25E-2</v>
      </c>
      <c r="BB34">
        <v>453.37</v>
      </c>
      <c r="BC34">
        <v>4.5400000000000003E-2</v>
      </c>
      <c r="BD34" s="70">
        <v>9987.77</v>
      </c>
      <c r="BE34">
        <v>724.04</v>
      </c>
      <c r="BF34">
        <v>9.5600000000000004E-2</v>
      </c>
      <c r="BG34">
        <v>0.58919999999999995</v>
      </c>
      <c r="BH34">
        <v>0.24099999999999999</v>
      </c>
      <c r="BI34">
        <v>9.3899999999999997E-2</v>
      </c>
      <c r="BJ34">
        <v>2.7699999999999999E-2</v>
      </c>
      <c r="BK34">
        <v>4.82E-2</v>
      </c>
    </row>
    <row r="35" spans="1:63" x14ac:dyDescent="0.25">
      <c r="A35" t="s">
        <v>112</v>
      </c>
      <c r="B35">
        <v>43562</v>
      </c>
      <c r="C35">
        <v>20</v>
      </c>
      <c r="D35">
        <v>185.99</v>
      </c>
      <c r="E35" s="70">
        <v>3719.76</v>
      </c>
      <c r="F35" s="70">
        <v>3438.54</v>
      </c>
      <c r="G35">
        <v>4.7999999999999996E-3</v>
      </c>
      <c r="H35">
        <v>0.80410000000000004</v>
      </c>
      <c r="I35">
        <v>2.9999999999999997E-4</v>
      </c>
      <c r="J35">
        <v>2.8299999999999999E-2</v>
      </c>
      <c r="K35">
        <v>0.1108</v>
      </c>
      <c r="L35">
        <v>5.16E-2</v>
      </c>
      <c r="M35">
        <v>0.65369999999999995</v>
      </c>
      <c r="N35">
        <v>1.2200000000000001E-2</v>
      </c>
      <c r="O35">
        <v>0.17319999999999999</v>
      </c>
      <c r="P35" s="70">
        <v>63162.65</v>
      </c>
      <c r="Q35">
        <v>0.49380000000000002</v>
      </c>
      <c r="R35">
        <v>0.25929999999999997</v>
      </c>
      <c r="S35">
        <v>0.24690000000000001</v>
      </c>
      <c r="T35">
        <v>19.88</v>
      </c>
      <c r="U35">
        <v>29.22</v>
      </c>
      <c r="V35" s="70">
        <v>95922.7</v>
      </c>
      <c r="W35">
        <v>127.3</v>
      </c>
      <c r="X35" s="70">
        <v>179893.67</v>
      </c>
      <c r="Y35">
        <v>0.53</v>
      </c>
      <c r="Z35">
        <v>0.4143</v>
      </c>
      <c r="AA35">
        <v>5.57E-2</v>
      </c>
      <c r="AB35">
        <v>0.47</v>
      </c>
      <c r="AC35">
        <v>179.89</v>
      </c>
      <c r="AD35" s="70">
        <v>7994.08</v>
      </c>
      <c r="AE35">
        <v>665.89</v>
      </c>
      <c r="AF35" s="70">
        <v>201230.52</v>
      </c>
      <c r="AG35">
        <v>524</v>
      </c>
      <c r="AH35" s="70">
        <v>29699</v>
      </c>
      <c r="AI35" s="70">
        <v>39701</v>
      </c>
      <c r="AJ35">
        <v>69.819999999999993</v>
      </c>
      <c r="AK35">
        <v>39.01</v>
      </c>
      <c r="AL35">
        <v>47.97</v>
      </c>
      <c r="AM35">
        <v>4.62</v>
      </c>
      <c r="AN35">
        <v>0</v>
      </c>
      <c r="AO35">
        <v>1.1960999999999999</v>
      </c>
      <c r="AP35" s="70">
        <v>2079</v>
      </c>
      <c r="AQ35" s="70">
        <v>3350.04</v>
      </c>
      <c r="AR35" s="70">
        <v>6292.63</v>
      </c>
      <c r="AS35">
        <v>741.29</v>
      </c>
      <c r="AT35">
        <v>614.04</v>
      </c>
      <c r="AU35" s="70">
        <v>13077</v>
      </c>
      <c r="AV35" s="70">
        <v>4385.0600000000004</v>
      </c>
      <c r="AW35">
        <v>0.31330000000000002</v>
      </c>
      <c r="AX35" s="70">
        <v>7842.79</v>
      </c>
      <c r="AY35">
        <v>0.56040000000000001</v>
      </c>
      <c r="AZ35">
        <v>766.59</v>
      </c>
      <c r="BA35">
        <v>5.4800000000000001E-2</v>
      </c>
      <c r="BB35" s="70">
        <v>1000.34</v>
      </c>
      <c r="BC35">
        <v>7.1499999999999994E-2</v>
      </c>
      <c r="BD35" s="70">
        <v>13994.78</v>
      </c>
      <c r="BE35" s="70">
        <v>1216.8399999999999</v>
      </c>
      <c r="BF35">
        <v>0.3624</v>
      </c>
      <c r="BG35">
        <v>0.56040000000000001</v>
      </c>
      <c r="BH35">
        <v>0.2046</v>
      </c>
      <c r="BI35">
        <v>0.1812</v>
      </c>
      <c r="BJ35">
        <v>3.56E-2</v>
      </c>
      <c r="BK35">
        <v>1.8100000000000002E-2</v>
      </c>
    </row>
    <row r="36" spans="1:63" x14ac:dyDescent="0.25">
      <c r="A36" t="s">
        <v>113</v>
      </c>
      <c r="B36">
        <v>43570</v>
      </c>
      <c r="C36">
        <v>44</v>
      </c>
      <c r="D36">
        <v>30.83</v>
      </c>
      <c r="E36" s="70">
        <v>1356.48</v>
      </c>
      <c r="F36" s="70">
        <v>1260.18</v>
      </c>
      <c r="G36">
        <v>8.0000000000000004E-4</v>
      </c>
      <c r="H36">
        <v>4.4400000000000002E-2</v>
      </c>
      <c r="I36">
        <v>0</v>
      </c>
      <c r="J36">
        <v>1.6500000000000001E-2</v>
      </c>
      <c r="K36">
        <v>0.88839999999999997</v>
      </c>
      <c r="L36">
        <v>0.05</v>
      </c>
      <c r="M36">
        <v>0.61080000000000001</v>
      </c>
      <c r="N36">
        <v>8.0000000000000004E-4</v>
      </c>
      <c r="O36">
        <v>0.21959999999999999</v>
      </c>
      <c r="P36" s="70">
        <v>46423.67</v>
      </c>
      <c r="Q36">
        <v>0.24049999999999999</v>
      </c>
      <c r="R36">
        <v>0.15190000000000001</v>
      </c>
      <c r="S36">
        <v>0.60760000000000003</v>
      </c>
      <c r="T36">
        <v>14.43</v>
      </c>
      <c r="U36">
        <v>7.25</v>
      </c>
      <c r="V36" s="70">
        <v>68850.86</v>
      </c>
      <c r="W36">
        <v>181.71</v>
      </c>
      <c r="X36" s="70">
        <v>86057.44</v>
      </c>
      <c r="Y36">
        <v>0.76200000000000001</v>
      </c>
      <c r="Z36">
        <v>0.13619999999999999</v>
      </c>
      <c r="AA36">
        <v>0.1018</v>
      </c>
      <c r="AB36">
        <v>0.23799999999999999</v>
      </c>
      <c r="AC36">
        <v>86.06</v>
      </c>
      <c r="AD36" s="70">
        <v>1912.74</v>
      </c>
      <c r="AE36">
        <v>314.68</v>
      </c>
      <c r="AF36" s="70">
        <v>76514.66</v>
      </c>
      <c r="AG36">
        <v>59</v>
      </c>
      <c r="AH36" s="70">
        <v>25895</v>
      </c>
      <c r="AI36" s="70">
        <v>40315</v>
      </c>
      <c r="AJ36">
        <v>28.95</v>
      </c>
      <c r="AK36">
        <v>21.45</v>
      </c>
      <c r="AL36">
        <v>21.55</v>
      </c>
      <c r="AM36">
        <v>4.5</v>
      </c>
      <c r="AN36">
        <v>0</v>
      </c>
      <c r="AO36">
        <v>0.53820000000000001</v>
      </c>
      <c r="AP36" s="70">
        <v>1877.92</v>
      </c>
      <c r="AQ36" s="70">
        <v>2222.38</v>
      </c>
      <c r="AR36" s="70">
        <v>4732.2700000000004</v>
      </c>
      <c r="AS36">
        <v>332.73</v>
      </c>
      <c r="AT36">
        <v>47.69</v>
      </c>
      <c r="AU36" s="70">
        <v>9213</v>
      </c>
      <c r="AV36" s="70">
        <v>7641.88</v>
      </c>
      <c r="AW36">
        <v>0.60619999999999996</v>
      </c>
      <c r="AX36" s="70">
        <v>1709.13</v>
      </c>
      <c r="AY36">
        <v>0.1356</v>
      </c>
      <c r="AZ36" s="70">
        <v>1109.67</v>
      </c>
      <c r="BA36">
        <v>8.7999999999999995E-2</v>
      </c>
      <c r="BB36" s="70">
        <v>2145.9</v>
      </c>
      <c r="BC36">
        <v>0.17019999999999999</v>
      </c>
      <c r="BD36" s="70">
        <v>12606.58</v>
      </c>
      <c r="BE36" s="70">
        <v>6353.53</v>
      </c>
      <c r="BF36">
        <v>2.1547000000000001</v>
      </c>
      <c r="BG36">
        <v>0.48480000000000001</v>
      </c>
      <c r="BH36">
        <v>0.24410000000000001</v>
      </c>
      <c r="BI36">
        <v>0.21160000000000001</v>
      </c>
      <c r="BJ36">
        <v>3.8100000000000002E-2</v>
      </c>
      <c r="BK36">
        <v>2.1399999999999999E-2</v>
      </c>
    </row>
    <row r="37" spans="1:63" x14ac:dyDescent="0.25">
      <c r="A37" t="s">
        <v>114</v>
      </c>
      <c r="B37">
        <v>43588</v>
      </c>
      <c r="C37">
        <v>31</v>
      </c>
      <c r="D37">
        <v>88.1</v>
      </c>
      <c r="E37" s="70">
        <v>2731.08</v>
      </c>
      <c r="F37" s="70">
        <v>2643.67</v>
      </c>
      <c r="G37">
        <v>1.09E-2</v>
      </c>
      <c r="H37">
        <v>3.8199999999999998E-2</v>
      </c>
      <c r="I37">
        <v>1.2999999999999999E-3</v>
      </c>
      <c r="J37">
        <v>1.6E-2</v>
      </c>
      <c r="K37">
        <v>0.82589999999999997</v>
      </c>
      <c r="L37">
        <v>0.10780000000000001</v>
      </c>
      <c r="M37">
        <v>0.53269999999999995</v>
      </c>
      <c r="N37">
        <v>5.7000000000000002E-3</v>
      </c>
      <c r="O37">
        <v>0.1694</v>
      </c>
      <c r="P37" s="70">
        <v>47586.34</v>
      </c>
      <c r="Q37">
        <v>0.16750000000000001</v>
      </c>
      <c r="R37">
        <v>0.19700000000000001</v>
      </c>
      <c r="S37">
        <v>0.63549999999999995</v>
      </c>
      <c r="T37">
        <v>16.690000000000001</v>
      </c>
      <c r="U37">
        <v>14</v>
      </c>
      <c r="V37" s="70">
        <v>79681.789999999994</v>
      </c>
      <c r="W37">
        <v>190.48</v>
      </c>
      <c r="X37" s="70">
        <v>100005.85</v>
      </c>
      <c r="Y37">
        <v>0.68189999999999995</v>
      </c>
      <c r="Z37">
        <v>0.27900000000000003</v>
      </c>
      <c r="AA37">
        <v>3.9100000000000003E-2</v>
      </c>
      <c r="AB37">
        <v>0.31809999999999999</v>
      </c>
      <c r="AC37">
        <v>100.01</v>
      </c>
      <c r="AD37" s="70">
        <v>2961.65</v>
      </c>
      <c r="AE37">
        <v>323.36</v>
      </c>
      <c r="AF37" s="70">
        <v>97922.32</v>
      </c>
      <c r="AG37">
        <v>151</v>
      </c>
      <c r="AH37" s="70">
        <v>25978</v>
      </c>
      <c r="AI37" s="70">
        <v>41590</v>
      </c>
      <c r="AJ37">
        <v>50.63</v>
      </c>
      <c r="AK37">
        <v>26.52</v>
      </c>
      <c r="AL37">
        <v>34.25</v>
      </c>
      <c r="AM37">
        <v>4.3</v>
      </c>
      <c r="AN37">
        <v>0</v>
      </c>
      <c r="AO37">
        <v>0.88239999999999996</v>
      </c>
      <c r="AP37" s="70">
        <v>1156.02</v>
      </c>
      <c r="AQ37" s="70">
        <v>1582.88</v>
      </c>
      <c r="AR37" s="70">
        <v>5812.49</v>
      </c>
      <c r="AS37">
        <v>483.01</v>
      </c>
      <c r="AT37">
        <v>223.58</v>
      </c>
      <c r="AU37" s="70">
        <v>9258</v>
      </c>
      <c r="AV37" s="70">
        <v>5232.47</v>
      </c>
      <c r="AW37">
        <v>0.50919999999999999</v>
      </c>
      <c r="AX37" s="70">
        <v>2624.15</v>
      </c>
      <c r="AY37">
        <v>0.25540000000000002</v>
      </c>
      <c r="AZ37">
        <v>900.02</v>
      </c>
      <c r="BA37">
        <v>8.7599999999999997E-2</v>
      </c>
      <c r="BB37" s="70">
        <v>1519.08</v>
      </c>
      <c r="BC37">
        <v>0.14779999999999999</v>
      </c>
      <c r="BD37" s="70">
        <v>10275.719999999999</v>
      </c>
      <c r="BE37" s="70">
        <v>4264.22</v>
      </c>
      <c r="BF37">
        <v>1.5647</v>
      </c>
      <c r="BG37">
        <v>0.59330000000000005</v>
      </c>
      <c r="BH37">
        <v>0.22969999999999999</v>
      </c>
      <c r="BI37">
        <v>0.13800000000000001</v>
      </c>
      <c r="BJ37">
        <v>2.18E-2</v>
      </c>
      <c r="BK37">
        <v>1.72E-2</v>
      </c>
    </row>
    <row r="38" spans="1:63" x14ac:dyDescent="0.25">
      <c r="A38" t="s">
        <v>115</v>
      </c>
      <c r="B38">
        <v>43596</v>
      </c>
      <c r="C38">
        <v>115</v>
      </c>
      <c r="D38">
        <v>18.579999999999998</v>
      </c>
      <c r="E38" s="70">
        <v>2136.9899999999998</v>
      </c>
      <c r="F38" s="70">
        <v>2077.77</v>
      </c>
      <c r="G38">
        <v>5.0000000000000001E-4</v>
      </c>
      <c r="H38">
        <v>3.0000000000000001E-3</v>
      </c>
      <c r="I38">
        <v>0</v>
      </c>
      <c r="J38">
        <v>3.5000000000000003E-2</v>
      </c>
      <c r="K38">
        <v>0.92920000000000003</v>
      </c>
      <c r="L38">
        <v>3.2300000000000002E-2</v>
      </c>
      <c r="M38">
        <v>0.41010000000000002</v>
      </c>
      <c r="N38">
        <v>5.0000000000000001E-4</v>
      </c>
      <c r="O38">
        <v>0.15079999999999999</v>
      </c>
      <c r="P38" s="70">
        <v>53462.73</v>
      </c>
      <c r="Q38">
        <v>0.17330000000000001</v>
      </c>
      <c r="R38">
        <v>0.18</v>
      </c>
      <c r="S38">
        <v>0.64670000000000005</v>
      </c>
      <c r="T38">
        <v>17.29</v>
      </c>
      <c r="U38">
        <v>12.1</v>
      </c>
      <c r="V38" s="70">
        <v>68737.69</v>
      </c>
      <c r="W38">
        <v>172.64</v>
      </c>
      <c r="X38" s="70">
        <v>115299.48</v>
      </c>
      <c r="Y38">
        <v>0.8014</v>
      </c>
      <c r="Z38">
        <v>0.1638</v>
      </c>
      <c r="AA38">
        <v>3.4799999999999998E-2</v>
      </c>
      <c r="AB38">
        <v>0.1986</v>
      </c>
      <c r="AC38">
        <v>115.3</v>
      </c>
      <c r="AD38" s="70">
        <v>3732.2</v>
      </c>
      <c r="AE38">
        <v>526.4</v>
      </c>
      <c r="AF38" s="70">
        <v>118424.04</v>
      </c>
      <c r="AG38">
        <v>279</v>
      </c>
      <c r="AH38" s="70">
        <v>30981</v>
      </c>
      <c r="AI38" s="70">
        <v>44093</v>
      </c>
      <c r="AJ38">
        <v>39.6</v>
      </c>
      <c r="AK38">
        <v>31.61</v>
      </c>
      <c r="AL38">
        <v>34.56</v>
      </c>
      <c r="AM38">
        <v>4.3</v>
      </c>
      <c r="AN38">
        <v>592.72</v>
      </c>
      <c r="AO38">
        <v>1.2551000000000001</v>
      </c>
      <c r="AP38" s="70">
        <v>1087.81</v>
      </c>
      <c r="AQ38" s="70">
        <v>1719.7</v>
      </c>
      <c r="AR38" s="70">
        <v>4995.1499999999996</v>
      </c>
      <c r="AS38">
        <v>519.27</v>
      </c>
      <c r="AT38">
        <v>357.08</v>
      </c>
      <c r="AU38" s="70">
        <v>8679</v>
      </c>
      <c r="AV38" s="70">
        <v>4949.87</v>
      </c>
      <c r="AW38">
        <v>0.48880000000000001</v>
      </c>
      <c r="AX38" s="70">
        <v>3763.43</v>
      </c>
      <c r="AY38">
        <v>0.37159999999999999</v>
      </c>
      <c r="AZ38">
        <v>683.16</v>
      </c>
      <c r="BA38">
        <v>6.7500000000000004E-2</v>
      </c>
      <c r="BB38">
        <v>731.04</v>
      </c>
      <c r="BC38">
        <v>7.22E-2</v>
      </c>
      <c r="BD38" s="70">
        <v>10127.5</v>
      </c>
      <c r="BE38" s="70">
        <v>3680.68</v>
      </c>
      <c r="BF38">
        <v>1.1436999999999999</v>
      </c>
      <c r="BG38">
        <v>0.55830000000000002</v>
      </c>
      <c r="BH38">
        <v>0.20599999999999999</v>
      </c>
      <c r="BI38">
        <v>0.1724</v>
      </c>
      <c r="BJ38">
        <v>4.7800000000000002E-2</v>
      </c>
      <c r="BK38">
        <v>1.55E-2</v>
      </c>
    </row>
    <row r="39" spans="1:63" x14ac:dyDescent="0.25">
      <c r="A39" t="s">
        <v>116</v>
      </c>
      <c r="B39">
        <v>43604</v>
      </c>
      <c r="C39">
        <v>21</v>
      </c>
      <c r="D39">
        <v>51.74</v>
      </c>
      <c r="E39" s="70">
        <v>1086.53</v>
      </c>
      <c r="F39" s="70">
        <v>1028.5</v>
      </c>
      <c r="G39">
        <v>8.8999999999999999E-3</v>
      </c>
      <c r="H39">
        <v>3.09E-2</v>
      </c>
      <c r="I39">
        <v>1.2999999999999999E-3</v>
      </c>
      <c r="J39">
        <v>1.41E-2</v>
      </c>
      <c r="K39">
        <v>0.90710000000000002</v>
      </c>
      <c r="L39">
        <v>3.78E-2</v>
      </c>
      <c r="M39">
        <v>0.5494</v>
      </c>
      <c r="N39">
        <v>0</v>
      </c>
      <c r="O39">
        <v>0.16239999999999999</v>
      </c>
      <c r="P39" s="70">
        <v>51242.12</v>
      </c>
      <c r="Q39">
        <v>0.62709999999999999</v>
      </c>
      <c r="R39">
        <v>0.1356</v>
      </c>
      <c r="S39">
        <v>0.23730000000000001</v>
      </c>
      <c r="T39">
        <v>17.88</v>
      </c>
      <c r="U39">
        <v>9.1</v>
      </c>
      <c r="V39" s="70">
        <v>70073.960000000006</v>
      </c>
      <c r="W39">
        <v>116.18</v>
      </c>
      <c r="X39" s="70">
        <v>139502.89000000001</v>
      </c>
      <c r="Y39">
        <v>0.71350000000000002</v>
      </c>
      <c r="Z39">
        <v>0.23960000000000001</v>
      </c>
      <c r="AA39">
        <v>4.6899999999999997E-2</v>
      </c>
      <c r="AB39">
        <v>0.28649999999999998</v>
      </c>
      <c r="AC39">
        <v>139.5</v>
      </c>
      <c r="AD39" s="70">
        <v>3682.17</v>
      </c>
      <c r="AE39">
        <v>445.96</v>
      </c>
      <c r="AF39" s="70">
        <v>142640.72</v>
      </c>
      <c r="AG39">
        <v>396</v>
      </c>
      <c r="AH39" s="70">
        <v>26233</v>
      </c>
      <c r="AI39" s="70">
        <v>41025</v>
      </c>
      <c r="AJ39">
        <v>36.53</v>
      </c>
      <c r="AK39">
        <v>25.73</v>
      </c>
      <c r="AL39">
        <v>26.38</v>
      </c>
      <c r="AM39">
        <v>3.6</v>
      </c>
      <c r="AN39">
        <v>0</v>
      </c>
      <c r="AO39">
        <v>0.85840000000000005</v>
      </c>
      <c r="AP39" s="70">
        <v>1370.61</v>
      </c>
      <c r="AQ39" s="70">
        <v>1743.62</v>
      </c>
      <c r="AR39" s="70">
        <v>5276</v>
      </c>
      <c r="AS39">
        <v>630.59</v>
      </c>
      <c r="AT39">
        <v>290.16000000000003</v>
      </c>
      <c r="AU39" s="70">
        <v>9311</v>
      </c>
      <c r="AV39" s="70">
        <v>5227.55</v>
      </c>
      <c r="AW39">
        <v>0.49159999999999998</v>
      </c>
      <c r="AX39" s="70">
        <v>3258.89</v>
      </c>
      <c r="AY39">
        <v>0.30640000000000001</v>
      </c>
      <c r="AZ39">
        <v>755.44</v>
      </c>
      <c r="BA39">
        <v>7.0999999999999994E-2</v>
      </c>
      <c r="BB39" s="70">
        <v>1392.78</v>
      </c>
      <c r="BC39">
        <v>0.13100000000000001</v>
      </c>
      <c r="BD39" s="70">
        <v>10634.66</v>
      </c>
      <c r="BE39" s="70">
        <v>1705.49</v>
      </c>
      <c r="BF39">
        <v>0.50519999999999998</v>
      </c>
      <c r="BG39">
        <v>0.51749999999999996</v>
      </c>
      <c r="BH39">
        <v>0.2271</v>
      </c>
      <c r="BI39">
        <v>0.2056</v>
      </c>
      <c r="BJ39">
        <v>3.0800000000000001E-2</v>
      </c>
      <c r="BK39">
        <v>1.9099999999999999E-2</v>
      </c>
    </row>
    <row r="40" spans="1:63" x14ac:dyDescent="0.25">
      <c r="A40" t="s">
        <v>117</v>
      </c>
      <c r="B40">
        <v>48074</v>
      </c>
      <c r="C40">
        <v>220</v>
      </c>
      <c r="D40">
        <v>8.16</v>
      </c>
      <c r="E40" s="70">
        <v>1795.97</v>
      </c>
      <c r="F40" s="70">
        <v>1783.87</v>
      </c>
      <c r="G40">
        <v>6.7000000000000002E-3</v>
      </c>
      <c r="H40">
        <v>1.1000000000000001E-3</v>
      </c>
      <c r="I40">
        <v>1.8E-3</v>
      </c>
      <c r="J40">
        <v>1.3599999999999999E-2</v>
      </c>
      <c r="K40">
        <v>0.92330000000000001</v>
      </c>
      <c r="L40">
        <v>5.3400000000000003E-2</v>
      </c>
      <c r="M40">
        <v>0.27960000000000002</v>
      </c>
      <c r="N40">
        <v>0</v>
      </c>
      <c r="O40">
        <v>0.13320000000000001</v>
      </c>
      <c r="P40" s="70">
        <v>54645.93</v>
      </c>
      <c r="Q40">
        <v>0.16259999999999999</v>
      </c>
      <c r="R40">
        <v>0.2195</v>
      </c>
      <c r="S40">
        <v>0.6179</v>
      </c>
      <c r="T40">
        <v>17.72</v>
      </c>
      <c r="U40">
        <v>16.5</v>
      </c>
      <c r="V40" s="70">
        <v>71547.759999999995</v>
      </c>
      <c r="W40">
        <v>105.67</v>
      </c>
      <c r="X40" s="70">
        <v>169135.88</v>
      </c>
      <c r="Y40">
        <v>0.77839999999999998</v>
      </c>
      <c r="Z40">
        <v>0.18529999999999999</v>
      </c>
      <c r="AA40">
        <v>3.6299999999999999E-2</v>
      </c>
      <c r="AB40">
        <v>0.22159999999999999</v>
      </c>
      <c r="AC40">
        <v>169.14</v>
      </c>
      <c r="AD40" s="70">
        <v>4549.9799999999996</v>
      </c>
      <c r="AE40">
        <v>463.71</v>
      </c>
      <c r="AF40" s="70">
        <v>169213.87</v>
      </c>
      <c r="AG40">
        <v>466</v>
      </c>
      <c r="AH40" s="70">
        <v>35095</v>
      </c>
      <c r="AI40" s="70">
        <v>49091</v>
      </c>
      <c r="AJ40">
        <v>35.700000000000003</v>
      </c>
      <c r="AK40">
        <v>26.5</v>
      </c>
      <c r="AL40">
        <v>26.86</v>
      </c>
      <c r="AM40">
        <v>3.8</v>
      </c>
      <c r="AN40">
        <v>0</v>
      </c>
      <c r="AO40">
        <v>0.92120000000000002</v>
      </c>
      <c r="AP40" s="70">
        <v>1242.48</v>
      </c>
      <c r="AQ40" s="70">
        <v>2196.7800000000002</v>
      </c>
      <c r="AR40" s="70">
        <v>5521.15</v>
      </c>
      <c r="AS40">
        <v>438.06</v>
      </c>
      <c r="AT40">
        <v>262.54000000000002</v>
      </c>
      <c r="AU40" s="70">
        <v>9661</v>
      </c>
      <c r="AV40" s="70">
        <v>4491.4399999999996</v>
      </c>
      <c r="AW40">
        <v>0.43880000000000002</v>
      </c>
      <c r="AX40" s="70">
        <v>3899.22</v>
      </c>
      <c r="AY40">
        <v>0.38100000000000001</v>
      </c>
      <c r="AZ40" s="70">
        <v>1306.53</v>
      </c>
      <c r="BA40">
        <v>0.12759999999999999</v>
      </c>
      <c r="BB40">
        <v>538.14</v>
      </c>
      <c r="BC40">
        <v>5.2600000000000001E-2</v>
      </c>
      <c r="BD40" s="70">
        <v>10235.34</v>
      </c>
      <c r="BE40" s="70">
        <v>2848.43</v>
      </c>
      <c r="BF40">
        <v>0.68910000000000005</v>
      </c>
      <c r="BG40">
        <v>0.5756</v>
      </c>
      <c r="BH40">
        <v>0.20319999999999999</v>
      </c>
      <c r="BI40">
        <v>0.1706</v>
      </c>
      <c r="BJ40">
        <v>3.5700000000000003E-2</v>
      </c>
      <c r="BK40">
        <v>1.4800000000000001E-2</v>
      </c>
    </row>
    <row r="41" spans="1:63" x14ac:dyDescent="0.25">
      <c r="A41" t="s">
        <v>118</v>
      </c>
      <c r="B41">
        <v>48926</v>
      </c>
      <c r="C41">
        <v>116</v>
      </c>
      <c r="D41">
        <v>14.56</v>
      </c>
      <c r="E41" s="70">
        <v>1689.25</v>
      </c>
      <c r="F41" s="70">
        <v>1655.02</v>
      </c>
      <c r="G41">
        <v>8.9999999999999998E-4</v>
      </c>
      <c r="H41">
        <v>4.1999999999999997E-3</v>
      </c>
      <c r="I41">
        <v>1.8E-3</v>
      </c>
      <c r="J41">
        <v>4.1700000000000001E-2</v>
      </c>
      <c r="K41">
        <v>0.9143</v>
      </c>
      <c r="L41">
        <v>3.7100000000000001E-2</v>
      </c>
      <c r="M41">
        <v>0.35470000000000002</v>
      </c>
      <c r="N41">
        <v>5.9999999999999995E-4</v>
      </c>
      <c r="O41">
        <v>0.1686</v>
      </c>
      <c r="P41" s="70">
        <v>61395.74</v>
      </c>
      <c r="Q41">
        <v>9.6799999999999997E-2</v>
      </c>
      <c r="R41">
        <v>0.2581</v>
      </c>
      <c r="S41">
        <v>0.6452</v>
      </c>
      <c r="T41">
        <v>17.02</v>
      </c>
      <c r="U41">
        <v>6.5</v>
      </c>
      <c r="V41" s="70">
        <v>86929.69</v>
      </c>
      <c r="W41">
        <v>242.8</v>
      </c>
      <c r="X41" s="70">
        <v>209535.63</v>
      </c>
      <c r="Y41">
        <v>0.56200000000000006</v>
      </c>
      <c r="Z41">
        <v>0.1671</v>
      </c>
      <c r="AA41">
        <v>0.27089999999999997</v>
      </c>
      <c r="AB41">
        <v>0.438</v>
      </c>
      <c r="AC41">
        <v>209.54</v>
      </c>
      <c r="AD41" s="70">
        <v>5677.25</v>
      </c>
      <c r="AE41">
        <v>348.77</v>
      </c>
      <c r="AF41" s="70">
        <v>222199.46</v>
      </c>
      <c r="AG41">
        <v>554</v>
      </c>
      <c r="AH41" s="70">
        <v>35371</v>
      </c>
      <c r="AI41" s="70">
        <v>49416</v>
      </c>
      <c r="AJ41">
        <v>34.83</v>
      </c>
      <c r="AK41">
        <v>23.14</v>
      </c>
      <c r="AL41">
        <v>27.85</v>
      </c>
      <c r="AM41">
        <v>3.7</v>
      </c>
      <c r="AN41">
        <v>0</v>
      </c>
      <c r="AO41">
        <v>0.75600000000000001</v>
      </c>
      <c r="AP41" s="70">
        <v>1236.3800000000001</v>
      </c>
      <c r="AQ41" s="70">
        <v>2300.77</v>
      </c>
      <c r="AR41" s="70">
        <v>6585.35</v>
      </c>
      <c r="AS41">
        <v>471.39</v>
      </c>
      <c r="AT41">
        <v>177.14</v>
      </c>
      <c r="AU41" s="70">
        <v>10771</v>
      </c>
      <c r="AV41" s="70">
        <v>5128.68</v>
      </c>
      <c r="AW41">
        <v>0.43130000000000002</v>
      </c>
      <c r="AX41" s="70">
        <v>5125.7</v>
      </c>
      <c r="AY41">
        <v>0.43099999999999999</v>
      </c>
      <c r="AZ41">
        <v>997.72</v>
      </c>
      <c r="BA41">
        <v>8.3900000000000002E-2</v>
      </c>
      <c r="BB41">
        <v>639.42999999999995</v>
      </c>
      <c r="BC41">
        <v>5.3800000000000001E-2</v>
      </c>
      <c r="BD41" s="70">
        <v>11891.53</v>
      </c>
      <c r="BE41" s="70">
        <v>1762.45</v>
      </c>
      <c r="BF41">
        <v>0.42959999999999998</v>
      </c>
      <c r="BG41">
        <v>0.57789999999999997</v>
      </c>
      <c r="BH41">
        <v>0.2306</v>
      </c>
      <c r="BI41">
        <v>0.1457</v>
      </c>
      <c r="BJ41">
        <v>3.5000000000000003E-2</v>
      </c>
      <c r="BK41">
        <v>1.0800000000000001E-2</v>
      </c>
    </row>
    <row r="42" spans="1:63" x14ac:dyDescent="0.25">
      <c r="A42" t="s">
        <v>119</v>
      </c>
      <c r="B42">
        <v>43612</v>
      </c>
      <c r="C42">
        <v>21</v>
      </c>
      <c r="D42">
        <v>328.18</v>
      </c>
      <c r="E42" s="70">
        <v>6891.87</v>
      </c>
      <c r="F42" s="70">
        <v>6680.98</v>
      </c>
      <c r="G42">
        <v>3.3700000000000001E-2</v>
      </c>
      <c r="H42">
        <v>5.7000000000000002E-2</v>
      </c>
      <c r="I42">
        <v>1E-3</v>
      </c>
      <c r="J42">
        <v>6.2E-2</v>
      </c>
      <c r="K42">
        <v>0.78939999999999999</v>
      </c>
      <c r="L42">
        <v>5.6800000000000003E-2</v>
      </c>
      <c r="M42">
        <v>0.34720000000000001</v>
      </c>
      <c r="N42">
        <v>1.6299999999999999E-2</v>
      </c>
      <c r="O42">
        <v>0.1573</v>
      </c>
      <c r="P42" s="70">
        <v>64056.13</v>
      </c>
      <c r="Q42">
        <v>9.4200000000000006E-2</v>
      </c>
      <c r="R42">
        <v>0.17699999999999999</v>
      </c>
      <c r="S42">
        <v>0.7288</v>
      </c>
      <c r="T42">
        <v>17.86</v>
      </c>
      <c r="U42">
        <v>31</v>
      </c>
      <c r="V42" s="70">
        <v>91986.26</v>
      </c>
      <c r="W42">
        <v>216.95</v>
      </c>
      <c r="X42" s="70">
        <v>191733.25</v>
      </c>
      <c r="Y42">
        <v>0.62809999999999999</v>
      </c>
      <c r="Z42">
        <v>0.34899999999999998</v>
      </c>
      <c r="AA42">
        <v>2.3E-2</v>
      </c>
      <c r="AB42">
        <v>0.37190000000000001</v>
      </c>
      <c r="AC42">
        <v>191.73</v>
      </c>
      <c r="AD42" s="70">
        <v>9243.73</v>
      </c>
      <c r="AE42">
        <v>896.28</v>
      </c>
      <c r="AF42" s="70">
        <v>215377.12</v>
      </c>
      <c r="AG42">
        <v>545</v>
      </c>
      <c r="AH42" s="70">
        <v>33476</v>
      </c>
      <c r="AI42" s="70">
        <v>46235</v>
      </c>
      <c r="AJ42">
        <v>78.5</v>
      </c>
      <c r="AK42">
        <v>45.25</v>
      </c>
      <c r="AL42">
        <v>51.55</v>
      </c>
      <c r="AM42">
        <v>4.05</v>
      </c>
      <c r="AN42">
        <v>0</v>
      </c>
      <c r="AO42">
        <v>1.1472</v>
      </c>
      <c r="AP42" s="70">
        <v>1765.99</v>
      </c>
      <c r="AQ42" s="70">
        <v>2100.1999999999998</v>
      </c>
      <c r="AR42" s="70">
        <v>8051.13</v>
      </c>
      <c r="AS42">
        <v>685.87</v>
      </c>
      <c r="AT42">
        <v>352.81</v>
      </c>
      <c r="AU42" s="70">
        <v>12956</v>
      </c>
      <c r="AV42" s="70">
        <v>3350.18</v>
      </c>
      <c r="AW42">
        <v>0.2626</v>
      </c>
      <c r="AX42" s="70">
        <v>7796.07</v>
      </c>
      <c r="AY42">
        <v>0.61109999999999998</v>
      </c>
      <c r="AZ42">
        <v>903.56</v>
      </c>
      <c r="BA42">
        <v>7.0800000000000002E-2</v>
      </c>
      <c r="BB42">
        <v>708.48</v>
      </c>
      <c r="BC42">
        <v>5.5500000000000001E-2</v>
      </c>
      <c r="BD42" s="70">
        <v>12758.29</v>
      </c>
      <c r="BE42">
        <v>881.38</v>
      </c>
      <c r="BF42">
        <v>0.19450000000000001</v>
      </c>
      <c r="BG42">
        <v>0.55879999999999996</v>
      </c>
      <c r="BH42">
        <v>0.31669999999999998</v>
      </c>
      <c r="BI42">
        <v>8.7400000000000005E-2</v>
      </c>
      <c r="BJ42">
        <v>2.3900000000000001E-2</v>
      </c>
      <c r="BK42">
        <v>1.3100000000000001E-2</v>
      </c>
    </row>
    <row r="43" spans="1:63" x14ac:dyDescent="0.25">
      <c r="A43" t="s">
        <v>120</v>
      </c>
      <c r="B43">
        <v>47167</v>
      </c>
      <c r="C43">
        <v>68</v>
      </c>
      <c r="D43">
        <v>14.87</v>
      </c>
      <c r="E43" s="70">
        <v>1010.84</v>
      </c>
      <c r="F43">
        <v>977.78</v>
      </c>
      <c r="G43">
        <v>1.0200000000000001E-2</v>
      </c>
      <c r="H43">
        <v>7.1000000000000004E-3</v>
      </c>
      <c r="I43">
        <v>1E-3</v>
      </c>
      <c r="J43">
        <v>5.1000000000000004E-3</v>
      </c>
      <c r="K43">
        <v>0.96199999999999997</v>
      </c>
      <c r="L43">
        <v>1.46E-2</v>
      </c>
      <c r="M43">
        <v>0.19420000000000001</v>
      </c>
      <c r="N43">
        <v>0</v>
      </c>
      <c r="O43">
        <v>0.12970000000000001</v>
      </c>
      <c r="P43" s="70">
        <v>53008.84</v>
      </c>
      <c r="Q43">
        <v>0.20780000000000001</v>
      </c>
      <c r="R43">
        <v>0.18179999999999999</v>
      </c>
      <c r="S43">
        <v>0.61040000000000005</v>
      </c>
      <c r="T43">
        <v>20</v>
      </c>
      <c r="U43">
        <v>8.64</v>
      </c>
      <c r="V43" s="70">
        <v>63511.57</v>
      </c>
      <c r="W43">
        <v>114.9</v>
      </c>
      <c r="X43" s="70">
        <v>217547.97</v>
      </c>
      <c r="Y43">
        <v>0.8528</v>
      </c>
      <c r="Z43">
        <v>0.1192</v>
      </c>
      <c r="AA43">
        <v>2.8000000000000001E-2</v>
      </c>
      <c r="AB43">
        <v>0.1472</v>
      </c>
      <c r="AC43">
        <v>217.55</v>
      </c>
      <c r="AD43" s="70">
        <v>4919.29</v>
      </c>
      <c r="AE43">
        <v>568.12</v>
      </c>
      <c r="AF43" s="70">
        <v>213312.56</v>
      </c>
      <c r="AG43">
        <v>540</v>
      </c>
      <c r="AH43" s="70">
        <v>34699</v>
      </c>
      <c r="AI43" s="70">
        <v>51268</v>
      </c>
      <c r="AJ43">
        <v>51.3</v>
      </c>
      <c r="AK43">
        <v>21.7</v>
      </c>
      <c r="AL43">
        <v>22.42</v>
      </c>
      <c r="AM43">
        <v>4.5</v>
      </c>
      <c r="AN43" s="70">
        <v>1711.95</v>
      </c>
      <c r="AO43">
        <v>1.1447000000000001</v>
      </c>
      <c r="AP43" s="70">
        <v>1753.82</v>
      </c>
      <c r="AQ43" s="70">
        <v>2073.89</v>
      </c>
      <c r="AR43" s="70">
        <v>5637.45</v>
      </c>
      <c r="AS43">
        <v>486.02</v>
      </c>
      <c r="AT43">
        <v>287.77</v>
      </c>
      <c r="AU43" s="70">
        <v>10239</v>
      </c>
      <c r="AV43" s="70">
        <v>4056.93</v>
      </c>
      <c r="AW43">
        <v>0.34989999999999999</v>
      </c>
      <c r="AX43" s="70">
        <v>6068.95</v>
      </c>
      <c r="AY43">
        <v>0.52349999999999997</v>
      </c>
      <c r="AZ43">
        <v>826</v>
      </c>
      <c r="BA43">
        <v>7.1199999999999999E-2</v>
      </c>
      <c r="BB43">
        <v>641.69000000000005</v>
      </c>
      <c r="BC43">
        <v>5.5300000000000002E-2</v>
      </c>
      <c r="BD43" s="70">
        <v>11593.56</v>
      </c>
      <c r="BE43" s="70">
        <v>2314</v>
      </c>
      <c r="BF43">
        <v>0.38650000000000001</v>
      </c>
      <c r="BG43">
        <v>0.53580000000000005</v>
      </c>
      <c r="BH43">
        <v>0.1736</v>
      </c>
      <c r="BI43">
        <v>0.218</v>
      </c>
      <c r="BJ43">
        <v>2.92E-2</v>
      </c>
      <c r="BK43">
        <v>4.3400000000000001E-2</v>
      </c>
    </row>
    <row r="44" spans="1:63" x14ac:dyDescent="0.25">
      <c r="A44" t="s">
        <v>121</v>
      </c>
      <c r="B44">
        <v>46854</v>
      </c>
      <c r="C44">
        <v>46</v>
      </c>
      <c r="D44">
        <v>18.73</v>
      </c>
      <c r="E44">
        <v>861.36</v>
      </c>
      <c r="F44">
        <v>877.26</v>
      </c>
      <c r="G44">
        <v>0</v>
      </c>
      <c r="H44">
        <v>1.12E-2</v>
      </c>
      <c r="I44">
        <v>1.1000000000000001E-3</v>
      </c>
      <c r="J44">
        <v>5.5999999999999999E-3</v>
      </c>
      <c r="K44">
        <v>0.97350000000000003</v>
      </c>
      <c r="L44">
        <v>8.5000000000000006E-3</v>
      </c>
      <c r="M44">
        <v>0.28249999999999997</v>
      </c>
      <c r="N44">
        <v>0</v>
      </c>
      <c r="O44">
        <v>0.16109999999999999</v>
      </c>
      <c r="P44" s="70">
        <v>47780.95</v>
      </c>
      <c r="Q44">
        <v>0.2581</v>
      </c>
      <c r="R44">
        <v>0.2903</v>
      </c>
      <c r="S44">
        <v>0.4516</v>
      </c>
      <c r="T44">
        <v>17.68</v>
      </c>
      <c r="U44">
        <v>7</v>
      </c>
      <c r="V44" s="70">
        <v>60693.57</v>
      </c>
      <c r="W44">
        <v>118.62</v>
      </c>
      <c r="X44" s="70">
        <v>135201.09</v>
      </c>
      <c r="Y44">
        <v>0.69979999999999998</v>
      </c>
      <c r="Z44">
        <v>7.4800000000000005E-2</v>
      </c>
      <c r="AA44">
        <v>0.22539999999999999</v>
      </c>
      <c r="AB44">
        <v>0.30020000000000002</v>
      </c>
      <c r="AC44">
        <v>135.19999999999999</v>
      </c>
      <c r="AD44" s="70">
        <v>3734.55</v>
      </c>
      <c r="AE44">
        <v>326.02999999999997</v>
      </c>
      <c r="AF44" s="70">
        <v>140797.72</v>
      </c>
      <c r="AG44">
        <v>387</v>
      </c>
      <c r="AH44" s="70">
        <v>32696</v>
      </c>
      <c r="AI44" s="70">
        <v>44458</v>
      </c>
      <c r="AJ44">
        <v>45.88</v>
      </c>
      <c r="AK44">
        <v>22.31</v>
      </c>
      <c r="AL44">
        <v>22.33</v>
      </c>
      <c r="AM44">
        <v>5.2</v>
      </c>
      <c r="AN44" s="70">
        <v>1109.99</v>
      </c>
      <c r="AO44">
        <v>1.24</v>
      </c>
      <c r="AP44" s="70">
        <v>1267.9100000000001</v>
      </c>
      <c r="AQ44" s="70">
        <v>1880.68</v>
      </c>
      <c r="AR44" s="70">
        <v>5357.83</v>
      </c>
      <c r="AS44">
        <v>341.13</v>
      </c>
      <c r="AT44">
        <v>286.49</v>
      </c>
      <c r="AU44" s="70">
        <v>9134</v>
      </c>
      <c r="AV44" s="70">
        <v>4274.4799999999996</v>
      </c>
      <c r="AW44">
        <v>0.40310000000000001</v>
      </c>
      <c r="AX44" s="70">
        <v>4421.8</v>
      </c>
      <c r="AY44">
        <v>0.41699999999999998</v>
      </c>
      <c r="AZ44">
        <v>948.07</v>
      </c>
      <c r="BA44">
        <v>8.9399999999999993E-2</v>
      </c>
      <c r="BB44">
        <v>960.16</v>
      </c>
      <c r="BC44">
        <v>9.0499999999999997E-2</v>
      </c>
      <c r="BD44" s="70">
        <v>10604.51</v>
      </c>
      <c r="BE44" s="70">
        <v>4260.79</v>
      </c>
      <c r="BF44">
        <v>1.4248000000000001</v>
      </c>
      <c r="BG44">
        <v>0.54349999999999998</v>
      </c>
      <c r="BH44">
        <v>0.22409999999999999</v>
      </c>
      <c r="BI44">
        <v>0.17599999999999999</v>
      </c>
      <c r="BJ44">
        <v>2.7300000000000001E-2</v>
      </c>
      <c r="BK44">
        <v>2.92E-2</v>
      </c>
    </row>
    <row r="45" spans="1:63" x14ac:dyDescent="0.25">
      <c r="A45" t="s">
        <v>122</v>
      </c>
      <c r="B45">
        <v>48611</v>
      </c>
      <c r="C45">
        <v>34</v>
      </c>
      <c r="D45">
        <v>26.38</v>
      </c>
      <c r="E45">
        <v>897.04</v>
      </c>
      <c r="F45">
        <v>919.52</v>
      </c>
      <c r="G45">
        <v>1.18E-2</v>
      </c>
      <c r="H45">
        <v>7.7999999999999996E-3</v>
      </c>
      <c r="I45">
        <v>1.1000000000000001E-3</v>
      </c>
      <c r="J45">
        <v>2.5999999999999999E-2</v>
      </c>
      <c r="K45">
        <v>0.9304</v>
      </c>
      <c r="L45">
        <v>2.29E-2</v>
      </c>
      <c r="M45">
        <v>0.14480000000000001</v>
      </c>
      <c r="N45">
        <v>2.8299999999999999E-2</v>
      </c>
      <c r="O45">
        <v>7.8700000000000006E-2</v>
      </c>
      <c r="P45" s="70">
        <v>51272.480000000003</v>
      </c>
      <c r="Q45">
        <v>0.1449</v>
      </c>
      <c r="R45">
        <v>0.1739</v>
      </c>
      <c r="S45">
        <v>0.68120000000000003</v>
      </c>
      <c r="T45">
        <v>17.61</v>
      </c>
      <c r="U45">
        <v>6.2</v>
      </c>
      <c r="V45" s="70">
        <v>68027</v>
      </c>
      <c r="W45">
        <v>139.91</v>
      </c>
      <c r="X45" s="70">
        <v>164567.23000000001</v>
      </c>
      <c r="Y45">
        <v>0.87760000000000005</v>
      </c>
      <c r="Z45">
        <v>0.1002</v>
      </c>
      <c r="AA45">
        <v>2.2200000000000001E-2</v>
      </c>
      <c r="AB45">
        <v>0.12239999999999999</v>
      </c>
      <c r="AC45">
        <v>164.57</v>
      </c>
      <c r="AD45" s="70">
        <v>4674.2</v>
      </c>
      <c r="AE45">
        <v>662.46</v>
      </c>
      <c r="AF45" s="70">
        <v>177036.9</v>
      </c>
      <c r="AG45">
        <v>482</v>
      </c>
      <c r="AH45" s="70">
        <v>40494</v>
      </c>
      <c r="AI45" s="70">
        <v>60296</v>
      </c>
      <c r="AJ45">
        <v>52.7</v>
      </c>
      <c r="AK45">
        <v>27.83</v>
      </c>
      <c r="AL45">
        <v>28.02</v>
      </c>
      <c r="AM45">
        <v>4.5</v>
      </c>
      <c r="AN45">
        <v>923.32</v>
      </c>
      <c r="AO45">
        <v>0.92659999999999998</v>
      </c>
      <c r="AP45" s="70">
        <v>1151.67</v>
      </c>
      <c r="AQ45" s="70">
        <v>1768.07</v>
      </c>
      <c r="AR45" s="70">
        <v>5243.01</v>
      </c>
      <c r="AS45">
        <v>224.15</v>
      </c>
      <c r="AT45">
        <v>137.13</v>
      </c>
      <c r="AU45" s="70">
        <v>8524</v>
      </c>
      <c r="AV45" s="70">
        <v>3431.79</v>
      </c>
      <c r="AW45">
        <v>0.34389999999999998</v>
      </c>
      <c r="AX45" s="70">
        <v>4718.63</v>
      </c>
      <c r="AY45">
        <v>0.4728</v>
      </c>
      <c r="AZ45" s="70">
        <v>1499.78</v>
      </c>
      <c r="BA45">
        <v>0.15029999999999999</v>
      </c>
      <c r="BB45">
        <v>329.63</v>
      </c>
      <c r="BC45">
        <v>3.3000000000000002E-2</v>
      </c>
      <c r="BD45" s="70">
        <v>9979.83</v>
      </c>
      <c r="BE45" s="70">
        <v>2305.59</v>
      </c>
      <c r="BF45">
        <v>0.43969999999999998</v>
      </c>
      <c r="BG45">
        <v>0.45879999999999999</v>
      </c>
      <c r="BH45">
        <v>0.1845</v>
      </c>
      <c r="BI45">
        <v>0.31509999999999999</v>
      </c>
      <c r="BJ45">
        <v>3.0099999999999998E-2</v>
      </c>
      <c r="BK45">
        <v>1.15E-2</v>
      </c>
    </row>
    <row r="46" spans="1:63" x14ac:dyDescent="0.25">
      <c r="A46" t="s">
        <v>123</v>
      </c>
      <c r="B46">
        <v>46318</v>
      </c>
      <c r="C46">
        <v>48</v>
      </c>
      <c r="D46">
        <v>35.880000000000003</v>
      </c>
      <c r="E46" s="70">
        <v>1722.43</v>
      </c>
      <c r="F46" s="70">
        <v>1739.54</v>
      </c>
      <c r="G46">
        <v>5.9999999999999995E-4</v>
      </c>
      <c r="H46">
        <v>1.8E-3</v>
      </c>
      <c r="I46">
        <v>1E-4</v>
      </c>
      <c r="J46">
        <v>8.5000000000000006E-3</v>
      </c>
      <c r="K46">
        <v>0.97570000000000001</v>
      </c>
      <c r="L46">
        <v>1.3299999999999999E-2</v>
      </c>
      <c r="M46">
        <v>0.4612</v>
      </c>
      <c r="N46">
        <v>5.9999999999999995E-4</v>
      </c>
      <c r="O46">
        <v>0.1303</v>
      </c>
      <c r="P46" s="70">
        <v>51982.93</v>
      </c>
      <c r="Q46">
        <v>0.17599999999999999</v>
      </c>
      <c r="R46">
        <v>0.16</v>
      </c>
      <c r="S46">
        <v>0.66400000000000003</v>
      </c>
      <c r="T46">
        <v>19.46</v>
      </c>
      <c r="U46">
        <v>16.25</v>
      </c>
      <c r="V46" s="70">
        <v>60894.15</v>
      </c>
      <c r="W46">
        <v>102.25</v>
      </c>
      <c r="X46" s="70">
        <v>90507.91</v>
      </c>
      <c r="Y46">
        <v>0.9042</v>
      </c>
      <c r="Z46">
        <v>6.6600000000000006E-2</v>
      </c>
      <c r="AA46">
        <v>2.92E-2</v>
      </c>
      <c r="AB46">
        <v>9.5799999999999996E-2</v>
      </c>
      <c r="AC46">
        <v>90.51</v>
      </c>
      <c r="AD46" s="70">
        <v>2321.04</v>
      </c>
      <c r="AE46">
        <v>325.87</v>
      </c>
      <c r="AF46" s="70">
        <v>98185.279999999999</v>
      </c>
      <c r="AG46">
        <v>152</v>
      </c>
      <c r="AH46" s="70">
        <v>31905</v>
      </c>
      <c r="AI46" s="70">
        <v>44579</v>
      </c>
      <c r="AJ46">
        <v>39.15</v>
      </c>
      <c r="AK46">
        <v>25.02</v>
      </c>
      <c r="AL46">
        <v>28.27</v>
      </c>
      <c r="AM46">
        <v>3.7</v>
      </c>
      <c r="AN46">
        <v>0</v>
      </c>
      <c r="AO46">
        <v>0.8498</v>
      </c>
      <c r="AP46">
        <v>992.15</v>
      </c>
      <c r="AQ46" s="70">
        <v>1591.77</v>
      </c>
      <c r="AR46" s="70">
        <v>4722.2</v>
      </c>
      <c r="AS46">
        <v>223.74</v>
      </c>
      <c r="AT46">
        <v>175.12</v>
      </c>
      <c r="AU46" s="70">
        <v>7705</v>
      </c>
      <c r="AV46" s="70">
        <v>5626.33</v>
      </c>
      <c r="AW46">
        <v>0.61880000000000002</v>
      </c>
      <c r="AX46" s="70">
        <v>1760.32</v>
      </c>
      <c r="AY46">
        <v>0.19359999999999999</v>
      </c>
      <c r="AZ46" s="70">
        <v>1016.97</v>
      </c>
      <c r="BA46">
        <v>0.1118</v>
      </c>
      <c r="BB46">
        <v>688.86</v>
      </c>
      <c r="BC46">
        <v>7.5800000000000006E-2</v>
      </c>
      <c r="BD46" s="70">
        <v>9092.48</v>
      </c>
      <c r="BE46" s="70">
        <v>5514.31</v>
      </c>
      <c r="BF46">
        <v>2.1381999999999999</v>
      </c>
      <c r="BG46">
        <v>0.54410000000000003</v>
      </c>
      <c r="BH46">
        <v>0.1895</v>
      </c>
      <c r="BI46">
        <v>0.22220000000000001</v>
      </c>
      <c r="BJ46">
        <v>3.3500000000000002E-2</v>
      </c>
      <c r="BK46">
        <v>1.0800000000000001E-2</v>
      </c>
    </row>
    <row r="47" spans="1:63" x14ac:dyDescent="0.25">
      <c r="A47" t="s">
        <v>124</v>
      </c>
      <c r="B47">
        <v>49692</v>
      </c>
      <c r="C47">
        <v>16</v>
      </c>
      <c r="D47">
        <v>12.51</v>
      </c>
      <c r="E47">
        <v>200.15</v>
      </c>
      <c r="F47">
        <v>166.57</v>
      </c>
      <c r="G47">
        <v>0</v>
      </c>
      <c r="H47">
        <v>1.24E-2</v>
      </c>
      <c r="I47">
        <v>6.1999999999999998E-3</v>
      </c>
      <c r="J47">
        <v>8.6800000000000002E-2</v>
      </c>
      <c r="K47">
        <v>0.87649999999999995</v>
      </c>
      <c r="L47">
        <v>1.8200000000000001E-2</v>
      </c>
      <c r="M47">
        <v>0.61480000000000001</v>
      </c>
      <c r="N47">
        <v>0</v>
      </c>
      <c r="O47">
        <v>0.22450000000000001</v>
      </c>
      <c r="P47" s="70">
        <v>35853.35</v>
      </c>
      <c r="Q47">
        <v>0.60609999999999997</v>
      </c>
      <c r="R47">
        <v>0.21210000000000001</v>
      </c>
      <c r="S47">
        <v>0.18179999999999999</v>
      </c>
      <c r="T47">
        <v>10.92</v>
      </c>
      <c r="U47">
        <v>6.6</v>
      </c>
      <c r="V47" s="70">
        <v>46008.03</v>
      </c>
      <c r="W47">
        <v>28.82</v>
      </c>
      <c r="X47" s="70">
        <v>112336.4</v>
      </c>
      <c r="Y47">
        <v>0.77800000000000002</v>
      </c>
      <c r="Z47">
        <v>0.16489999999999999</v>
      </c>
      <c r="AA47">
        <v>5.7000000000000002E-2</v>
      </c>
      <c r="AB47">
        <v>0.222</v>
      </c>
      <c r="AC47">
        <v>112.34</v>
      </c>
      <c r="AD47" s="70">
        <v>2576.19</v>
      </c>
      <c r="AE47">
        <v>300</v>
      </c>
      <c r="AF47" s="70">
        <v>109996.51</v>
      </c>
      <c r="AG47">
        <v>220</v>
      </c>
      <c r="AH47" s="70">
        <v>28079</v>
      </c>
      <c r="AI47" s="70">
        <v>38721</v>
      </c>
      <c r="AJ47">
        <v>34.6</v>
      </c>
      <c r="AK47">
        <v>21.67</v>
      </c>
      <c r="AL47">
        <v>24.87</v>
      </c>
      <c r="AM47">
        <v>4.5999999999999996</v>
      </c>
      <c r="AN47">
        <v>993.92</v>
      </c>
      <c r="AO47">
        <v>1.3394999999999999</v>
      </c>
      <c r="AP47" s="70">
        <v>2776.58</v>
      </c>
      <c r="AQ47" s="70">
        <v>2605.0300000000002</v>
      </c>
      <c r="AR47" s="70">
        <v>7682.32</v>
      </c>
      <c r="AS47">
        <v>192.06</v>
      </c>
      <c r="AT47">
        <v>242.99</v>
      </c>
      <c r="AU47" s="70">
        <v>13499</v>
      </c>
      <c r="AV47" s="70">
        <v>5635.78</v>
      </c>
      <c r="AW47">
        <v>0.44540000000000002</v>
      </c>
      <c r="AX47" s="70">
        <v>3685.57</v>
      </c>
      <c r="AY47">
        <v>0.2913</v>
      </c>
      <c r="AZ47" s="70">
        <v>2016.68</v>
      </c>
      <c r="BA47">
        <v>0.15939999999999999</v>
      </c>
      <c r="BB47" s="70">
        <v>1313.97</v>
      </c>
      <c r="BC47">
        <v>0.10390000000000001</v>
      </c>
      <c r="BD47" s="70">
        <v>12652</v>
      </c>
      <c r="BE47" s="70">
        <v>3470.92</v>
      </c>
      <c r="BF47">
        <v>1.2212000000000001</v>
      </c>
      <c r="BG47" t="s">
        <v>125</v>
      </c>
      <c r="BH47" t="s">
        <v>125</v>
      </c>
      <c r="BI47" t="s">
        <v>125</v>
      </c>
      <c r="BJ47" t="s">
        <v>125</v>
      </c>
      <c r="BK47" t="s">
        <v>125</v>
      </c>
    </row>
    <row r="48" spans="1:63" x14ac:dyDescent="0.25">
      <c r="A48" t="s">
        <v>126</v>
      </c>
      <c r="B48">
        <v>43620</v>
      </c>
      <c r="C48">
        <v>2</v>
      </c>
      <c r="D48" s="70">
        <v>1084.6199999999999</v>
      </c>
      <c r="E48" s="70">
        <v>2169.2399999999998</v>
      </c>
      <c r="F48" s="70">
        <v>2143.34</v>
      </c>
      <c r="G48">
        <v>1.8599999999999998E-2</v>
      </c>
      <c r="H48">
        <v>7.5499999999999998E-2</v>
      </c>
      <c r="I48">
        <v>5.0000000000000001E-4</v>
      </c>
      <c r="J48">
        <v>1.5900000000000001E-2</v>
      </c>
      <c r="K48">
        <v>0.83489999999999998</v>
      </c>
      <c r="L48">
        <v>5.4600000000000003E-2</v>
      </c>
      <c r="M48">
        <v>0.1144</v>
      </c>
      <c r="N48">
        <v>9.2999999999999992E-3</v>
      </c>
      <c r="O48">
        <v>9.0999999999999998E-2</v>
      </c>
      <c r="P48" s="70">
        <v>74924.759999999995</v>
      </c>
      <c r="Q48">
        <v>0.1023</v>
      </c>
      <c r="R48">
        <v>0.2102</v>
      </c>
      <c r="S48">
        <v>0.6875</v>
      </c>
      <c r="T48">
        <v>16.13</v>
      </c>
      <c r="U48">
        <v>13.2</v>
      </c>
      <c r="V48" s="70">
        <v>96038.82</v>
      </c>
      <c r="W48">
        <v>164.34</v>
      </c>
      <c r="X48" s="70">
        <v>214900.66</v>
      </c>
      <c r="Y48">
        <v>0.95289999999999997</v>
      </c>
      <c r="Z48">
        <v>3.8600000000000002E-2</v>
      </c>
      <c r="AA48">
        <v>8.5000000000000006E-3</v>
      </c>
      <c r="AB48">
        <v>4.7100000000000003E-2</v>
      </c>
      <c r="AC48">
        <v>214.9</v>
      </c>
      <c r="AD48" s="70">
        <v>10231.299999999999</v>
      </c>
      <c r="AE48" s="70">
        <v>1429.13</v>
      </c>
      <c r="AF48" s="70">
        <v>241869.52</v>
      </c>
      <c r="AG48">
        <v>580</v>
      </c>
      <c r="AH48" s="70">
        <v>62943</v>
      </c>
      <c r="AI48" s="70">
        <v>134405</v>
      </c>
      <c r="AJ48">
        <v>107.9</v>
      </c>
      <c r="AK48">
        <v>46.24</v>
      </c>
      <c r="AL48">
        <v>68.02</v>
      </c>
      <c r="AM48">
        <v>5.7</v>
      </c>
      <c r="AN48" s="70">
        <v>2851.55</v>
      </c>
      <c r="AO48">
        <v>0.83660000000000001</v>
      </c>
      <c r="AP48" s="70">
        <v>1718.95</v>
      </c>
      <c r="AQ48" s="70">
        <v>2134.73</v>
      </c>
      <c r="AR48" s="70">
        <v>8855.64</v>
      </c>
      <c r="AS48">
        <v>717.61</v>
      </c>
      <c r="AT48">
        <v>801.06</v>
      </c>
      <c r="AU48" s="70">
        <v>14228</v>
      </c>
      <c r="AV48" s="70">
        <v>3122.76</v>
      </c>
      <c r="AW48">
        <v>0.1905</v>
      </c>
      <c r="AX48" s="70">
        <v>12386.28</v>
      </c>
      <c r="AY48">
        <v>0.75549999999999995</v>
      </c>
      <c r="AZ48">
        <v>455.78</v>
      </c>
      <c r="BA48">
        <v>2.7799999999999998E-2</v>
      </c>
      <c r="BB48">
        <v>430.01</v>
      </c>
      <c r="BC48">
        <v>2.6200000000000001E-2</v>
      </c>
      <c r="BD48" s="70">
        <v>16394.830000000002</v>
      </c>
      <c r="BE48" s="70">
        <v>1519.19</v>
      </c>
      <c r="BF48">
        <v>0.10979999999999999</v>
      </c>
      <c r="BG48">
        <v>0.58860000000000001</v>
      </c>
      <c r="BH48">
        <v>0.21990000000000001</v>
      </c>
      <c r="BI48">
        <v>0.12640000000000001</v>
      </c>
      <c r="BJ48">
        <v>3.9699999999999999E-2</v>
      </c>
      <c r="BK48">
        <v>2.5399999999999999E-2</v>
      </c>
    </row>
    <row r="49" spans="1:63" x14ac:dyDescent="0.25">
      <c r="A49" t="s">
        <v>127</v>
      </c>
      <c r="B49">
        <v>46748</v>
      </c>
      <c r="C49">
        <v>109</v>
      </c>
      <c r="D49">
        <v>29</v>
      </c>
      <c r="E49" s="70">
        <v>3160.99</v>
      </c>
      <c r="F49" s="70">
        <v>2960.29</v>
      </c>
      <c r="G49">
        <v>9.7999999999999997E-3</v>
      </c>
      <c r="H49">
        <v>1.24E-2</v>
      </c>
      <c r="I49">
        <v>3.7000000000000002E-3</v>
      </c>
      <c r="J49">
        <v>2.29E-2</v>
      </c>
      <c r="K49">
        <v>0.92010000000000003</v>
      </c>
      <c r="L49">
        <v>3.1199999999999999E-2</v>
      </c>
      <c r="M49">
        <v>0.19</v>
      </c>
      <c r="N49">
        <v>5.1000000000000004E-3</v>
      </c>
      <c r="O49">
        <v>0.1069</v>
      </c>
      <c r="P49" s="70">
        <v>60412.160000000003</v>
      </c>
      <c r="Q49">
        <v>0.25259999999999999</v>
      </c>
      <c r="R49">
        <v>0.16320000000000001</v>
      </c>
      <c r="S49">
        <v>0.58420000000000005</v>
      </c>
      <c r="T49">
        <v>19.63</v>
      </c>
      <c r="U49">
        <v>13.7</v>
      </c>
      <c r="V49" s="70">
        <v>81310.03</v>
      </c>
      <c r="W49">
        <v>226.18</v>
      </c>
      <c r="X49" s="70">
        <v>203620</v>
      </c>
      <c r="Y49">
        <v>0.90149999999999997</v>
      </c>
      <c r="Z49">
        <v>7.0699999999999999E-2</v>
      </c>
      <c r="AA49">
        <v>2.7799999999999998E-2</v>
      </c>
      <c r="AB49">
        <v>9.8500000000000004E-2</v>
      </c>
      <c r="AC49">
        <v>203.62</v>
      </c>
      <c r="AD49" s="70">
        <v>6256.14</v>
      </c>
      <c r="AE49">
        <v>844.06</v>
      </c>
      <c r="AF49" s="70">
        <v>226561.73</v>
      </c>
      <c r="AG49">
        <v>562</v>
      </c>
      <c r="AH49" s="70">
        <v>45463</v>
      </c>
      <c r="AI49" s="70">
        <v>77532</v>
      </c>
      <c r="AJ49">
        <v>38.92</v>
      </c>
      <c r="AK49">
        <v>30.5</v>
      </c>
      <c r="AL49">
        <v>30.42</v>
      </c>
      <c r="AM49">
        <v>4.5999999999999996</v>
      </c>
      <c r="AN49" s="70">
        <v>1533.79</v>
      </c>
      <c r="AO49">
        <v>1.0448999999999999</v>
      </c>
      <c r="AP49" s="70">
        <v>1299.26</v>
      </c>
      <c r="AQ49" s="70">
        <v>1971.01</v>
      </c>
      <c r="AR49" s="70">
        <v>5561.76</v>
      </c>
      <c r="AS49">
        <v>516.54999999999995</v>
      </c>
      <c r="AT49">
        <v>312.42</v>
      </c>
      <c r="AU49" s="70">
        <v>9661</v>
      </c>
      <c r="AV49" s="70">
        <v>2233.44</v>
      </c>
      <c r="AW49">
        <v>0.21240000000000001</v>
      </c>
      <c r="AX49" s="70">
        <v>7195.65</v>
      </c>
      <c r="AY49">
        <v>0.68430000000000002</v>
      </c>
      <c r="AZ49">
        <v>604.41999999999996</v>
      </c>
      <c r="BA49">
        <v>5.7500000000000002E-2</v>
      </c>
      <c r="BB49">
        <v>481.63</v>
      </c>
      <c r="BC49">
        <v>4.58E-2</v>
      </c>
      <c r="BD49" s="70">
        <v>10515.14</v>
      </c>
      <c r="BE49" s="70">
        <v>1180.68</v>
      </c>
      <c r="BF49">
        <v>0.1605</v>
      </c>
      <c r="BG49">
        <v>0.54949999999999999</v>
      </c>
      <c r="BH49">
        <v>0.2387</v>
      </c>
      <c r="BI49">
        <v>0.16350000000000001</v>
      </c>
      <c r="BJ49">
        <v>3.0499999999999999E-2</v>
      </c>
      <c r="BK49">
        <v>1.78E-2</v>
      </c>
    </row>
    <row r="50" spans="1:63" x14ac:dyDescent="0.25">
      <c r="A50" t="s">
        <v>128</v>
      </c>
      <c r="B50">
        <v>48462</v>
      </c>
      <c r="C50">
        <v>114</v>
      </c>
      <c r="D50">
        <v>12.87</v>
      </c>
      <c r="E50" s="70">
        <v>1467.14</v>
      </c>
      <c r="F50" s="70">
        <v>1294.58</v>
      </c>
      <c r="G50">
        <v>3.8E-3</v>
      </c>
      <c r="H50">
        <v>1.9E-3</v>
      </c>
      <c r="I50">
        <v>0</v>
      </c>
      <c r="J50">
        <v>5.7999999999999996E-3</v>
      </c>
      <c r="K50">
        <v>0.98019999999999996</v>
      </c>
      <c r="L50">
        <v>8.3000000000000001E-3</v>
      </c>
      <c r="M50">
        <v>0.44640000000000002</v>
      </c>
      <c r="N50">
        <v>8.0000000000000004E-4</v>
      </c>
      <c r="O50">
        <v>0.13439999999999999</v>
      </c>
      <c r="P50" s="70">
        <v>56602.9</v>
      </c>
      <c r="Q50">
        <v>5.8799999999999998E-2</v>
      </c>
      <c r="R50">
        <v>0.18820000000000001</v>
      </c>
      <c r="S50">
        <v>0.75290000000000001</v>
      </c>
      <c r="T50">
        <v>18.89</v>
      </c>
      <c r="U50">
        <v>11</v>
      </c>
      <c r="V50" s="70">
        <v>60589.55</v>
      </c>
      <c r="W50">
        <v>125.99</v>
      </c>
      <c r="X50" s="70">
        <v>128008</v>
      </c>
      <c r="Y50">
        <v>0.89</v>
      </c>
      <c r="Z50">
        <v>4.2000000000000003E-2</v>
      </c>
      <c r="AA50">
        <v>6.8000000000000005E-2</v>
      </c>
      <c r="AB50">
        <v>0.11</v>
      </c>
      <c r="AC50">
        <v>128.01</v>
      </c>
      <c r="AD50" s="70">
        <v>3162.2</v>
      </c>
      <c r="AE50">
        <v>398.69</v>
      </c>
      <c r="AF50" s="70">
        <v>131348.87</v>
      </c>
      <c r="AG50">
        <v>335</v>
      </c>
      <c r="AH50" s="70">
        <v>33694</v>
      </c>
      <c r="AI50" s="70">
        <v>45404</v>
      </c>
      <c r="AJ50">
        <v>46.55</v>
      </c>
      <c r="AK50">
        <v>23.1</v>
      </c>
      <c r="AL50">
        <v>23.36</v>
      </c>
      <c r="AM50">
        <v>3.6</v>
      </c>
      <c r="AN50">
        <v>0</v>
      </c>
      <c r="AO50">
        <v>0.86939999999999995</v>
      </c>
      <c r="AP50" s="70">
        <v>1011.3</v>
      </c>
      <c r="AQ50" s="70">
        <v>1530.9</v>
      </c>
      <c r="AR50" s="70">
        <v>5463.37</v>
      </c>
      <c r="AS50">
        <v>397.51</v>
      </c>
      <c r="AT50">
        <v>303.94</v>
      </c>
      <c r="AU50" s="70">
        <v>8707</v>
      </c>
      <c r="AV50" s="70">
        <v>5913.45</v>
      </c>
      <c r="AW50">
        <v>0.57250000000000001</v>
      </c>
      <c r="AX50" s="70">
        <v>2725.72</v>
      </c>
      <c r="AY50">
        <v>0.26390000000000002</v>
      </c>
      <c r="AZ50">
        <v>735.4</v>
      </c>
      <c r="BA50">
        <v>7.1199999999999999E-2</v>
      </c>
      <c r="BB50">
        <v>955.29</v>
      </c>
      <c r="BC50">
        <v>9.2499999999999999E-2</v>
      </c>
      <c r="BD50" s="70">
        <v>10329.86</v>
      </c>
      <c r="BE50" s="70">
        <v>4306.38</v>
      </c>
      <c r="BF50">
        <v>1.3535999999999999</v>
      </c>
      <c r="BG50">
        <v>0.53339999999999999</v>
      </c>
      <c r="BH50">
        <v>0.18410000000000001</v>
      </c>
      <c r="BI50">
        <v>0.22559999999999999</v>
      </c>
      <c r="BJ50">
        <v>3.7699999999999997E-2</v>
      </c>
      <c r="BK50">
        <v>1.9199999999999998E-2</v>
      </c>
    </row>
    <row r="51" spans="1:63" x14ac:dyDescent="0.25">
      <c r="A51" t="s">
        <v>129</v>
      </c>
      <c r="B51">
        <v>46383</v>
      </c>
      <c r="C51">
        <v>70</v>
      </c>
      <c r="D51">
        <v>22.38</v>
      </c>
      <c r="E51" s="70">
        <v>1566.45</v>
      </c>
      <c r="F51" s="70">
        <v>1704.14</v>
      </c>
      <c r="G51">
        <v>1.9E-3</v>
      </c>
      <c r="H51">
        <v>4.1000000000000003E-3</v>
      </c>
      <c r="I51">
        <v>0</v>
      </c>
      <c r="J51">
        <v>1.24E-2</v>
      </c>
      <c r="K51">
        <v>0.96640000000000004</v>
      </c>
      <c r="L51">
        <v>1.5299999999999999E-2</v>
      </c>
      <c r="M51">
        <v>0.47789999999999999</v>
      </c>
      <c r="N51">
        <v>5.9999999999999995E-4</v>
      </c>
      <c r="O51">
        <v>0.1439</v>
      </c>
      <c r="P51" s="70">
        <v>45751.94</v>
      </c>
      <c r="Q51">
        <v>0.21429999999999999</v>
      </c>
      <c r="R51">
        <v>0.26529999999999998</v>
      </c>
      <c r="S51">
        <v>0.52039999999999997</v>
      </c>
      <c r="T51">
        <v>17.899999999999999</v>
      </c>
      <c r="U51">
        <v>16.14</v>
      </c>
      <c r="V51" s="70">
        <v>65937.02</v>
      </c>
      <c r="W51">
        <v>94.54</v>
      </c>
      <c r="X51" s="70">
        <v>86195.6</v>
      </c>
      <c r="Y51">
        <v>0.82410000000000005</v>
      </c>
      <c r="Z51">
        <v>0.1173</v>
      </c>
      <c r="AA51">
        <v>5.8599999999999999E-2</v>
      </c>
      <c r="AB51">
        <v>0.1759</v>
      </c>
      <c r="AC51">
        <v>86.2</v>
      </c>
      <c r="AD51" s="70">
        <v>2076.5100000000002</v>
      </c>
      <c r="AE51">
        <v>278.27</v>
      </c>
      <c r="AF51" s="70">
        <v>79683.360000000001</v>
      </c>
      <c r="AG51">
        <v>69</v>
      </c>
      <c r="AH51" s="70">
        <v>30453</v>
      </c>
      <c r="AI51" s="70">
        <v>40833</v>
      </c>
      <c r="AJ51">
        <v>33.299999999999997</v>
      </c>
      <c r="AK51">
        <v>23.31</v>
      </c>
      <c r="AL51">
        <v>24.99</v>
      </c>
      <c r="AM51">
        <v>4.0999999999999996</v>
      </c>
      <c r="AN51">
        <v>0</v>
      </c>
      <c r="AO51">
        <v>0.74570000000000003</v>
      </c>
      <c r="AP51" s="70">
        <v>1271.0999999999999</v>
      </c>
      <c r="AQ51" s="70">
        <v>1732.07</v>
      </c>
      <c r="AR51" s="70">
        <v>4371.99</v>
      </c>
      <c r="AS51">
        <v>194.61</v>
      </c>
      <c r="AT51">
        <v>358.21</v>
      </c>
      <c r="AU51" s="70">
        <v>7928</v>
      </c>
      <c r="AV51" s="70">
        <v>5692.28</v>
      </c>
      <c r="AW51">
        <v>0.60860000000000003</v>
      </c>
      <c r="AX51" s="70">
        <v>1638.85</v>
      </c>
      <c r="AY51">
        <v>0.17519999999999999</v>
      </c>
      <c r="AZ51" s="70">
        <v>1249.71</v>
      </c>
      <c r="BA51">
        <v>0.1336</v>
      </c>
      <c r="BB51">
        <v>771.78</v>
      </c>
      <c r="BC51">
        <v>8.2500000000000004E-2</v>
      </c>
      <c r="BD51" s="70">
        <v>9352.6200000000008</v>
      </c>
      <c r="BE51" s="70">
        <v>6217.18</v>
      </c>
      <c r="BF51">
        <v>2.6911999999999998</v>
      </c>
      <c r="BG51">
        <v>0.54200000000000004</v>
      </c>
      <c r="BH51">
        <v>0.26619999999999999</v>
      </c>
      <c r="BI51">
        <v>0.12909999999999999</v>
      </c>
      <c r="BJ51">
        <v>2.8199999999999999E-2</v>
      </c>
      <c r="BK51">
        <v>3.4599999999999999E-2</v>
      </c>
    </row>
    <row r="52" spans="1:63" x14ac:dyDescent="0.25">
      <c r="A52" t="s">
        <v>130</v>
      </c>
      <c r="B52">
        <v>46862</v>
      </c>
      <c r="C52">
        <v>54</v>
      </c>
      <c r="D52">
        <v>32.65</v>
      </c>
      <c r="E52" s="70">
        <v>1762.85</v>
      </c>
      <c r="F52" s="70">
        <v>1821.32</v>
      </c>
      <c r="G52">
        <v>8.2000000000000007E-3</v>
      </c>
      <c r="H52">
        <v>4.7000000000000002E-3</v>
      </c>
      <c r="I52">
        <v>0</v>
      </c>
      <c r="J52">
        <v>8.0999999999999996E-3</v>
      </c>
      <c r="K52">
        <v>0.9617</v>
      </c>
      <c r="L52">
        <v>1.72E-2</v>
      </c>
      <c r="M52">
        <v>0.20250000000000001</v>
      </c>
      <c r="N52">
        <v>1.1000000000000001E-3</v>
      </c>
      <c r="O52">
        <v>0.1042</v>
      </c>
      <c r="P52" s="70">
        <v>52219.63</v>
      </c>
      <c r="Q52">
        <v>0.23810000000000001</v>
      </c>
      <c r="R52">
        <v>0.23019999999999999</v>
      </c>
      <c r="S52">
        <v>0.53169999999999995</v>
      </c>
      <c r="T52">
        <v>20.46</v>
      </c>
      <c r="U52">
        <v>10.59</v>
      </c>
      <c r="V52" s="70">
        <v>77631.44</v>
      </c>
      <c r="W52">
        <v>163.13</v>
      </c>
      <c r="X52" s="70">
        <v>175222.59</v>
      </c>
      <c r="Y52">
        <v>0.81779999999999997</v>
      </c>
      <c r="Z52">
        <v>7.6100000000000001E-2</v>
      </c>
      <c r="AA52">
        <v>0.1061</v>
      </c>
      <c r="AB52">
        <v>0.1822</v>
      </c>
      <c r="AC52">
        <v>175.22</v>
      </c>
      <c r="AD52" s="70">
        <v>4325.3500000000004</v>
      </c>
      <c r="AE52">
        <v>521.73</v>
      </c>
      <c r="AF52" s="70">
        <v>188555.49</v>
      </c>
      <c r="AG52">
        <v>509</v>
      </c>
      <c r="AH52" s="70">
        <v>43482</v>
      </c>
      <c r="AI52" s="70">
        <v>61298</v>
      </c>
      <c r="AJ52">
        <v>44.3</v>
      </c>
      <c r="AK52">
        <v>22.13</v>
      </c>
      <c r="AL52">
        <v>24.83</v>
      </c>
      <c r="AM52">
        <v>5.0999999999999996</v>
      </c>
      <c r="AN52" s="70">
        <v>2010.49</v>
      </c>
      <c r="AO52">
        <v>1.036</v>
      </c>
      <c r="AP52" s="70">
        <v>1358.23</v>
      </c>
      <c r="AQ52" s="70">
        <v>2196.69</v>
      </c>
      <c r="AR52" s="70">
        <v>4371.6499999999996</v>
      </c>
      <c r="AS52">
        <v>406.71</v>
      </c>
      <c r="AT52">
        <v>322.72000000000003</v>
      </c>
      <c r="AU52" s="70">
        <v>8656</v>
      </c>
      <c r="AV52" s="70">
        <v>2274.13</v>
      </c>
      <c r="AW52">
        <v>0.24529999999999999</v>
      </c>
      <c r="AX52" s="70">
        <v>5636.21</v>
      </c>
      <c r="AY52">
        <v>0.60799999999999998</v>
      </c>
      <c r="AZ52" s="70">
        <v>1005.03</v>
      </c>
      <c r="BA52">
        <v>0.1084</v>
      </c>
      <c r="BB52">
        <v>355</v>
      </c>
      <c r="BC52">
        <v>3.8300000000000001E-2</v>
      </c>
      <c r="BD52" s="70">
        <v>9270.3700000000008</v>
      </c>
      <c r="BE52" s="70">
        <v>2037.74</v>
      </c>
      <c r="BF52">
        <v>0.40839999999999999</v>
      </c>
      <c r="BG52">
        <v>0.55379999999999996</v>
      </c>
      <c r="BH52">
        <v>0.20519999999999999</v>
      </c>
      <c r="BI52">
        <v>0.15870000000000001</v>
      </c>
      <c r="BJ52">
        <v>4.7500000000000001E-2</v>
      </c>
      <c r="BK52">
        <v>3.4799999999999998E-2</v>
      </c>
    </row>
    <row r="53" spans="1:63" x14ac:dyDescent="0.25">
      <c r="A53" t="s">
        <v>131</v>
      </c>
      <c r="B53">
        <v>49593</v>
      </c>
      <c r="C53">
        <v>84</v>
      </c>
      <c r="D53">
        <v>11.2</v>
      </c>
      <c r="E53">
        <v>941.12</v>
      </c>
      <c r="F53">
        <v>887.17</v>
      </c>
      <c r="G53">
        <v>0</v>
      </c>
      <c r="H53">
        <v>1.1000000000000001E-3</v>
      </c>
      <c r="I53">
        <v>0</v>
      </c>
      <c r="J53">
        <v>2.2000000000000001E-3</v>
      </c>
      <c r="K53">
        <v>0.98640000000000005</v>
      </c>
      <c r="L53">
        <v>1.04E-2</v>
      </c>
      <c r="M53">
        <v>0.53459999999999996</v>
      </c>
      <c r="N53">
        <v>0</v>
      </c>
      <c r="O53">
        <v>0.1164</v>
      </c>
      <c r="P53" s="70">
        <v>49043.199999999997</v>
      </c>
      <c r="Q53">
        <v>0.1159</v>
      </c>
      <c r="R53">
        <v>0.2029</v>
      </c>
      <c r="S53">
        <v>0.68120000000000003</v>
      </c>
      <c r="T53">
        <v>17.48</v>
      </c>
      <c r="U53">
        <v>7.2</v>
      </c>
      <c r="V53" s="70">
        <v>73782.78</v>
      </c>
      <c r="W53">
        <v>125.05</v>
      </c>
      <c r="X53" s="70">
        <v>66842.75</v>
      </c>
      <c r="Y53">
        <v>0.75429999999999997</v>
      </c>
      <c r="Z53">
        <v>2.41E-2</v>
      </c>
      <c r="AA53">
        <v>0.22159999999999999</v>
      </c>
      <c r="AB53">
        <v>0.2457</v>
      </c>
      <c r="AC53">
        <v>66.84</v>
      </c>
      <c r="AD53" s="70">
        <v>1515.59</v>
      </c>
      <c r="AE53">
        <v>212.25</v>
      </c>
      <c r="AF53" s="70">
        <v>64537.34</v>
      </c>
      <c r="AG53">
        <v>27</v>
      </c>
      <c r="AH53" s="70">
        <v>29908</v>
      </c>
      <c r="AI53" s="70">
        <v>42153</v>
      </c>
      <c r="AJ53">
        <v>24.67</v>
      </c>
      <c r="AK53">
        <v>22.1</v>
      </c>
      <c r="AL53">
        <v>22.15</v>
      </c>
      <c r="AM53">
        <v>3.4</v>
      </c>
      <c r="AN53">
        <v>0</v>
      </c>
      <c r="AO53">
        <v>0.62280000000000002</v>
      </c>
      <c r="AP53" s="70">
        <v>1288.75</v>
      </c>
      <c r="AQ53" s="70">
        <v>2418.9</v>
      </c>
      <c r="AR53" s="70">
        <v>5356.8</v>
      </c>
      <c r="AS53">
        <v>323.97000000000003</v>
      </c>
      <c r="AT53">
        <v>283.57</v>
      </c>
      <c r="AU53" s="70">
        <v>9672</v>
      </c>
      <c r="AV53" s="70">
        <v>7502.54</v>
      </c>
      <c r="AW53">
        <v>0.63180000000000003</v>
      </c>
      <c r="AX53" s="70">
        <v>1294.52</v>
      </c>
      <c r="AY53">
        <v>0.109</v>
      </c>
      <c r="AZ53" s="70">
        <v>1454.78</v>
      </c>
      <c r="BA53">
        <v>0.1225</v>
      </c>
      <c r="BB53" s="70">
        <v>1623.1</v>
      </c>
      <c r="BC53">
        <v>0.13669999999999999</v>
      </c>
      <c r="BD53" s="70">
        <v>11874.92</v>
      </c>
      <c r="BE53" s="70">
        <v>6271.7</v>
      </c>
      <c r="BF53">
        <v>3.2959999999999998</v>
      </c>
      <c r="BG53">
        <v>0.4924</v>
      </c>
      <c r="BH53">
        <v>0.20039999999999999</v>
      </c>
      <c r="BI53">
        <v>0.2447</v>
      </c>
      <c r="BJ53">
        <v>4.7600000000000003E-2</v>
      </c>
      <c r="BK53">
        <v>1.49E-2</v>
      </c>
    </row>
    <row r="54" spans="1:63" x14ac:dyDescent="0.25">
      <c r="A54" t="s">
        <v>132</v>
      </c>
      <c r="B54">
        <v>50096</v>
      </c>
      <c r="C54">
        <v>51</v>
      </c>
      <c r="D54">
        <v>6.11</v>
      </c>
      <c r="E54">
        <v>311.38</v>
      </c>
      <c r="F54">
        <v>272.67</v>
      </c>
      <c r="G54">
        <v>0</v>
      </c>
      <c r="H54">
        <v>1.7000000000000001E-2</v>
      </c>
      <c r="I54">
        <v>0</v>
      </c>
      <c r="J54">
        <v>1.09E-2</v>
      </c>
      <c r="K54">
        <v>0.95399999999999996</v>
      </c>
      <c r="L54">
        <v>1.7999999999999999E-2</v>
      </c>
      <c r="M54">
        <v>0.58689999999999998</v>
      </c>
      <c r="N54">
        <v>0.18679999999999999</v>
      </c>
      <c r="O54">
        <v>0.14630000000000001</v>
      </c>
      <c r="P54" s="70">
        <v>39013.61</v>
      </c>
      <c r="Q54">
        <v>0.36359999999999998</v>
      </c>
      <c r="R54">
        <v>0.21210000000000001</v>
      </c>
      <c r="S54">
        <v>0.42420000000000002</v>
      </c>
      <c r="T54">
        <v>12.1</v>
      </c>
      <c r="U54">
        <v>4.0599999999999996</v>
      </c>
      <c r="V54" s="70">
        <v>61740.26</v>
      </c>
      <c r="W54">
        <v>75.02</v>
      </c>
      <c r="X54" s="70">
        <v>173564.46</v>
      </c>
      <c r="Y54">
        <v>0.93189999999999995</v>
      </c>
      <c r="Z54">
        <v>3.6400000000000002E-2</v>
      </c>
      <c r="AA54">
        <v>3.1699999999999999E-2</v>
      </c>
      <c r="AB54">
        <v>6.8099999999999994E-2</v>
      </c>
      <c r="AC54">
        <v>173.56</v>
      </c>
      <c r="AD54" s="70">
        <v>4664.75</v>
      </c>
      <c r="AE54">
        <v>575.52</v>
      </c>
      <c r="AF54" s="70">
        <v>163076.34</v>
      </c>
      <c r="AG54">
        <v>459</v>
      </c>
      <c r="AH54" s="70">
        <v>27883</v>
      </c>
      <c r="AI54" s="70">
        <v>35193</v>
      </c>
      <c r="AJ54">
        <v>54.3</v>
      </c>
      <c r="AK54">
        <v>25.57</v>
      </c>
      <c r="AL54">
        <v>36.51</v>
      </c>
      <c r="AM54">
        <v>4.7</v>
      </c>
      <c r="AN54">
        <v>0</v>
      </c>
      <c r="AO54">
        <v>1.3022</v>
      </c>
      <c r="AP54" s="70">
        <v>2479.5</v>
      </c>
      <c r="AQ54" s="70">
        <v>3434.07</v>
      </c>
      <c r="AR54" s="70">
        <v>7023.44</v>
      </c>
      <c r="AS54">
        <v>537.72</v>
      </c>
      <c r="AT54">
        <v>231.05</v>
      </c>
      <c r="AU54" s="70">
        <v>13706</v>
      </c>
      <c r="AV54" s="70">
        <v>5874.79</v>
      </c>
      <c r="AW54">
        <v>0.39610000000000001</v>
      </c>
      <c r="AX54" s="70">
        <v>4485.9399999999996</v>
      </c>
      <c r="AY54">
        <v>0.30249999999999999</v>
      </c>
      <c r="AZ54">
        <v>943.12</v>
      </c>
      <c r="BA54">
        <v>6.3600000000000004E-2</v>
      </c>
      <c r="BB54" s="70">
        <v>3527.35</v>
      </c>
      <c r="BC54">
        <v>0.23780000000000001</v>
      </c>
      <c r="BD54" s="70">
        <v>14831.2</v>
      </c>
      <c r="BE54" s="70">
        <v>3418.82</v>
      </c>
      <c r="BF54">
        <v>1.0356000000000001</v>
      </c>
      <c r="BG54">
        <v>0.47120000000000001</v>
      </c>
      <c r="BH54">
        <v>0.20580000000000001</v>
      </c>
      <c r="BI54">
        <v>0.25219999999999998</v>
      </c>
      <c r="BJ54">
        <v>4.8399999999999999E-2</v>
      </c>
      <c r="BK54">
        <v>2.24E-2</v>
      </c>
    </row>
    <row r="55" spans="1:63" x14ac:dyDescent="0.25">
      <c r="A55" t="s">
        <v>133</v>
      </c>
      <c r="B55">
        <v>45211</v>
      </c>
      <c r="C55">
        <v>53</v>
      </c>
      <c r="D55">
        <v>19.95</v>
      </c>
      <c r="E55" s="70">
        <v>1057.49</v>
      </c>
      <c r="F55" s="70">
        <v>1080.8900000000001</v>
      </c>
      <c r="G55">
        <v>1.1900000000000001E-2</v>
      </c>
      <c r="H55">
        <v>3.7000000000000002E-3</v>
      </c>
      <c r="I55">
        <v>1.2999999999999999E-3</v>
      </c>
      <c r="J55">
        <v>1.55E-2</v>
      </c>
      <c r="K55">
        <v>0.93289999999999995</v>
      </c>
      <c r="L55">
        <v>3.4700000000000002E-2</v>
      </c>
      <c r="M55">
        <v>0.2162</v>
      </c>
      <c r="N55">
        <v>0</v>
      </c>
      <c r="O55">
        <v>0.1069</v>
      </c>
      <c r="P55" s="70">
        <v>53450.11</v>
      </c>
      <c r="Q55">
        <v>4.8399999999999999E-2</v>
      </c>
      <c r="R55">
        <v>0.2419</v>
      </c>
      <c r="S55">
        <v>0.7097</v>
      </c>
      <c r="T55">
        <v>16.7</v>
      </c>
      <c r="U55">
        <v>5</v>
      </c>
      <c r="V55" s="70">
        <v>80515.199999999997</v>
      </c>
      <c r="W55">
        <v>204.86</v>
      </c>
      <c r="X55" s="70">
        <v>125186.55</v>
      </c>
      <c r="Y55">
        <v>0.78580000000000005</v>
      </c>
      <c r="Z55">
        <v>0.15490000000000001</v>
      </c>
      <c r="AA55">
        <v>5.9299999999999999E-2</v>
      </c>
      <c r="AB55">
        <v>0.2142</v>
      </c>
      <c r="AC55">
        <v>125.19</v>
      </c>
      <c r="AD55" s="70">
        <v>3221.57</v>
      </c>
      <c r="AE55">
        <v>395.82</v>
      </c>
      <c r="AF55" s="70">
        <v>128859.73</v>
      </c>
      <c r="AG55">
        <v>322</v>
      </c>
      <c r="AH55" s="70">
        <v>35828</v>
      </c>
      <c r="AI55" s="70">
        <v>50838</v>
      </c>
      <c r="AJ55">
        <v>38.42</v>
      </c>
      <c r="AK55">
        <v>24.91</v>
      </c>
      <c r="AL55">
        <v>25.05</v>
      </c>
      <c r="AM55">
        <v>4.5999999999999996</v>
      </c>
      <c r="AN55">
        <v>0</v>
      </c>
      <c r="AO55">
        <v>0.65700000000000003</v>
      </c>
      <c r="AP55">
        <v>978.78</v>
      </c>
      <c r="AQ55" s="70">
        <v>2089.17</v>
      </c>
      <c r="AR55" s="70">
        <v>4711.2</v>
      </c>
      <c r="AS55">
        <v>224.6</v>
      </c>
      <c r="AT55">
        <v>216.28</v>
      </c>
      <c r="AU55" s="70">
        <v>8220</v>
      </c>
      <c r="AV55" s="70">
        <v>4144.03</v>
      </c>
      <c r="AW55">
        <v>0.50129999999999997</v>
      </c>
      <c r="AX55" s="70">
        <v>2576.59</v>
      </c>
      <c r="AY55">
        <v>0.31169999999999998</v>
      </c>
      <c r="AZ55" s="70">
        <v>1155.31</v>
      </c>
      <c r="BA55">
        <v>0.13980000000000001</v>
      </c>
      <c r="BB55">
        <v>390.6</v>
      </c>
      <c r="BC55">
        <v>4.7300000000000002E-2</v>
      </c>
      <c r="BD55" s="70">
        <v>8266.5400000000009</v>
      </c>
      <c r="BE55" s="70">
        <v>3706.09</v>
      </c>
      <c r="BF55">
        <v>0.97250000000000003</v>
      </c>
      <c r="BG55">
        <v>0.58819999999999995</v>
      </c>
      <c r="BH55">
        <v>0.21790000000000001</v>
      </c>
      <c r="BI55">
        <v>0.1341</v>
      </c>
      <c r="BJ55">
        <v>4.4699999999999997E-2</v>
      </c>
      <c r="BK55">
        <v>1.4999999999999999E-2</v>
      </c>
    </row>
    <row r="56" spans="1:63" x14ac:dyDescent="0.25">
      <c r="A56" t="s">
        <v>134</v>
      </c>
      <c r="B56">
        <v>48306</v>
      </c>
      <c r="C56">
        <v>25</v>
      </c>
      <c r="D56">
        <v>188.9</v>
      </c>
      <c r="E56" s="70">
        <v>4722.42</v>
      </c>
      <c r="F56" s="70">
        <v>4530.79</v>
      </c>
      <c r="G56">
        <v>3.1800000000000002E-2</v>
      </c>
      <c r="H56">
        <v>8.5400000000000004E-2</v>
      </c>
      <c r="I56">
        <v>1.1000000000000001E-3</v>
      </c>
      <c r="J56">
        <v>5.1799999999999999E-2</v>
      </c>
      <c r="K56">
        <v>0.77669999999999995</v>
      </c>
      <c r="L56">
        <v>5.3100000000000001E-2</v>
      </c>
      <c r="M56">
        <v>0.42</v>
      </c>
      <c r="N56">
        <v>2.01E-2</v>
      </c>
      <c r="O56">
        <v>0.1411</v>
      </c>
      <c r="P56" s="70">
        <v>53188.83</v>
      </c>
      <c r="Q56">
        <v>0.18279999999999999</v>
      </c>
      <c r="R56">
        <v>0.21510000000000001</v>
      </c>
      <c r="S56">
        <v>0.60219999999999996</v>
      </c>
      <c r="T56">
        <v>17.760000000000002</v>
      </c>
      <c r="U56">
        <v>20.34</v>
      </c>
      <c r="V56" s="70">
        <v>70441.350000000006</v>
      </c>
      <c r="W56">
        <v>228.72</v>
      </c>
      <c r="X56" s="70">
        <v>173854.31</v>
      </c>
      <c r="Y56">
        <v>0.60680000000000001</v>
      </c>
      <c r="Z56">
        <v>0.36299999999999999</v>
      </c>
      <c r="AA56">
        <v>3.0099999999999998E-2</v>
      </c>
      <c r="AB56">
        <v>0.39319999999999999</v>
      </c>
      <c r="AC56">
        <v>173.85</v>
      </c>
      <c r="AD56" s="70">
        <v>7030.56</v>
      </c>
      <c r="AE56">
        <v>703.32</v>
      </c>
      <c r="AF56" s="70">
        <v>190443.62</v>
      </c>
      <c r="AG56">
        <v>511</v>
      </c>
      <c r="AH56" s="70">
        <v>30620</v>
      </c>
      <c r="AI56" s="70">
        <v>49488</v>
      </c>
      <c r="AJ56">
        <v>58.65</v>
      </c>
      <c r="AK56">
        <v>39.92</v>
      </c>
      <c r="AL56">
        <v>39.799999999999997</v>
      </c>
      <c r="AM56">
        <v>5.25</v>
      </c>
      <c r="AN56">
        <v>0</v>
      </c>
      <c r="AO56">
        <v>0.86319999999999997</v>
      </c>
      <c r="AP56">
        <v>923.27</v>
      </c>
      <c r="AQ56" s="70">
        <v>1798.84</v>
      </c>
      <c r="AR56" s="70">
        <v>5160.32</v>
      </c>
      <c r="AS56">
        <v>376.75</v>
      </c>
      <c r="AT56">
        <v>180.83</v>
      </c>
      <c r="AU56" s="70">
        <v>8440</v>
      </c>
      <c r="AV56" s="70">
        <v>2791.51</v>
      </c>
      <c r="AW56">
        <v>0.28460000000000002</v>
      </c>
      <c r="AX56" s="70">
        <v>5881.52</v>
      </c>
      <c r="AY56">
        <v>0.59950000000000003</v>
      </c>
      <c r="AZ56">
        <v>537.39</v>
      </c>
      <c r="BA56">
        <v>5.4800000000000001E-2</v>
      </c>
      <c r="BB56">
        <v>599.79</v>
      </c>
      <c r="BC56">
        <v>6.1100000000000002E-2</v>
      </c>
      <c r="BD56" s="70">
        <v>9810.2000000000007</v>
      </c>
      <c r="BE56">
        <v>735.51</v>
      </c>
      <c r="BF56">
        <v>0.13800000000000001</v>
      </c>
      <c r="BG56">
        <v>0.58109999999999995</v>
      </c>
      <c r="BH56">
        <v>0.24110000000000001</v>
      </c>
      <c r="BI56">
        <v>0.12889999999999999</v>
      </c>
      <c r="BJ56">
        <v>3.27E-2</v>
      </c>
      <c r="BK56">
        <v>1.6199999999999999E-2</v>
      </c>
    </row>
    <row r="57" spans="1:63" x14ac:dyDescent="0.25">
      <c r="A57" t="s">
        <v>135</v>
      </c>
      <c r="B57">
        <v>49767</v>
      </c>
      <c r="C57">
        <v>32</v>
      </c>
      <c r="D57">
        <v>12.94</v>
      </c>
      <c r="E57">
        <v>414.15</v>
      </c>
      <c r="F57">
        <v>583.67999999999995</v>
      </c>
      <c r="G57">
        <v>8.9999999999999998E-4</v>
      </c>
      <c r="H57">
        <v>1.2999999999999999E-3</v>
      </c>
      <c r="I57">
        <v>3.3999999999999998E-3</v>
      </c>
      <c r="J57">
        <v>8.0000000000000002E-3</v>
      </c>
      <c r="K57">
        <v>0.96719999999999995</v>
      </c>
      <c r="L57">
        <v>1.9199999999999998E-2</v>
      </c>
      <c r="M57">
        <v>0.21079999999999999</v>
      </c>
      <c r="N57">
        <v>0</v>
      </c>
      <c r="O57">
        <v>0.1062</v>
      </c>
      <c r="P57" s="70">
        <v>49846.87</v>
      </c>
      <c r="Q57">
        <v>9.0899999999999995E-2</v>
      </c>
      <c r="R57">
        <v>0.25</v>
      </c>
      <c r="S57">
        <v>0.65910000000000002</v>
      </c>
      <c r="T57">
        <v>18.68</v>
      </c>
      <c r="U57">
        <v>5.65</v>
      </c>
      <c r="V57" s="70">
        <v>62815.040000000001</v>
      </c>
      <c r="W57">
        <v>72.31</v>
      </c>
      <c r="X57" s="70">
        <v>122830.81</v>
      </c>
      <c r="Y57">
        <v>0.81510000000000005</v>
      </c>
      <c r="Z57">
        <v>0.12939999999999999</v>
      </c>
      <c r="AA57">
        <v>5.5500000000000001E-2</v>
      </c>
      <c r="AB57">
        <v>0.18490000000000001</v>
      </c>
      <c r="AC57">
        <v>122.83</v>
      </c>
      <c r="AD57" s="70">
        <v>2834.9</v>
      </c>
      <c r="AE57">
        <v>443.38</v>
      </c>
      <c r="AF57" s="70">
        <v>85461.72</v>
      </c>
      <c r="AG57">
        <v>90</v>
      </c>
      <c r="AH57" s="70">
        <v>35530</v>
      </c>
      <c r="AI57" s="70">
        <v>49047</v>
      </c>
      <c r="AJ57">
        <v>29.51</v>
      </c>
      <c r="AK57">
        <v>22.41</v>
      </c>
      <c r="AL57">
        <v>24.53</v>
      </c>
      <c r="AM57">
        <v>5.3</v>
      </c>
      <c r="AN57" s="70">
        <v>1485.99</v>
      </c>
      <c r="AO57">
        <v>1.1046</v>
      </c>
      <c r="AP57" s="70">
        <v>1210.1199999999999</v>
      </c>
      <c r="AQ57" s="70">
        <v>1422.41</v>
      </c>
      <c r="AR57" s="70">
        <v>4955.5600000000004</v>
      </c>
      <c r="AS57">
        <v>289.87</v>
      </c>
      <c r="AT57">
        <v>500.01</v>
      </c>
      <c r="AU57" s="70">
        <v>8378</v>
      </c>
      <c r="AV57" s="70">
        <v>4048.8</v>
      </c>
      <c r="AW57">
        <v>0.40649999999999997</v>
      </c>
      <c r="AX57" s="70">
        <v>2743.32</v>
      </c>
      <c r="AY57">
        <v>0.27550000000000002</v>
      </c>
      <c r="AZ57" s="70">
        <v>2636.23</v>
      </c>
      <c r="BA57">
        <v>0.26469999999999999</v>
      </c>
      <c r="BB57">
        <v>530.88</v>
      </c>
      <c r="BC57">
        <v>5.33E-2</v>
      </c>
      <c r="BD57" s="70">
        <v>9959.23</v>
      </c>
      <c r="BE57" s="70">
        <v>7816.62</v>
      </c>
      <c r="BF57">
        <v>2.0459999999999998</v>
      </c>
      <c r="BG57">
        <v>0.61739999999999995</v>
      </c>
      <c r="BH57">
        <v>0.21970000000000001</v>
      </c>
      <c r="BI57">
        <v>0.11070000000000001</v>
      </c>
      <c r="BJ57">
        <v>3.5700000000000003E-2</v>
      </c>
      <c r="BK57">
        <v>1.6500000000000001E-2</v>
      </c>
    </row>
    <row r="58" spans="1:63" x14ac:dyDescent="0.25">
      <c r="A58" t="s">
        <v>136</v>
      </c>
      <c r="B58">
        <v>43638</v>
      </c>
      <c r="C58">
        <v>118</v>
      </c>
      <c r="D58">
        <v>26.7</v>
      </c>
      <c r="E58" s="70">
        <v>3150.31</v>
      </c>
      <c r="F58" s="70">
        <v>2903.08</v>
      </c>
      <c r="G58">
        <v>1.55E-2</v>
      </c>
      <c r="H58">
        <v>3.1600000000000003E-2</v>
      </c>
      <c r="I58">
        <v>1.1000000000000001E-3</v>
      </c>
      <c r="J58">
        <v>9.0999999999999998E-2</v>
      </c>
      <c r="K58">
        <v>0.79120000000000001</v>
      </c>
      <c r="L58">
        <v>6.9699999999999998E-2</v>
      </c>
      <c r="M58">
        <v>0.3004</v>
      </c>
      <c r="N58">
        <v>1.0999999999999999E-2</v>
      </c>
      <c r="O58">
        <v>0.1288</v>
      </c>
      <c r="P58" s="70">
        <v>64452.45</v>
      </c>
      <c r="Q58">
        <v>0.1196</v>
      </c>
      <c r="R58">
        <v>0.15759999999999999</v>
      </c>
      <c r="S58">
        <v>0.7228</v>
      </c>
      <c r="T58">
        <v>16.670000000000002</v>
      </c>
      <c r="U58">
        <v>16.399999999999999</v>
      </c>
      <c r="V58" s="70">
        <v>88293.59</v>
      </c>
      <c r="W58">
        <v>186.27</v>
      </c>
      <c r="X58" s="70">
        <v>185404.26</v>
      </c>
      <c r="Y58">
        <v>0.6643</v>
      </c>
      <c r="Z58">
        <v>0.32479999999999998</v>
      </c>
      <c r="AA58">
        <v>1.09E-2</v>
      </c>
      <c r="AB58">
        <v>0.3357</v>
      </c>
      <c r="AC58">
        <v>185.4</v>
      </c>
      <c r="AD58" s="70">
        <v>5844.98</v>
      </c>
      <c r="AE58">
        <v>550.04</v>
      </c>
      <c r="AF58" s="70">
        <v>202531.20000000001</v>
      </c>
      <c r="AG58">
        <v>525</v>
      </c>
      <c r="AH58" s="70">
        <v>27981</v>
      </c>
      <c r="AI58" s="70">
        <v>45643</v>
      </c>
      <c r="AJ58">
        <v>56.05</v>
      </c>
      <c r="AK58">
        <v>29.63</v>
      </c>
      <c r="AL58">
        <v>34.590000000000003</v>
      </c>
      <c r="AM58">
        <v>4</v>
      </c>
      <c r="AN58">
        <v>915.42</v>
      </c>
      <c r="AO58">
        <v>1.2274</v>
      </c>
      <c r="AP58" s="70">
        <v>1320.79</v>
      </c>
      <c r="AQ58" s="70">
        <v>1852.5</v>
      </c>
      <c r="AR58" s="70">
        <v>6179.94</v>
      </c>
      <c r="AS58">
        <v>739.45</v>
      </c>
      <c r="AT58">
        <v>321.33</v>
      </c>
      <c r="AU58" s="70">
        <v>10414</v>
      </c>
      <c r="AV58" s="70">
        <v>3427.9</v>
      </c>
      <c r="AW58">
        <v>0.31709999999999999</v>
      </c>
      <c r="AX58" s="70">
        <v>6296.67</v>
      </c>
      <c r="AY58">
        <v>0.58250000000000002</v>
      </c>
      <c r="AZ58">
        <v>503.43</v>
      </c>
      <c r="BA58">
        <v>4.6600000000000003E-2</v>
      </c>
      <c r="BB58">
        <v>581.65</v>
      </c>
      <c r="BC58">
        <v>5.3800000000000001E-2</v>
      </c>
      <c r="BD58" s="70">
        <v>10809.65</v>
      </c>
      <c r="BE58" s="70">
        <v>1698.33</v>
      </c>
      <c r="BF58">
        <v>0.33329999999999999</v>
      </c>
      <c r="BG58">
        <v>0.57689999999999997</v>
      </c>
      <c r="BH58">
        <v>0.2283</v>
      </c>
      <c r="BI58">
        <v>0.1157</v>
      </c>
      <c r="BJ58">
        <v>4.4999999999999998E-2</v>
      </c>
      <c r="BK58">
        <v>3.4200000000000001E-2</v>
      </c>
    </row>
    <row r="59" spans="1:63" x14ac:dyDescent="0.25">
      <c r="A59" t="s">
        <v>137</v>
      </c>
      <c r="B59">
        <v>45229</v>
      </c>
      <c r="C59">
        <v>25</v>
      </c>
      <c r="D59">
        <v>23.78</v>
      </c>
      <c r="E59">
        <v>594.39</v>
      </c>
      <c r="F59">
        <v>572.19000000000005</v>
      </c>
      <c r="G59">
        <v>4.4999999999999997E-3</v>
      </c>
      <c r="H59">
        <v>3.5000000000000001E-3</v>
      </c>
      <c r="I59">
        <v>0</v>
      </c>
      <c r="J59">
        <v>1.8800000000000001E-2</v>
      </c>
      <c r="K59">
        <v>0.96799999999999997</v>
      </c>
      <c r="L59">
        <v>5.1999999999999998E-3</v>
      </c>
      <c r="M59">
        <v>0.48749999999999999</v>
      </c>
      <c r="N59">
        <v>5.1999999999999998E-3</v>
      </c>
      <c r="O59">
        <v>0.17330000000000001</v>
      </c>
      <c r="P59" s="70">
        <v>44937.440000000002</v>
      </c>
      <c r="Q59">
        <v>0.3659</v>
      </c>
      <c r="R59">
        <v>0.122</v>
      </c>
      <c r="S59">
        <v>0.51219999999999999</v>
      </c>
      <c r="T59">
        <v>15.8</v>
      </c>
      <c r="U59">
        <v>5</v>
      </c>
      <c r="V59" s="70">
        <v>71655</v>
      </c>
      <c r="W59">
        <v>107.75</v>
      </c>
      <c r="X59" s="70">
        <v>80767.63</v>
      </c>
      <c r="Y59">
        <v>0.92159999999999997</v>
      </c>
      <c r="Z59">
        <v>5.1900000000000002E-2</v>
      </c>
      <c r="AA59">
        <v>2.6499999999999999E-2</v>
      </c>
      <c r="AB59">
        <v>7.8399999999999997E-2</v>
      </c>
      <c r="AC59">
        <v>80.77</v>
      </c>
      <c r="AD59" s="70">
        <v>1828.53</v>
      </c>
      <c r="AE59">
        <v>278.58999999999997</v>
      </c>
      <c r="AF59" s="70">
        <v>80502.69</v>
      </c>
      <c r="AG59">
        <v>71</v>
      </c>
      <c r="AH59" s="70">
        <v>28795</v>
      </c>
      <c r="AI59" s="70">
        <v>38587</v>
      </c>
      <c r="AJ59">
        <v>30.51</v>
      </c>
      <c r="AK59">
        <v>22.38</v>
      </c>
      <c r="AL59">
        <v>23.29</v>
      </c>
      <c r="AM59">
        <v>5.5</v>
      </c>
      <c r="AN59" s="70">
        <v>1539.8</v>
      </c>
      <c r="AO59">
        <v>1.7508999999999999</v>
      </c>
      <c r="AP59" s="70">
        <v>1755.28</v>
      </c>
      <c r="AQ59" s="70">
        <v>1825.99</v>
      </c>
      <c r="AR59" s="70">
        <v>4581.9799999999996</v>
      </c>
      <c r="AS59">
        <v>479.48</v>
      </c>
      <c r="AT59">
        <v>368.24</v>
      </c>
      <c r="AU59" s="70">
        <v>9011</v>
      </c>
      <c r="AV59" s="70">
        <v>5756.19</v>
      </c>
      <c r="AW59">
        <v>0.51270000000000004</v>
      </c>
      <c r="AX59" s="70">
        <v>3081.1</v>
      </c>
      <c r="AY59">
        <v>0.27439999999999998</v>
      </c>
      <c r="AZ59" s="70">
        <v>1434.79</v>
      </c>
      <c r="BA59">
        <v>0.1278</v>
      </c>
      <c r="BB59">
        <v>954.83</v>
      </c>
      <c r="BC59">
        <v>8.5000000000000006E-2</v>
      </c>
      <c r="BD59" s="70">
        <v>11226.91</v>
      </c>
      <c r="BE59" s="70">
        <v>5328</v>
      </c>
      <c r="BF59">
        <v>2.2332000000000001</v>
      </c>
      <c r="BG59">
        <v>0.54220000000000002</v>
      </c>
      <c r="BH59">
        <v>0.18540000000000001</v>
      </c>
      <c r="BI59">
        <v>0.2238</v>
      </c>
      <c r="BJ59">
        <v>3.5299999999999998E-2</v>
      </c>
      <c r="BK59">
        <v>1.32E-2</v>
      </c>
    </row>
    <row r="60" spans="1:63" x14ac:dyDescent="0.25">
      <c r="A60" t="s">
        <v>138</v>
      </c>
      <c r="B60">
        <v>43646</v>
      </c>
      <c r="C60">
        <v>29</v>
      </c>
      <c r="D60">
        <v>143.82</v>
      </c>
      <c r="E60" s="70">
        <v>4170.88</v>
      </c>
      <c r="F60" s="70">
        <v>4085.7</v>
      </c>
      <c r="G60">
        <v>6.0999999999999999E-2</v>
      </c>
      <c r="H60">
        <v>2.0899999999999998E-2</v>
      </c>
      <c r="I60">
        <v>5.0000000000000001E-4</v>
      </c>
      <c r="J60">
        <v>2.1600000000000001E-2</v>
      </c>
      <c r="K60">
        <v>0.86990000000000001</v>
      </c>
      <c r="L60">
        <v>2.63E-2</v>
      </c>
      <c r="M60">
        <v>9.1200000000000003E-2</v>
      </c>
      <c r="N60">
        <v>1.8800000000000001E-2</v>
      </c>
      <c r="O60">
        <v>9.5899999999999999E-2</v>
      </c>
      <c r="P60" s="70">
        <v>78303.899999999994</v>
      </c>
      <c r="Q60">
        <v>0.1905</v>
      </c>
      <c r="R60">
        <v>0.29870000000000002</v>
      </c>
      <c r="S60">
        <v>0.51080000000000003</v>
      </c>
      <c r="T60">
        <v>21.6</v>
      </c>
      <c r="U60">
        <v>19.93</v>
      </c>
      <c r="V60" s="70">
        <v>107201.47</v>
      </c>
      <c r="W60">
        <v>206.35</v>
      </c>
      <c r="X60" s="70">
        <v>241251.9</v>
      </c>
      <c r="Y60">
        <v>0.77769999999999995</v>
      </c>
      <c r="Z60">
        <v>0.1973</v>
      </c>
      <c r="AA60">
        <v>2.5000000000000001E-2</v>
      </c>
      <c r="AB60">
        <v>0.2223</v>
      </c>
      <c r="AC60">
        <v>241.25</v>
      </c>
      <c r="AD60" s="70">
        <v>9443.1299999999992</v>
      </c>
      <c r="AE60" s="70">
        <v>1081.1600000000001</v>
      </c>
      <c r="AF60" s="70">
        <v>255581.49</v>
      </c>
      <c r="AG60">
        <v>585</v>
      </c>
      <c r="AH60" s="70">
        <v>47108</v>
      </c>
      <c r="AI60" s="70">
        <v>88773</v>
      </c>
      <c r="AJ60">
        <v>74.44</v>
      </c>
      <c r="AK60">
        <v>37.520000000000003</v>
      </c>
      <c r="AL60">
        <v>41.05</v>
      </c>
      <c r="AM60">
        <v>4.6900000000000004</v>
      </c>
      <c r="AN60">
        <v>0</v>
      </c>
      <c r="AO60">
        <v>0.70299999999999996</v>
      </c>
      <c r="AP60" s="70">
        <v>1182.54</v>
      </c>
      <c r="AQ60" s="70">
        <v>2065.4299999999998</v>
      </c>
      <c r="AR60" s="70">
        <v>7386.47</v>
      </c>
      <c r="AS60">
        <v>635.91999999999996</v>
      </c>
      <c r="AT60">
        <v>393.63</v>
      </c>
      <c r="AU60" s="70">
        <v>11664</v>
      </c>
      <c r="AV60" s="70">
        <v>2696.18</v>
      </c>
      <c r="AW60">
        <v>0.2261</v>
      </c>
      <c r="AX60" s="70">
        <v>7826.26</v>
      </c>
      <c r="AY60">
        <v>0.65629999999999999</v>
      </c>
      <c r="AZ60" s="70">
        <v>1041.32</v>
      </c>
      <c r="BA60">
        <v>8.7300000000000003E-2</v>
      </c>
      <c r="BB60">
        <v>361.33</v>
      </c>
      <c r="BC60">
        <v>3.0300000000000001E-2</v>
      </c>
      <c r="BD60" s="70">
        <v>11925.1</v>
      </c>
      <c r="BE60" s="70">
        <v>1092.46</v>
      </c>
      <c r="BF60">
        <v>9.8900000000000002E-2</v>
      </c>
      <c r="BG60">
        <v>0.65639999999999998</v>
      </c>
      <c r="BH60">
        <v>0.20660000000000001</v>
      </c>
      <c r="BI60">
        <v>9.6000000000000002E-2</v>
      </c>
      <c r="BJ60">
        <v>2.5000000000000001E-2</v>
      </c>
      <c r="BK60">
        <v>1.6E-2</v>
      </c>
    </row>
    <row r="61" spans="1:63" x14ac:dyDescent="0.25">
      <c r="A61" t="s">
        <v>139</v>
      </c>
      <c r="B61">
        <v>45237</v>
      </c>
      <c r="C61">
        <v>16</v>
      </c>
      <c r="D61">
        <v>48.78</v>
      </c>
      <c r="E61">
        <v>780.5</v>
      </c>
      <c r="F61">
        <v>779.41</v>
      </c>
      <c r="G61">
        <v>1.2999999999999999E-3</v>
      </c>
      <c r="H61">
        <v>5.4800000000000001E-2</v>
      </c>
      <c r="I61">
        <v>0</v>
      </c>
      <c r="J61">
        <v>1.17E-2</v>
      </c>
      <c r="K61">
        <v>0.88819999999999999</v>
      </c>
      <c r="L61">
        <v>4.41E-2</v>
      </c>
      <c r="M61">
        <v>0.60440000000000005</v>
      </c>
      <c r="N61">
        <v>0</v>
      </c>
      <c r="O61">
        <v>0.18890000000000001</v>
      </c>
      <c r="P61" s="70">
        <v>41007.9</v>
      </c>
      <c r="Q61">
        <v>0.2414</v>
      </c>
      <c r="R61">
        <v>0.29310000000000003</v>
      </c>
      <c r="S61">
        <v>0.46550000000000002</v>
      </c>
      <c r="T61">
        <v>13.52</v>
      </c>
      <c r="U61">
        <v>11.25</v>
      </c>
      <c r="V61" s="70">
        <v>45041.31</v>
      </c>
      <c r="W61">
        <v>66.430000000000007</v>
      </c>
      <c r="X61" s="70">
        <v>95125.1</v>
      </c>
      <c r="Y61">
        <v>0.70320000000000005</v>
      </c>
      <c r="Z61">
        <v>0.2344</v>
      </c>
      <c r="AA61">
        <v>6.2399999999999997E-2</v>
      </c>
      <c r="AB61">
        <v>0.29680000000000001</v>
      </c>
      <c r="AC61">
        <v>95.13</v>
      </c>
      <c r="AD61" s="70">
        <v>2498.11</v>
      </c>
      <c r="AE61">
        <v>406.98</v>
      </c>
      <c r="AF61" s="70">
        <v>85969.91</v>
      </c>
      <c r="AG61">
        <v>92</v>
      </c>
      <c r="AH61" s="70">
        <v>24202</v>
      </c>
      <c r="AI61" s="70">
        <v>37951</v>
      </c>
      <c r="AJ61">
        <v>40.85</v>
      </c>
      <c r="AK61">
        <v>24.24</v>
      </c>
      <c r="AL61">
        <v>28.43</v>
      </c>
      <c r="AM61">
        <v>4.3499999999999996</v>
      </c>
      <c r="AN61">
        <v>0</v>
      </c>
      <c r="AO61">
        <v>0.58850000000000002</v>
      </c>
      <c r="AP61" s="70">
        <v>1386.93</v>
      </c>
      <c r="AQ61" s="70">
        <v>1810.47</v>
      </c>
      <c r="AR61" s="70">
        <v>5314.55</v>
      </c>
      <c r="AS61">
        <v>365.2</v>
      </c>
      <c r="AT61">
        <v>230.89</v>
      </c>
      <c r="AU61" s="70">
        <v>9108</v>
      </c>
      <c r="AV61" s="70">
        <v>6041.69</v>
      </c>
      <c r="AW61">
        <v>0.57989999999999997</v>
      </c>
      <c r="AX61" s="70">
        <v>2127.39</v>
      </c>
      <c r="AY61">
        <v>0.20419999999999999</v>
      </c>
      <c r="AZ61" s="70">
        <v>1202.57</v>
      </c>
      <c r="BA61">
        <v>0.1154</v>
      </c>
      <c r="BB61" s="70">
        <v>1046.03</v>
      </c>
      <c r="BC61">
        <v>0.1004</v>
      </c>
      <c r="BD61" s="70">
        <v>10417.68</v>
      </c>
      <c r="BE61" s="70">
        <v>5403</v>
      </c>
      <c r="BF61">
        <v>1.6288</v>
      </c>
      <c r="BG61">
        <v>0.51200000000000001</v>
      </c>
      <c r="BH61">
        <v>0.20619999999999999</v>
      </c>
      <c r="BI61">
        <v>0.23469999999999999</v>
      </c>
      <c r="BJ61">
        <v>3.5000000000000003E-2</v>
      </c>
      <c r="BK61">
        <v>1.21E-2</v>
      </c>
    </row>
    <row r="62" spans="1:63" x14ac:dyDescent="0.25">
      <c r="A62" t="s">
        <v>140</v>
      </c>
      <c r="B62">
        <v>47613</v>
      </c>
      <c r="C62">
        <v>120</v>
      </c>
      <c r="D62">
        <v>6.31</v>
      </c>
      <c r="E62">
        <v>757.68</v>
      </c>
      <c r="F62">
        <v>717.46</v>
      </c>
      <c r="G62">
        <v>1.8E-3</v>
      </c>
      <c r="H62">
        <v>7.0000000000000001E-3</v>
      </c>
      <c r="I62">
        <v>1.4E-3</v>
      </c>
      <c r="J62">
        <v>7.3000000000000001E-3</v>
      </c>
      <c r="K62">
        <v>0.96940000000000004</v>
      </c>
      <c r="L62">
        <v>1.32E-2</v>
      </c>
      <c r="M62">
        <v>0.54979999999999996</v>
      </c>
      <c r="N62">
        <v>0</v>
      </c>
      <c r="O62">
        <v>0.15709999999999999</v>
      </c>
      <c r="P62" s="70">
        <v>46973.87</v>
      </c>
      <c r="Q62">
        <v>0.23080000000000001</v>
      </c>
      <c r="R62">
        <v>0.23080000000000001</v>
      </c>
      <c r="S62">
        <v>0.53849999999999998</v>
      </c>
      <c r="T62">
        <v>17.510000000000002</v>
      </c>
      <c r="U62">
        <v>7.23</v>
      </c>
      <c r="V62" s="70">
        <v>55931.81</v>
      </c>
      <c r="W62">
        <v>102.72</v>
      </c>
      <c r="X62" s="70">
        <v>108811.89</v>
      </c>
      <c r="Y62">
        <v>0.90810000000000002</v>
      </c>
      <c r="Z62">
        <v>1.4200000000000001E-2</v>
      </c>
      <c r="AA62">
        <v>7.7600000000000002E-2</v>
      </c>
      <c r="AB62">
        <v>9.1899999999999996E-2</v>
      </c>
      <c r="AC62">
        <v>108.81</v>
      </c>
      <c r="AD62" s="70">
        <v>2486.2600000000002</v>
      </c>
      <c r="AE62">
        <v>296.5</v>
      </c>
      <c r="AF62" s="70">
        <v>95968.83</v>
      </c>
      <c r="AG62">
        <v>141</v>
      </c>
      <c r="AH62" s="70">
        <v>27595</v>
      </c>
      <c r="AI62" s="70">
        <v>37362</v>
      </c>
      <c r="AJ62">
        <v>31.1</v>
      </c>
      <c r="AK62">
        <v>22.12</v>
      </c>
      <c r="AL62">
        <v>24.38</v>
      </c>
      <c r="AM62">
        <v>4.4000000000000004</v>
      </c>
      <c r="AN62">
        <v>0</v>
      </c>
      <c r="AO62">
        <v>1.1668000000000001</v>
      </c>
      <c r="AP62">
        <v>929.86</v>
      </c>
      <c r="AQ62" s="70">
        <v>2333.35</v>
      </c>
      <c r="AR62" s="70">
        <v>5798.53</v>
      </c>
      <c r="AS62">
        <v>617.11</v>
      </c>
      <c r="AT62">
        <v>373.17</v>
      </c>
      <c r="AU62" s="70">
        <v>10052</v>
      </c>
      <c r="AV62" s="70">
        <v>6903.75</v>
      </c>
      <c r="AW62">
        <v>0.5988</v>
      </c>
      <c r="AX62" s="70">
        <v>2088.35</v>
      </c>
      <c r="AY62">
        <v>0.18110000000000001</v>
      </c>
      <c r="AZ62" s="70">
        <v>1322.26</v>
      </c>
      <c r="BA62">
        <v>0.1147</v>
      </c>
      <c r="BB62" s="70">
        <v>1214.4100000000001</v>
      </c>
      <c r="BC62">
        <v>0.1053</v>
      </c>
      <c r="BD62" s="70">
        <v>11528.77</v>
      </c>
      <c r="BE62" s="70">
        <v>5640.57</v>
      </c>
      <c r="BF62">
        <v>2.7570999999999999</v>
      </c>
      <c r="BG62">
        <v>0.49070000000000003</v>
      </c>
      <c r="BH62">
        <v>0.20849999999999999</v>
      </c>
      <c r="BI62">
        <v>0.2535</v>
      </c>
      <c r="BJ62">
        <v>3.4500000000000003E-2</v>
      </c>
      <c r="BK62">
        <v>1.29E-2</v>
      </c>
    </row>
    <row r="63" spans="1:63" x14ac:dyDescent="0.25">
      <c r="A63" t="s">
        <v>141</v>
      </c>
      <c r="B63">
        <v>50112</v>
      </c>
      <c r="C63">
        <v>54</v>
      </c>
      <c r="D63">
        <v>14.94</v>
      </c>
      <c r="E63">
        <v>806.89</v>
      </c>
      <c r="F63">
        <v>718.1</v>
      </c>
      <c r="G63">
        <v>0</v>
      </c>
      <c r="H63">
        <v>3.2000000000000002E-3</v>
      </c>
      <c r="I63">
        <v>0</v>
      </c>
      <c r="J63">
        <v>0</v>
      </c>
      <c r="K63">
        <v>0.98919999999999997</v>
      </c>
      <c r="L63">
        <v>7.4999999999999997E-3</v>
      </c>
      <c r="M63">
        <v>0.4824</v>
      </c>
      <c r="N63">
        <v>4.0399999999999998E-2</v>
      </c>
      <c r="O63">
        <v>0.15770000000000001</v>
      </c>
      <c r="P63" s="70">
        <v>47564.28</v>
      </c>
      <c r="Q63">
        <v>0.35289999999999999</v>
      </c>
      <c r="R63">
        <v>0.1176</v>
      </c>
      <c r="S63">
        <v>0.52939999999999998</v>
      </c>
      <c r="T63">
        <v>18.45</v>
      </c>
      <c r="U63">
        <v>4.12</v>
      </c>
      <c r="V63" s="70">
        <v>70057.33</v>
      </c>
      <c r="W63">
        <v>187.21</v>
      </c>
      <c r="X63" s="70">
        <v>111689.39</v>
      </c>
      <c r="Y63">
        <v>0.94669999999999999</v>
      </c>
      <c r="Z63">
        <v>2.63E-2</v>
      </c>
      <c r="AA63">
        <v>2.7099999999999999E-2</v>
      </c>
      <c r="AB63">
        <v>5.33E-2</v>
      </c>
      <c r="AC63">
        <v>111.69</v>
      </c>
      <c r="AD63" s="70">
        <v>3534.88</v>
      </c>
      <c r="AE63">
        <v>520.84</v>
      </c>
      <c r="AF63" s="70">
        <v>110831.42</v>
      </c>
      <c r="AG63">
        <v>226</v>
      </c>
      <c r="AH63" s="70">
        <v>31535</v>
      </c>
      <c r="AI63" s="70">
        <v>41258</v>
      </c>
      <c r="AJ63">
        <v>48.9</v>
      </c>
      <c r="AK63">
        <v>31.1</v>
      </c>
      <c r="AL63">
        <v>33.64</v>
      </c>
      <c r="AM63">
        <v>5.2</v>
      </c>
      <c r="AN63">
        <v>0</v>
      </c>
      <c r="AO63">
        <v>1.1433</v>
      </c>
      <c r="AP63" s="70">
        <v>1358.75</v>
      </c>
      <c r="AQ63" s="70">
        <v>1912.65</v>
      </c>
      <c r="AR63" s="70">
        <v>5259.6</v>
      </c>
      <c r="AS63">
        <v>130.16</v>
      </c>
      <c r="AT63">
        <v>61.78</v>
      </c>
      <c r="AU63" s="70">
        <v>8723</v>
      </c>
      <c r="AV63" s="70">
        <v>5300.61</v>
      </c>
      <c r="AW63">
        <v>0.49990000000000001</v>
      </c>
      <c r="AX63" s="70">
        <v>3180.31</v>
      </c>
      <c r="AY63">
        <v>0.3</v>
      </c>
      <c r="AZ63" s="70">
        <v>1062.25</v>
      </c>
      <c r="BA63">
        <v>0.1002</v>
      </c>
      <c r="BB63" s="70">
        <v>1059.4100000000001</v>
      </c>
      <c r="BC63">
        <v>9.9900000000000003E-2</v>
      </c>
      <c r="BD63" s="70">
        <v>10602.58</v>
      </c>
      <c r="BE63" s="70">
        <v>3013.45</v>
      </c>
      <c r="BF63">
        <v>1.0422</v>
      </c>
      <c r="BG63">
        <v>0.48509999999999998</v>
      </c>
      <c r="BH63">
        <v>0.21640000000000001</v>
      </c>
      <c r="BI63">
        <v>0.2475</v>
      </c>
      <c r="BJ63">
        <v>3.5099999999999999E-2</v>
      </c>
      <c r="BK63">
        <v>1.6E-2</v>
      </c>
    </row>
    <row r="64" spans="1:63" x14ac:dyDescent="0.25">
      <c r="A64" t="s">
        <v>142</v>
      </c>
      <c r="B64">
        <v>50120</v>
      </c>
      <c r="C64">
        <v>25</v>
      </c>
      <c r="D64">
        <v>47.87</v>
      </c>
      <c r="E64" s="70">
        <v>1196.74</v>
      </c>
      <c r="F64" s="70">
        <v>1129.72</v>
      </c>
      <c r="G64">
        <v>2.5999999999999999E-3</v>
      </c>
      <c r="H64">
        <v>2.5999999999999999E-2</v>
      </c>
      <c r="I64">
        <v>0</v>
      </c>
      <c r="J64">
        <v>1.29E-2</v>
      </c>
      <c r="K64">
        <v>0.91159999999999997</v>
      </c>
      <c r="L64">
        <v>4.6899999999999997E-2</v>
      </c>
      <c r="M64">
        <v>0.54269999999999996</v>
      </c>
      <c r="N64">
        <v>0</v>
      </c>
      <c r="O64">
        <v>0.1406</v>
      </c>
      <c r="P64" s="70">
        <v>48744.93</v>
      </c>
      <c r="Q64">
        <v>0.2326</v>
      </c>
      <c r="R64">
        <v>6.9800000000000001E-2</v>
      </c>
      <c r="S64">
        <v>0.69769999999999999</v>
      </c>
      <c r="T64">
        <v>18.829999999999998</v>
      </c>
      <c r="U64">
        <v>9.17</v>
      </c>
      <c r="V64" s="70">
        <v>58155.69</v>
      </c>
      <c r="W64">
        <v>127.44</v>
      </c>
      <c r="X64" s="70">
        <v>104514.76</v>
      </c>
      <c r="Y64">
        <v>0.76900000000000002</v>
      </c>
      <c r="Z64">
        <v>0.15340000000000001</v>
      </c>
      <c r="AA64">
        <v>7.7600000000000002E-2</v>
      </c>
      <c r="AB64">
        <v>0.23100000000000001</v>
      </c>
      <c r="AC64">
        <v>104.51</v>
      </c>
      <c r="AD64" s="70">
        <v>2753.8</v>
      </c>
      <c r="AE64">
        <v>445.94</v>
      </c>
      <c r="AF64" s="70">
        <v>105751.15</v>
      </c>
      <c r="AG64">
        <v>194</v>
      </c>
      <c r="AH64" s="70">
        <v>27495</v>
      </c>
      <c r="AI64" s="70">
        <v>41692</v>
      </c>
      <c r="AJ64">
        <v>46.5</v>
      </c>
      <c r="AK64">
        <v>24.01</v>
      </c>
      <c r="AL64">
        <v>27.87</v>
      </c>
      <c r="AM64">
        <v>6</v>
      </c>
      <c r="AN64">
        <v>0</v>
      </c>
      <c r="AO64">
        <v>0.61360000000000003</v>
      </c>
      <c r="AP64" s="70">
        <v>1172.82</v>
      </c>
      <c r="AQ64" s="70">
        <v>1889.7</v>
      </c>
      <c r="AR64" s="70">
        <v>4945.9399999999996</v>
      </c>
      <c r="AS64">
        <v>313.07</v>
      </c>
      <c r="AT64">
        <v>100.46</v>
      </c>
      <c r="AU64" s="70">
        <v>8422</v>
      </c>
      <c r="AV64" s="70">
        <v>5223.4399999999996</v>
      </c>
      <c r="AW64">
        <v>0.48180000000000001</v>
      </c>
      <c r="AX64" s="70">
        <v>2382.91</v>
      </c>
      <c r="AY64">
        <v>0.2198</v>
      </c>
      <c r="AZ64" s="70">
        <v>2188.19</v>
      </c>
      <c r="BA64">
        <v>0.20180000000000001</v>
      </c>
      <c r="BB64" s="70">
        <v>1047.18</v>
      </c>
      <c r="BC64">
        <v>9.6600000000000005E-2</v>
      </c>
      <c r="BD64" s="70">
        <v>10841.73</v>
      </c>
      <c r="BE64" s="70">
        <v>3760.42</v>
      </c>
      <c r="BF64">
        <v>1.0769</v>
      </c>
      <c r="BG64">
        <v>0.53049999999999997</v>
      </c>
      <c r="BH64">
        <v>0.19539999999999999</v>
      </c>
      <c r="BI64">
        <v>0.22209999999999999</v>
      </c>
      <c r="BJ64">
        <v>4.1500000000000002E-2</v>
      </c>
      <c r="BK64">
        <v>1.06E-2</v>
      </c>
    </row>
    <row r="65" spans="1:63" x14ac:dyDescent="0.25">
      <c r="A65" t="s">
        <v>143</v>
      </c>
      <c r="B65">
        <v>43653</v>
      </c>
      <c r="C65">
        <v>4</v>
      </c>
      <c r="D65">
        <v>376.5</v>
      </c>
      <c r="E65" s="70">
        <v>1505.99</v>
      </c>
      <c r="F65" s="70">
        <v>1389.89</v>
      </c>
      <c r="G65">
        <v>3.9399999999999998E-2</v>
      </c>
      <c r="H65">
        <v>6.9699999999999998E-2</v>
      </c>
      <c r="I65">
        <v>2.0999999999999999E-3</v>
      </c>
      <c r="J65">
        <v>0.17299999999999999</v>
      </c>
      <c r="K65">
        <v>0.64949999999999997</v>
      </c>
      <c r="L65">
        <v>6.6400000000000001E-2</v>
      </c>
      <c r="M65">
        <v>0.55930000000000002</v>
      </c>
      <c r="N65">
        <v>5.3999999999999999E-2</v>
      </c>
      <c r="O65">
        <v>0.17469999999999999</v>
      </c>
      <c r="P65" s="70">
        <v>60609.69</v>
      </c>
      <c r="Q65">
        <v>0.53680000000000005</v>
      </c>
      <c r="R65">
        <v>0.2737</v>
      </c>
      <c r="S65">
        <v>0.1895</v>
      </c>
      <c r="T65">
        <v>18.7</v>
      </c>
      <c r="U65">
        <v>9.23</v>
      </c>
      <c r="V65" s="70">
        <v>79972.460000000006</v>
      </c>
      <c r="W65">
        <v>158.36000000000001</v>
      </c>
      <c r="X65" s="70">
        <v>193842.73</v>
      </c>
      <c r="Y65">
        <v>0.4224</v>
      </c>
      <c r="Z65">
        <v>0.51580000000000004</v>
      </c>
      <c r="AA65">
        <v>6.1899999999999997E-2</v>
      </c>
      <c r="AB65">
        <v>0.5776</v>
      </c>
      <c r="AC65">
        <v>193.84</v>
      </c>
      <c r="AD65" s="70">
        <v>7967.96</v>
      </c>
      <c r="AE65">
        <v>632.53</v>
      </c>
      <c r="AF65" s="70">
        <v>234764.71</v>
      </c>
      <c r="AG65">
        <v>570</v>
      </c>
      <c r="AH65" s="70">
        <v>28487</v>
      </c>
      <c r="AI65" s="70">
        <v>37917</v>
      </c>
      <c r="AJ65">
        <v>50.1</v>
      </c>
      <c r="AK65">
        <v>42.21</v>
      </c>
      <c r="AL65">
        <v>39.119999999999997</v>
      </c>
      <c r="AM65">
        <v>4.5999999999999996</v>
      </c>
      <c r="AN65">
        <v>0</v>
      </c>
      <c r="AO65">
        <v>1.1930000000000001</v>
      </c>
      <c r="AP65" s="70">
        <v>1968.07</v>
      </c>
      <c r="AQ65" s="70">
        <v>1283.75</v>
      </c>
      <c r="AR65" s="70">
        <v>6342.26</v>
      </c>
      <c r="AS65">
        <v>584.70000000000005</v>
      </c>
      <c r="AT65">
        <v>279.20999999999998</v>
      </c>
      <c r="AU65" s="70">
        <v>10458</v>
      </c>
      <c r="AV65" s="70">
        <v>2533.94</v>
      </c>
      <c r="AW65">
        <v>0.23730000000000001</v>
      </c>
      <c r="AX65" s="70">
        <v>6780.52</v>
      </c>
      <c r="AY65">
        <v>0.6351</v>
      </c>
      <c r="AZ65">
        <v>641.38</v>
      </c>
      <c r="BA65">
        <v>6.0100000000000001E-2</v>
      </c>
      <c r="BB65">
        <v>720.76</v>
      </c>
      <c r="BC65">
        <v>6.7500000000000004E-2</v>
      </c>
      <c r="BD65" s="70">
        <v>10676.61</v>
      </c>
      <c r="BE65">
        <v>59.76</v>
      </c>
      <c r="BF65">
        <v>1.8200000000000001E-2</v>
      </c>
      <c r="BG65">
        <v>0.59840000000000004</v>
      </c>
      <c r="BH65">
        <v>0.1915</v>
      </c>
      <c r="BI65">
        <v>0.16900000000000001</v>
      </c>
      <c r="BJ65">
        <v>1.37E-2</v>
      </c>
      <c r="BK65">
        <v>2.7400000000000001E-2</v>
      </c>
    </row>
    <row r="66" spans="1:63" x14ac:dyDescent="0.25">
      <c r="A66" t="s">
        <v>144</v>
      </c>
      <c r="B66">
        <v>48678</v>
      </c>
      <c r="C66">
        <v>37</v>
      </c>
      <c r="D66">
        <v>41.5</v>
      </c>
      <c r="E66" s="70">
        <v>1535.43</v>
      </c>
      <c r="F66" s="70">
        <v>1454.55</v>
      </c>
      <c r="G66">
        <v>1.3100000000000001E-2</v>
      </c>
      <c r="H66">
        <v>7.1999999999999998E-3</v>
      </c>
      <c r="I66">
        <v>0</v>
      </c>
      <c r="J66">
        <v>6.1000000000000004E-3</v>
      </c>
      <c r="K66">
        <v>0.9647</v>
      </c>
      <c r="L66">
        <v>8.8999999999999999E-3</v>
      </c>
      <c r="M66">
        <v>0.32140000000000002</v>
      </c>
      <c r="N66">
        <v>6.1999999999999998E-3</v>
      </c>
      <c r="O66">
        <v>0.12</v>
      </c>
      <c r="P66" s="70">
        <v>55642.79</v>
      </c>
      <c r="Q66">
        <v>0.22989999999999999</v>
      </c>
      <c r="R66">
        <v>0.13789999999999999</v>
      </c>
      <c r="S66">
        <v>0.63219999999999998</v>
      </c>
      <c r="T66">
        <v>19.04</v>
      </c>
      <c r="U66">
        <v>8.01</v>
      </c>
      <c r="V66" s="70">
        <v>78923.97</v>
      </c>
      <c r="W66">
        <v>182.19</v>
      </c>
      <c r="X66" s="70">
        <v>123541.77</v>
      </c>
      <c r="Y66">
        <v>0.8196</v>
      </c>
      <c r="Z66">
        <v>0.15570000000000001</v>
      </c>
      <c r="AA66">
        <v>2.4799999999999999E-2</v>
      </c>
      <c r="AB66">
        <v>0.1804</v>
      </c>
      <c r="AC66">
        <v>123.54</v>
      </c>
      <c r="AD66" s="70">
        <v>4144.5200000000004</v>
      </c>
      <c r="AE66">
        <v>630.48</v>
      </c>
      <c r="AF66" s="70">
        <v>134667.93</v>
      </c>
      <c r="AG66">
        <v>353</v>
      </c>
      <c r="AH66" s="70">
        <v>33764</v>
      </c>
      <c r="AI66" s="70">
        <v>49958</v>
      </c>
      <c r="AJ66">
        <v>62.79</v>
      </c>
      <c r="AK66">
        <v>32.15</v>
      </c>
      <c r="AL66">
        <v>36.25</v>
      </c>
      <c r="AM66">
        <v>6.7</v>
      </c>
      <c r="AN66">
        <v>0</v>
      </c>
      <c r="AO66">
        <v>0.8669</v>
      </c>
      <c r="AP66" s="70">
        <v>1241.74</v>
      </c>
      <c r="AQ66" s="70">
        <v>1836.49</v>
      </c>
      <c r="AR66" s="70">
        <v>5102.07</v>
      </c>
      <c r="AS66">
        <v>490.71</v>
      </c>
      <c r="AT66">
        <v>299.99</v>
      </c>
      <c r="AU66" s="70">
        <v>8971</v>
      </c>
      <c r="AV66" s="70">
        <v>4178.0200000000004</v>
      </c>
      <c r="AW66">
        <v>0.4582</v>
      </c>
      <c r="AX66" s="70">
        <v>3556.02</v>
      </c>
      <c r="AY66">
        <v>0.38990000000000002</v>
      </c>
      <c r="AZ66">
        <v>905.6</v>
      </c>
      <c r="BA66">
        <v>9.9299999999999999E-2</v>
      </c>
      <c r="BB66">
        <v>479.55</v>
      </c>
      <c r="BC66">
        <v>5.2600000000000001E-2</v>
      </c>
      <c r="BD66" s="70">
        <v>9119.2000000000007</v>
      </c>
      <c r="BE66" s="70">
        <v>3067.21</v>
      </c>
      <c r="BF66">
        <v>0.79669999999999996</v>
      </c>
      <c r="BG66">
        <v>0.61199999999999999</v>
      </c>
      <c r="BH66">
        <v>0.2336</v>
      </c>
      <c r="BI66">
        <v>9.3899999999999997E-2</v>
      </c>
      <c r="BJ66">
        <v>3.6700000000000003E-2</v>
      </c>
      <c r="BK66">
        <v>2.3699999999999999E-2</v>
      </c>
    </row>
    <row r="67" spans="1:63" x14ac:dyDescent="0.25">
      <c r="A67" t="s">
        <v>145</v>
      </c>
      <c r="B67">
        <v>46177</v>
      </c>
      <c r="C67">
        <v>33</v>
      </c>
      <c r="D67">
        <v>24.03</v>
      </c>
      <c r="E67">
        <v>793.09</v>
      </c>
      <c r="F67">
        <v>686.47</v>
      </c>
      <c r="G67">
        <v>1.5E-3</v>
      </c>
      <c r="H67">
        <v>3.9800000000000002E-2</v>
      </c>
      <c r="I67">
        <v>0</v>
      </c>
      <c r="J67">
        <v>8.8999999999999999E-3</v>
      </c>
      <c r="K67">
        <v>0.92049999999999998</v>
      </c>
      <c r="L67">
        <v>2.93E-2</v>
      </c>
      <c r="M67">
        <v>0.47670000000000001</v>
      </c>
      <c r="N67">
        <v>0</v>
      </c>
      <c r="O67">
        <v>0.1883</v>
      </c>
      <c r="P67" s="70">
        <v>43783.4</v>
      </c>
      <c r="Q67">
        <v>0.28070000000000001</v>
      </c>
      <c r="R67">
        <v>0.26319999999999999</v>
      </c>
      <c r="S67">
        <v>0.45610000000000001</v>
      </c>
      <c r="T67">
        <v>16.2</v>
      </c>
      <c r="U67">
        <v>7.33</v>
      </c>
      <c r="V67" s="70">
        <v>53875.39</v>
      </c>
      <c r="W67">
        <v>103.44</v>
      </c>
      <c r="X67" s="70">
        <v>157547.79</v>
      </c>
      <c r="Y67">
        <v>0.86350000000000005</v>
      </c>
      <c r="Z67">
        <v>8.8300000000000003E-2</v>
      </c>
      <c r="AA67">
        <v>4.82E-2</v>
      </c>
      <c r="AB67">
        <v>0.13650000000000001</v>
      </c>
      <c r="AC67">
        <v>157.55000000000001</v>
      </c>
      <c r="AD67" s="70">
        <v>5164.3100000000004</v>
      </c>
      <c r="AE67">
        <v>596.28</v>
      </c>
      <c r="AF67" s="70">
        <v>156466.75</v>
      </c>
      <c r="AG67">
        <v>439</v>
      </c>
      <c r="AH67" s="70">
        <v>31552</v>
      </c>
      <c r="AI67" s="70">
        <v>48321</v>
      </c>
      <c r="AJ67">
        <v>44.5</v>
      </c>
      <c r="AK67">
        <v>32.049999999999997</v>
      </c>
      <c r="AL67">
        <v>33.49</v>
      </c>
      <c r="AM67">
        <v>3.8</v>
      </c>
      <c r="AN67">
        <v>0</v>
      </c>
      <c r="AO67">
        <v>1.3237000000000001</v>
      </c>
      <c r="AP67" s="70">
        <v>1563.9</v>
      </c>
      <c r="AQ67" s="70">
        <v>1667.85</v>
      </c>
      <c r="AR67" s="70">
        <v>5488.23</v>
      </c>
      <c r="AS67">
        <v>325</v>
      </c>
      <c r="AT67">
        <v>299.99</v>
      </c>
      <c r="AU67" s="70">
        <v>9345</v>
      </c>
      <c r="AV67" s="70">
        <v>4572.43</v>
      </c>
      <c r="AW67">
        <v>0.40629999999999999</v>
      </c>
      <c r="AX67" s="70">
        <v>4923.26</v>
      </c>
      <c r="AY67">
        <v>0.4375</v>
      </c>
      <c r="AZ67">
        <v>842.07</v>
      </c>
      <c r="BA67">
        <v>7.4800000000000005E-2</v>
      </c>
      <c r="BB67">
        <v>916.24</v>
      </c>
      <c r="BC67">
        <v>8.14E-2</v>
      </c>
      <c r="BD67" s="70">
        <v>11254</v>
      </c>
      <c r="BE67" s="70">
        <v>2552.13</v>
      </c>
      <c r="BF67">
        <v>0.62739999999999996</v>
      </c>
      <c r="BG67">
        <v>0.48099999999999998</v>
      </c>
      <c r="BH67">
        <v>0.2316</v>
      </c>
      <c r="BI67">
        <v>0.2329</v>
      </c>
      <c r="BJ67">
        <v>2.7400000000000001E-2</v>
      </c>
      <c r="BK67">
        <v>2.7E-2</v>
      </c>
    </row>
    <row r="68" spans="1:63" x14ac:dyDescent="0.25">
      <c r="A68" t="s">
        <v>146</v>
      </c>
      <c r="B68">
        <v>43661</v>
      </c>
      <c r="C68">
        <v>26</v>
      </c>
      <c r="D68">
        <v>294.74</v>
      </c>
      <c r="E68" s="70">
        <v>7663.21</v>
      </c>
      <c r="F68" s="70">
        <v>7511.68</v>
      </c>
      <c r="G68">
        <v>1.38E-2</v>
      </c>
      <c r="H68">
        <v>1.6299999999999999E-2</v>
      </c>
      <c r="I68">
        <v>1.1999999999999999E-3</v>
      </c>
      <c r="J68">
        <v>2.24E-2</v>
      </c>
      <c r="K68">
        <v>0.91930000000000001</v>
      </c>
      <c r="L68">
        <v>2.7E-2</v>
      </c>
      <c r="M68">
        <v>0.28539999999999999</v>
      </c>
      <c r="N68">
        <v>7.1999999999999998E-3</v>
      </c>
      <c r="O68">
        <v>0.1012</v>
      </c>
      <c r="P68" s="70">
        <v>60001.81</v>
      </c>
      <c r="Q68">
        <v>0.18890000000000001</v>
      </c>
      <c r="R68">
        <v>0.2281</v>
      </c>
      <c r="S68">
        <v>0.58289999999999997</v>
      </c>
      <c r="T68">
        <v>20.93</v>
      </c>
      <c r="U68">
        <v>37</v>
      </c>
      <c r="V68" s="70">
        <v>96811.839999999997</v>
      </c>
      <c r="W68">
        <v>200.02</v>
      </c>
      <c r="X68" s="70">
        <v>134691.67000000001</v>
      </c>
      <c r="Y68">
        <v>0.82489999999999997</v>
      </c>
      <c r="Z68">
        <v>0.16139999999999999</v>
      </c>
      <c r="AA68">
        <v>1.37E-2</v>
      </c>
      <c r="AB68">
        <v>0.17510000000000001</v>
      </c>
      <c r="AC68">
        <v>134.69</v>
      </c>
      <c r="AD68" s="70">
        <v>5305.23</v>
      </c>
      <c r="AE68">
        <v>679.72</v>
      </c>
      <c r="AF68" s="70">
        <v>150524.48000000001</v>
      </c>
      <c r="AG68">
        <v>424</v>
      </c>
      <c r="AH68" s="70">
        <v>38468</v>
      </c>
      <c r="AI68" s="70">
        <v>53431</v>
      </c>
      <c r="AJ68">
        <v>68.22</v>
      </c>
      <c r="AK68">
        <v>39.08</v>
      </c>
      <c r="AL68">
        <v>38.49</v>
      </c>
      <c r="AM68">
        <v>3.65</v>
      </c>
      <c r="AN68">
        <v>0</v>
      </c>
      <c r="AO68">
        <v>0.97489999999999999</v>
      </c>
      <c r="AP68" s="70">
        <v>1045.57</v>
      </c>
      <c r="AQ68" s="70">
        <v>1639.54</v>
      </c>
      <c r="AR68" s="70">
        <v>5343.59</v>
      </c>
      <c r="AS68">
        <v>724.66</v>
      </c>
      <c r="AT68">
        <v>405.65</v>
      </c>
      <c r="AU68" s="70">
        <v>9159</v>
      </c>
      <c r="AV68" s="70">
        <v>3533.62</v>
      </c>
      <c r="AW68">
        <v>0.4027</v>
      </c>
      <c r="AX68" s="70">
        <v>4414.78</v>
      </c>
      <c r="AY68">
        <v>0.50309999999999999</v>
      </c>
      <c r="AZ68">
        <v>472.17</v>
      </c>
      <c r="BA68">
        <v>5.3800000000000001E-2</v>
      </c>
      <c r="BB68">
        <v>354.13</v>
      </c>
      <c r="BC68">
        <v>4.0399999999999998E-2</v>
      </c>
      <c r="BD68" s="70">
        <v>8774.7000000000007</v>
      </c>
      <c r="BE68" s="70">
        <v>2721.35</v>
      </c>
      <c r="BF68">
        <v>0.60050000000000003</v>
      </c>
      <c r="BG68">
        <v>0.61760000000000004</v>
      </c>
      <c r="BH68">
        <v>0.24490000000000001</v>
      </c>
      <c r="BI68">
        <v>8.0600000000000005E-2</v>
      </c>
      <c r="BJ68">
        <v>4.0500000000000001E-2</v>
      </c>
      <c r="BK68">
        <v>1.6400000000000001E-2</v>
      </c>
    </row>
    <row r="69" spans="1:63" x14ac:dyDescent="0.25">
      <c r="A69" t="s">
        <v>147</v>
      </c>
      <c r="B69">
        <v>43679</v>
      </c>
      <c r="C69">
        <v>59</v>
      </c>
      <c r="D69">
        <v>33.090000000000003</v>
      </c>
      <c r="E69" s="70">
        <v>1952.46</v>
      </c>
      <c r="F69" s="70">
        <v>1939.04</v>
      </c>
      <c r="G69">
        <v>1.14E-2</v>
      </c>
      <c r="H69">
        <v>5.1000000000000004E-3</v>
      </c>
      <c r="I69">
        <v>5.0000000000000001E-4</v>
      </c>
      <c r="J69">
        <v>5.1200000000000002E-2</v>
      </c>
      <c r="K69">
        <v>0.90820000000000001</v>
      </c>
      <c r="L69">
        <v>2.3599999999999999E-2</v>
      </c>
      <c r="M69">
        <v>0.4365</v>
      </c>
      <c r="N69">
        <v>2.0999999999999999E-3</v>
      </c>
      <c r="O69">
        <v>0.17680000000000001</v>
      </c>
      <c r="P69" s="70">
        <v>51691.29</v>
      </c>
      <c r="Q69">
        <v>0.20250000000000001</v>
      </c>
      <c r="R69">
        <v>0.19620000000000001</v>
      </c>
      <c r="S69">
        <v>0.60129999999999995</v>
      </c>
      <c r="T69">
        <v>20.149999999999999</v>
      </c>
      <c r="U69">
        <v>13</v>
      </c>
      <c r="V69" s="70">
        <v>71501</v>
      </c>
      <c r="W69">
        <v>144.27000000000001</v>
      </c>
      <c r="X69" s="70">
        <v>127186.93</v>
      </c>
      <c r="Y69">
        <v>0.73509999999999998</v>
      </c>
      <c r="Z69">
        <v>0.2477</v>
      </c>
      <c r="AA69">
        <v>1.72E-2</v>
      </c>
      <c r="AB69">
        <v>0.26490000000000002</v>
      </c>
      <c r="AC69">
        <v>127.19</v>
      </c>
      <c r="AD69" s="70">
        <v>4050.41</v>
      </c>
      <c r="AE69">
        <v>515.84</v>
      </c>
      <c r="AF69" s="70">
        <v>140168.4</v>
      </c>
      <c r="AG69">
        <v>385</v>
      </c>
      <c r="AH69" s="70">
        <v>27791</v>
      </c>
      <c r="AI69" s="70">
        <v>45393</v>
      </c>
      <c r="AJ69">
        <v>52.7</v>
      </c>
      <c r="AK69">
        <v>30.47</v>
      </c>
      <c r="AL69">
        <v>34.479999999999997</v>
      </c>
      <c r="AM69">
        <v>0</v>
      </c>
      <c r="AN69" s="70">
        <v>1374.34</v>
      </c>
      <c r="AO69">
        <v>1.4574</v>
      </c>
      <c r="AP69" s="70">
        <v>1183.97</v>
      </c>
      <c r="AQ69" s="70">
        <v>1555.59</v>
      </c>
      <c r="AR69" s="70">
        <v>6402.52</v>
      </c>
      <c r="AS69">
        <v>456.46</v>
      </c>
      <c r="AT69">
        <v>493.48</v>
      </c>
      <c r="AU69" s="70">
        <v>10092</v>
      </c>
      <c r="AV69" s="70">
        <v>3980.31</v>
      </c>
      <c r="AW69">
        <v>0.37590000000000001</v>
      </c>
      <c r="AX69" s="70">
        <v>4825.5</v>
      </c>
      <c r="AY69">
        <v>0.45569999999999999</v>
      </c>
      <c r="AZ69" s="70">
        <v>1052.56</v>
      </c>
      <c r="BA69">
        <v>9.9400000000000002E-2</v>
      </c>
      <c r="BB69">
        <v>730.52</v>
      </c>
      <c r="BC69">
        <v>6.9000000000000006E-2</v>
      </c>
      <c r="BD69" s="70">
        <v>10588.9</v>
      </c>
      <c r="BE69" s="70">
        <v>2769.9</v>
      </c>
      <c r="BF69">
        <v>0.66249999999999998</v>
      </c>
      <c r="BG69">
        <v>0.61160000000000003</v>
      </c>
      <c r="BH69">
        <v>0.22520000000000001</v>
      </c>
      <c r="BI69">
        <v>0.1216</v>
      </c>
      <c r="BJ69">
        <v>2.86E-2</v>
      </c>
      <c r="BK69">
        <v>1.2999999999999999E-2</v>
      </c>
    </row>
    <row r="70" spans="1:63" x14ac:dyDescent="0.25">
      <c r="A70" t="s">
        <v>148</v>
      </c>
      <c r="B70">
        <v>46508</v>
      </c>
      <c r="C70">
        <v>133</v>
      </c>
      <c r="D70">
        <v>6.39</v>
      </c>
      <c r="E70">
        <v>849.36</v>
      </c>
      <c r="F70">
        <v>697.7</v>
      </c>
      <c r="G70">
        <v>4.3E-3</v>
      </c>
      <c r="H70">
        <v>4.3E-3</v>
      </c>
      <c r="I70">
        <v>0</v>
      </c>
      <c r="J70">
        <v>2.1899999999999999E-2</v>
      </c>
      <c r="K70">
        <v>0.94950000000000001</v>
      </c>
      <c r="L70">
        <v>0.02</v>
      </c>
      <c r="M70">
        <v>0.41710000000000003</v>
      </c>
      <c r="N70">
        <v>2.8999999999999998E-3</v>
      </c>
      <c r="O70">
        <v>0.15870000000000001</v>
      </c>
      <c r="P70" s="70">
        <v>47833.9</v>
      </c>
      <c r="Q70">
        <v>0.21820000000000001</v>
      </c>
      <c r="R70">
        <v>0.2545</v>
      </c>
      <c r="S70">
        <v>0.52729999999999999</v>
      </c>
      <c r="T70">
        <v>12.57</v>
      </c>
      <c r="U70">
        <v>8.8000000000000007</v>
      </c>
      <c r="V70" s="70">
        <v>60350.05</v>
      </c>
      <c r="W70">
        <v>91.95</v>
      </c>
      <c r="X70" s="70">
        <v>118489.06</v>
      </c>
      <c r="Y70">
        <v>0.88519999999999999</v>
      </c>
      <c r="Z70">
        <v>6.3399999999999998E-2</v>
      </c>
      <c r="AA70">
        <v>5.1400000000000001E-2</v>
      </c>
      <c r="AB70">
        <v>0.1148</v>
      </c>
      <c r="AC70">
        <v>118.49</v>
      </c>
      <c r="AD70" s="70">
        <v>2806.1</v>
      </c>
      <c r="AE70">
        <v>426.46</v>
      </c>
      <c r="AF70" s="70">
        <v>112394.14</v>
      </c>
      <c r="AG70">
        <v>239</v>
      </c>
      <c r="AH70" s="70">
        <v>32117</v>
      </c>
      <c r="AI70" s="70">
        <v>43000</v>
      </c>
      <c r="AJ70">
        <v>48.7</v>
      </c>
      <c r="AK70">
        <v>22.08</v>
      </c>
      <c r="AL70">
        <v>25.83</v>
      </c>
      <c r="AM70">
        <v>4.2</v>
      </c>
      <c r="AN70" s="70">
        <v>1716.33</v>
      </c>
      <c r="AO70">
        <v>1.3952</v>
      </c>
      <c r="AP70" s="70">
        <v>1716.17</v>
      </c>
      <c r="AQ70" s="70">
        <v>1911.55</v>
      </c>
      <c r="AR70" s="70">
        <v>5899.03</v>
      </c>
      <c r="AS70">
        <v>537.4</v>
      </c>
      <c r="AT70">
        <v>133.91</v>
      </c>
      <c r="AU70" s="70">
        <v>10198</v>
      </c>
      <c r="AV70" s="70">
        <v>6229.37</v>
      </c>
      <c r="AW70">
        <v>0.49590000000000001</v>
      </c>
      <c r="AX70" s="70">
        <v>4890.5600000000004</v>
      </c>
      <c r="AY70">
        <v>0.38929999999999998</v>
      </c>
      <c r="AZ70">
        <v>722.04</v>
      </c>
      <c r="BA70">
        <v>5.7500000000000002E-2</v>
      </c>
      <c r="BB70">
        <v>720.4</v>
      </c>
      <c r="BC70">
        <v>5.7299999999999997E-2</v>
      </c>
      <c r="BD70" s="70">
        <v>12562.37</v>
      </c>
      <c r="BE70" s="70">
        <v>3543.76</v>
      </c>
      <c r="BF70">
        <v>1.0046999999999999</v>
      </c>
      <c r="BG70">
        <v>0.48070000000000002</v>
      </c>
      <c r="BH70">
        <v>0.21909999999999999</v>
      </c>
      <c r="BI70">
        <v>0.23449999999999999</v>
      </c>
      <c r="BJ70">
        <v>3.8699999999999998E-2</v>
      </c>
      <c r="BK70">
        <v>2.7099999999999999E-2</v>
      </c>
    </row>
    <row r="71" spans="1:63" x14ac:dyDescent="0.25">
      <c r="A71" t="s">
        <v>149</v>
      </c>
      <c r="B71">
        <v>45856</v>
      </c>
      <c r="C71">
        <v>98</v>
      </c>
      <c r="D71">
        <v>17.760000000000002</v>
      </c>
      <c r="E71" s="70">
        <v>1740.8</v>
      </c>
      <c r="F71" s="70">
        <v>1778.07</v>
      </c>
      <c r="G71">
        <v>8.3000000000000001E-3</v>
      </c>
      <c r="H71">
        <v>1.49E-2</v>
      </c>
      <c r="I71">
        <v>5.9999999999999995E-4</v>
      </c>
      <c r="J71">
        <v>2.46E-2</v>
      </c>
      <c r="K71">
        <v>0.91149999999999998</v>
      </c>
      <c r="L71">
        <v>4.0099999999999997E-2</v>
      </c>
      <c r="M71">
        <v>0.48089999999999999</v>
      </c>
      <c r="N71">
        <v>2.8E-3</v>
      </c>
      <c r="O71">
        <v>0.13500000000000001</v>
      </c>
      <c r="P71" s="70">
        <v>57111.67</v>
      </c>
      <c r="Q71">
        <v>0.1636</v>
      </c>
      <c r="R71">
        <v>0.14549999999999999</v>
      </c>
      <c r="S71">
        <v>0.69089999999999996</v>
      </c>
      <c r="T71">
        <v>18.14</v>
      </c>
      <c r="U71">
        <v>10.31</v>
      </c>
      <c r="V71" s="70">
        <v>70312.34</v>
      </c>
      <c r="W71">
        <v>164.88</v>
      </c>
      <c r="X71" s="70">
        <v>133334.43</v>
      </c>
      <c r="Y71">
        <v>0.67130000000000001</v>
      </c>
      <c r="Z71">
        <v>0.25319999999999998</v>
      </c>
      <c r="AA71">
        <v>7.5499999999999998E-2</v>
      </c>
      <c r="AB71">
        <v>0.32869999999999999</v>
      </c>
      <c r="AC71">
        <v>133.33000000000001</v>
      </c>
      <c r="AD71" s="70">
        <v>3935.75</v>
      </c>
      <c r="AE71">
        <v>384.67</v>
      </c>
      <c r="AF71" s="70">
        <v>155556.31</v>
      </c>
      <c r="AG71">
        <v>436</v>
      </c>
      <c r="AH71" s="70">
        <v>29326</v>
      </c>
      <c r="AI71" s="70">
        <v>42268</v>
      </c>
      <c r="AJ71">
        <v>47.22</v>
      </c>
      <c r="AK71">
        <v>25.22</v>
      </c>
      <c r="AL71">
        <v>35.619999999999997</v>
      </c>
      <c r="AM71">
        <v>4.3</v>
      </c>
      <c r="AN71">
        <v>0</v>
      </c>
      <c r="AO71">
        <v>0.78320000000000001</v>
      </c>
      <c r="AP71" s="70">
        <v>1131.72</v>
      </c>
      <c r="AQ71" s="70">
        <v>1959.5</v>
      </c>
      <c r="AR71" s="70">
        <v>5994.61</v>
      </c>
      <c r="AS71">
        <v>296.57</v>
      </c>
      <c r="AT71">
        <v>151.62</v>
      </c>
      <c r="AU71" s="70">
        <v>9534</v>
      </c>
      <c r="AV71" s="70">
        <v>4981.6899999999996</v>
      </c>
      <c r="AW71">
        <v>0.51029999999999998</v>
      </c>
      <c r="AX71" s="70">
        <v>3247.92</v>
      </c>
      <c r="AY71">
        <v>0.3327</v>
      </c>
      <c r="AZ71">
        <v>928.28</v>
      </c>
      <c r="BA71">
        <v>9.5100000000000004E-2</v>
      </c>
      <c r="BB71">
        <v>603.91999999999996</v>
      </c>
      <c r="BC71">
        <v>6.1899999999999997E-2</v>
      </c>
      <c r="BD71" s="70">
        <v>9761.82</v>
      </c>
      <c r="BE71" s="70">
        <v>2583.02</v>
      </c>
      <c r="BF71">
        <v>0.80940000000000001</v>
      </c>
      <c r="BG71">
        <v>0.53190000000000004</v>
      </c>
      <c r="BH71">
        <v>0.21920000000000001</v>
      </c>
      <c r="BI71">
        <v>0.1996</v>
      </c>
      <c r="BJ71">
        <v>3.7900000000000003E-2</v>
      </c>
      <c r="BK71">
        <v>1.1299999999999999E-2</v>
      </c>
    </row>
    <row r="72" spans="1:63" x14ac:dyDescent="0.25">
      <c r="A72" t="s">
        <v>150</v>
      </c>
      <c r="B72">
        <v>47787</v>
      </c>
      <c r="C72">
        <v>128</v>
      </c>
      <c r="D72">
        <v>15.79</v>
      </c>
      <c r="E72" s="70">
        <v>2021.44</v>
      </c>
      <c r="F72" s="70">
        <v>1913.69</v>
      </c>
      <c r="G72">
        <v>2.3999999999999998E-3</v>
      </c>
      <c r="H72">
        <v>8.2000000000000007E-3</v>
      </c>
      <c r="I72">
        <v>0</v>
      </c>
      <c r="J72">
        <v>4.3E-3</v>
      </c>
      <c r="K72">
        <v>0.9677</v>
      </c>
      <c r="L72">
        <v>1.7299999999999999E-2</v>
      </c>
      <c r="M72">
        <v>0.61819999999999997</v>
      </c>
      <c r="N72">
        <v>0</v>
      </c>
      <c r="O72">
        <v>0.1565</v>
      </c>
      <c r="P72" s="70">
        <v>39510.589999999997</v>
      </c>
      <c r="Q72">
        <v>0.31519999999999998</v>
      </c>
      <c r="R72">
        <v>0.23910000000000001</v>
      </c>
      <c r="S72">
        <v>0.44569999999999999</v>
      </c>
      <c r="T72">
        <v>14.55</v>
      </c>
      <c r="U72">
        <v>15.6</v>
      </c>
      <c r="V72" s="70">
        <v>58354.76</v>
      </c>
      <c r="W72">
        <v>126.42</v>
      </c>
      <c r="X72" s="70">
        <v>162529.43</v>
      </c>
      <c r="Y72">
        <v>0.45279999999999998</v>
      </c>
      <c r="Z72">
        <v>0.13780000000000001</v>
      </c>
      <c r="AA72">
        <v>0.4093</v>
      </c>
      <c r="AB72">
        <v>0.54720000000000002</v>
      </c>
      <c r="AC72">
        <v>162.53</v>
      </c>
      <c r="AD72" s="70">
        <v>4006.06</v>
      </c>
      <c r="AE72">
        <v>276.36</v>
      </c>
      <c r="AF72" s="70">
        <v>143445.92000000001</v>
      </c>
      <c r="AG72">
        <v>400</v>
      </c>
      <c r="AH72" s="70">
        <v>28804</v>
      </c>
      <c r="AI72" s="70">
        <v>42189</v>
      </c>
      <c r="AJ72">
        <v>28.89</v>
      </c>
      <c r="AK72">
        <v>21.39</v>
      </c>
      <c r="AL72">
        <v>22.75</v>
      </c>
      <c r="AM72">
        <v>4.5</v>
      </c>
      <c r="AN72">
        <v>0</v>
      </c>
      <c r="AO72">
        <v>0.5403</v>
      </c>
      <c r="AP72" s="70">
        <v>1548.9</v>
      </c>
      <c r="AQ72" s="70">
        <v>2330.2800000000002</v>
      </c>
      <c r="AR72" s="70">
        <v>6213.22</v>
      </c>
      <c r="AS72">
        <v>293.62</v>
      </c>
      <c r="AT72">
        <v>45</v>
      </c>
      <c r="AU72" s="70">
        <v>10431</v>
      </c>
      <c r="AV72" s="70">
        <v>5364.12</v>
      </c>
      <c r="AW72">
        <v>0.4521</v>
      </c>
      <c r="AX72" s="70">
        <v>3583.84</v>
      </c>
      <c r="AY72">
        <v>0.30209999999999998</v>
      </c>
      <c r="AZ72" s="70">
        <v>1439.16</v>
      </c>
      <c r="BA72">
        <v>0.12130000000000001</v>
      </c>
      <c r="BB72" s="70">
        <v>1477.04</v>
      </c>
      <c r="BC72">
        <v>0.1245</v>
      </c>
      <c r="BD72" s="70">
        <v>11864.15</v>
      </c>
      <c r="BE72" s="70">
        <v>4286.6000000000004</v>
      </c>
      <c r="BF72">
        <v>1.3301000000000001</v>
      </c>
      <c r="BG72">
        <v>0.51390000000000002</v>
      </c>
      <c r="BH72">
        <v>0.2412</v>
      </c>
      <c r="BI72">
        <v>0.15060000000000001</v>
      </c>
      <c r="BJ72">
        <v>7.0499999999999993E-2</v>
      </c>
      <c r="BK72">
        <v>2.3900000000000001E-2</v>
      </c>
    </row>
    <row r="73" spans="1:63" x14ac:dyDescent="0.25">
      <c r="A73" t="s">
        <v>151</v>
      </c>
      <c r="B73">
        <v>48470</v>
      </c>
      <c r="C73">
        <v>71</v>
      </c>
      <c r="D73">
        <v>32.130000000000003</v>
      </c>
      <c r="E73" s="70">
        <v>2281.23</v>
      </c>
      <c r="F73" s="70">
        <v>2168.23</v>
      </c>
      <c r="G73">
        <v>3.5000000000000001E-3</v>
      </c>
      <c r="H73">
        <v>1.24E-2</v>
      </c>
      <c r="I73">
        <v>0</v>
      </c>
      <c r="J73">
        <v>1.38E-2</v>
      </c>
      <c r="K73">
        <v>0.95109999999999995</v>
      </c>
      <c r="L73">
        <v>1.9099999999999999E-2</v>
      </c>
      <c r="M73">
        <v>0.27010000000000001</v>
      </c>
      <c r="N73">
        <v>0</v>
      </c>
      <c r="O73">
        <v>0.10440000000000001</v>
      </c>
      <c r="P73" s="70">
        <v>56899.31</v>
      </c>
      <c r="Q73">
        <v>0.25</v>
      </c>
      <c r="R73">
        <v>0.1212</v>
      </c>
      <c r="S73">
        <v>0.62880000000000003</v>
      </c>
      <c r="T73">
        <v>20.46</v>
      </c>
      <c r="U73">
        <v>12</v>
      </c>
      <c r="V73" s="70">
        <v>70978.75</v>
      </c>
      <c r="W73">
        <v>181.73</v>
      </c>
      <c r="X73" s="70">
        <v>184174.91</v>
      </c>
      <c r="Y73">
        <v>0.81410000000000005</v>
      </c>
      <c r="Z73">
        <v>0.1467</v>
      </c>
      <c r="AA73">
        <v>3.9100000000000003E-2</v>
      </c>
      <c r="AB73">
        <v>0.18590000000000001</v>
      </c>
      <c r="AC73">
        <v>184.17</v>
      </c>
      <c r="AD73" s="70">
        <v>6074.52</v>
      </c>
      <c r="AE73">
        <v>641.61</v>
      </c>
      <c r="AF73" s="70">
        <v>199337.51</v>
      </c>
      <c r="AG73">
        <v>522</v>
      </c>
      <c r="AH73" s="70">
        <v>41561</v>
      </c>
      <c r="AI73" s="70">
        <v>58174</v>
      </c>
      <c r="AJ73">
        <v>65.95</v>
      </c>
      <c r="AK73">
        <v>31.23</v>
      </c>
      <c r="AL73">
        <v>33.89</v>
      </c>
      <c r="AM73">
        <v>3.3</v>
      </c>
      <c r="AN73">
        <v>0</v>
      </c>
      <c r="AO73">
        <v>0.62980000000000003</v>
      </c>
      <c r="AP73" s="70">
        <v>1025.2</v>
      </c>
      <c r="AQ73" s="70">
        <v>1252.07</v>
      </c>
      <c r="AR73" s="70">
        <v>5277.42</v>
      </c>
      <c r="AS73">
        <v>387.92</v>
      </c>
      <c r="AT73">
        <v>389.41</v>
      </c>
      <c r="AU73" s="70">
        <v>8332</v>
      </c>
      <c r="AV73" s="70">
        <v>3884.41</v>
      </c>
      <c r="AW73">
        <v>0.40600000000000003</v>
      </c>
      <c r="AX73" s="70">
        <v>4633.29</v>
      </c>
      <c r="AY73">
        <v>0.48420000000000002</v>
      </c>
      <c r="AZ73">
        <v>538.36</v>
      </c>
      <c r="BA73">
        <v>5.6300000000000003E-2</v>
      </c>
      <c r="BB73">
        <v>512.07000000000005</v>
      </c>
      <c r="BC73">
        <v>5.3499999999999999E-2</v>
      </c>
      <c r="BD73" s="70">
        <v>9568.1299999999992</v>
      </c>
      <c r="BE73" s="70">
        <v>1721.16</v>
      </c>
      <c r="BF73">
        <v>0.3246</v>
      </c>
      <c r="BG73">
        <v>0</v>
      </c>
      <c r="BH73">
        <v>0.5585</v>
      </c>
      <c r="BI73">
        <v>0.27650000000000002</v>
      </c>
      <c r="BJ73">
        <v>0.1411</v>
      </c>
      <c r="BK73">
        <v>2.3800000000000002E-2</v>
      </c>
    </row>
    <row r="74" spans="1:63" x14ac:dyDescent="0.25">
      <c r="A74" t="s">
        <v>152</v>
      </c>
      <c r="B74">
        <v>46755</v>
      </c>
      <c r="C74">
        <v>206</v>
      </c>
      <c r="D74">
        <v>11.32</v>
      </c>
      <c r="E74" s="70">
        <v>2332.4899999999998</v>
      </c>
      <c r="F74" s="70">
        <v>2217.27</v>
      </c>
      <c r="G74">
        <v>1.17E-2</v>
      </c>
      <c r="H74">
        <v>5.3E-3</v>
      </c>
      <c r="I74">
        <v>2.7000000000000001E-3</v>
      </c>
      <c r="J74">
        <v>2.5600000000000001E-2</v>
      </c>
      <c r="K74">
        <v>0.93210000000000004</v>
      </c>
      <c r="L74">
        <v>2.2499999999999999E-2</v>
      </c>
      <c r="M74">
        <v>0.24729999999999999</v>
      </c>
      <c r="N74">
        <v>5.8999999999999999E-3</v>
      </c>
      <c r="O74">
        <v>0.10539999999999999</v>
      </c>
      <c r="P74" s="70">
        <v>50962.05</v>
      </c>
      <c r="Q74">
        <v>0.24160000000000001</v>
      </c>
      <c r="R74">
        <v>0.2215</v>
      </c>
      <c r="S74">
        <v>0.53690000000000004</v>
      </c>
      <c r="T74">
        <v>18.350000000000001</v>
      </c>
      <c r="U74">
        <v>17.2</v>
      </c>
      <c r="V74" s="70">
        <v>75556.789999999994</v>
      </c>
      <c r="W74">
        <v>130.96</v>
      </c>
      <c r="X74" s="70">
        <v>218598.17</v>
      </c>
      <c r="Y74">
        <v>0.94389999999999996</v>
      </c>
      <c r="Z74">
        <v>2.87E-2</v>
      </c>
      <c r="AA74">
        <v>2.7400000000000001E-2</v>
      </c>
      <c r="AB74">
        <v>5.6099999999999997E-2</v>
      </c>
      <c r="AC74">
        <v>218.6</v>
      </c>
      <c r="AD74" s="70">
        <v>4983.3100000000004</v>
      </c>
      <c r="AE74">
        <v>717.11</v>
      </c>
      <c r="AF74" s="70">
        <v>229790.55</v>
      </c>
      <c r="AG74">
        <v>566</v>
      </c>
      <c r="AH74" s="70">
        <v>47304</v>
      </c>
      <c r="AI74" s="70">
        <v>69663</v>
      </c>
      <c r="AJ74">
        <v>31.8</v>
      </c>
      <c r="AK74">
        <v>22.44</v>
      </c>
      <c r="AL74">
        <v>25.85</v>
      </c>
      <c r="AM74">
        <v>3</v>
      </c>
      <c r="AN74" s="70">
        <v>2169.34</v>
      </c>
      <c r="AO74">
        <v>0.95150000000000001</v>
      </c>
      <c r="AP74" s="70">
        <v>1246.8699999999999</v>
      </c>
      <c r="AQ74" s="70">
        <v>2029</v>
      </c>
      <c r="AR74" s="70">
        <v>5082.1099999999997</v>
      </c>
      <c r="AS74" s="70">
        <v>1027.21</v>
      </c>
      <c r="AT74">
        <v>167.82</v>
      </c>
      <c r="AU74" s="70">
        <v>9553</v>
      </c>
      <c r="AV74" s="70">
        <v>2660.81</v>
      </c>
      <c r="AW74">
        <v>0.2555</v>
      </c>
      <c r="AX74" s="70">
        <v>6445.27</v>
      </c>
      <c r="AY74">
        <v>0.61880000000000002</v>
      </c>
      <c r="AZ74">
        <v>745.39</v>
      </c>
      <c r="BA74">
        <v>7.1599999999999997E-2</v>
      </c>
      <c r="BB74">
        <v>564.69000000000005</v>
      </c>
      <c r="BC74">
        <v>5.4199999999999998E-2</v>
      </c>
      <c r="BD74" s="70">
        <v>10416.16</v>
      </c>
      <c r="BE74">
        <v>997.4</v>
      </c>
      <c r="BF74">
        <v>0.13650000000000001</v>
      </c>
      <c r="BG74">
        <v>0.52239999999999998</v>
      </c>
      <c r="BH74">
        <v>0.2208</v>
      </c>
      <c r="BI74">
        <v>0.12590000000000001</v>
      </c>
      <c r="BJ74">
        <v>4.3799999999999999E-2</v>
      </c>
      <c r="BK74">
        <v>8.7099999999999997E-2</v>
      </c>
    </row>
    <row r="75" spans="1:63" x14ac:dyDescent="0.25">
      <c r="A75" t="s">
        <v>153</v>
      </c>
      <c r="B75">
        <v>43687</v>
      </c>
      <c r="C75">
        <v>6</v>
      </c>
      <c r="D75">
        <v>282.81</v>
      </c>
      <c r="E75" s="70">
        <v>1696.85</v>
      </c>
      <c r="F75" s="70">
        <v>1480.81</v>
      </c>
      <c r="G75">
        <v>6.1000000000000004E-3</v>
      </c>
      <c r="H75">
        <v>1.1299999999999999E-2</v>
      </c>
      <c r="I75">
        <v>1.4E-3</v>
      </c>
      <c r="J75">
        <v>2.1899999999999999E-2</v>
      </c>
      <c r="K75">
        <v>0.92700000000000005</v>
      </c>
      <c r="L75">
        <v>3.2300000000000002E-2</v>
      </c>
      <c r="M75">
        <v>0.68710000000000004</v>
      </c>
      <c r="N75">
        <v>5.4000000000000003E-3</v>
      </c>
      <c r="O75">
        <v>0.24199999999999999</v>
      </c>
      <c r="P75" s="70">
        <v>48771.27</v>
      </c>
      <c r="Q75">
        <v>0.1827</v>
      </c>
      <c r="R75">
        <v>0.125</v>
      </c>
      <c r="S75">
        <v>0.69230000000000003</v>
      </c>
      <c r="T75">
        <v>17.77</v>
      </c>
      <c r="U75">
        <v>10.3</v>
      </c>
      <c r="V75" s="70">
        <v>67360.91</v>
      </c>
      <c r="W75">
        <v>156.49</v>
      </c>
      <c r="X75" s="70">
        <v>73558.789999999994</v>
      </c>
      <c r="Y75">
        <v>0.72670000000000001</v>
      </c>
      <c r="Z75">
        <v>0.21640000000000001</v>
      </c>
      <c r="AA75">
        <v>5.6899999999999999E-2</v>
      </c>
      <c r="AB75">
        <v>0.27329999999999999</v>
      </c>
      <c r="AC75">
        <v>73.56</v>
      </c>
      <c r="AD75" s="70">
        <v>2856.4</v>
      </c>
      <c r="AE75">
        <v>446.66</v>
      </c>
      <c r="AF75" s="70">
        <v>83007.570000000007</v>
      </c>
      <c r="AG75">
        <v>82</v>
      </c>
      <c r="AH75" s="70">
        <v>23984</v>
      </c>
      <c r="AI75" s="70">
        <v>33167</v>
      </c>
      <c r="AJ75">
        <v>54.8</v>
      </c>
      <c r="AK75">
        <v>37.5</v>
      </c>
      <c r="AL75">
        <v>39.11</v>
      </c>
      <c r="AM75">
        <v>3.5</v>
      </c>
      <c r="AN75">
        <v>0</v>
      </c>
      <c r="AO75">
        <v>1.1402000000000001</v>
      </c>
      <c r="AP75" s="70">
        <v>1686.12</v>
      </c>
      <c r="AQ75" s="70">
        <v>1783.16</v>
      </c>
      <c r="AR75" s="70">
        <v>5756.76</v>
      </c>
      <c r="AS75">
        <v>521.07000000000005</v>
      </c>
      <c r="AT75">
        <v>188.86</v>
      </c>
      <c r="AU75" s="70">
        <v>9936</v>
      </c>
      <c r="AV75" s="70">
        <v>6390.6</v>
      </c>
      <c r="AW75">
        <v>0.5696</v>
      </c>
      <c r="AX75" s="70">
        <v>2695.68</v>
      </c>
      <c r="AY75">
        <v>0.2402</v>
      </c>
      <c r="AZ75">
        <v>752.01</v>
      </c>
      <c r="BA75">
        <v>6.7000000000000004E-2</v>
      </c>
      <c r="BB75" s="70">
        <v>1382.11</v>
      </c>
      <c r="BC75">
        <v>0.1232</v>
      </c>
      <c r="BD75" s="70">
        <v>11220.39</v>
      </c>
      <c r="BE75" s="70">
        <v>4106.8999999999996</v>
      </c>
      <c r="BF75">
        <v>2.0468000000000002</v>
      </c>
      <c r="BG75">
        <v>0.50529999999999997</v>
      </c>
      <c r="BH75">
        <v>0.21829999999999999</v>
      </c>
      <c r="BI75">
        <v>0.23380000000000001</v>
      </c>
      <c r="BJ75">
        <v>2.6700000000000002E-2</v>
      </c>
      <c r="BK75">
        <v>1.6E-2</v>
      </c>
    </row>
    <row r="76" spans="1:63" x14ac:dyDescent="0.25">
      <c r="A76" t="s">
        <v>154</v>
      </c>
      <c r="B76">
        <v>45252</v>
      </c>
      <c r="C76">
        <v>157</v>
      </c>
      <c r="D76">
        <v>5.81</v>
      </c>
      <c r="E76">
        <v>912.47</v>
      </c>
      <c r="F76">
        <v>836.2</v>
      </c>
      <c r="G76">
        <v>1.1999999999999999E-3</v>
      </c>
      <c r="H76">
        <v>0</v>
      </c>
      <c r="I76">
        <v>0</v>
      </c>
      <c r="J76">
        <v>4.7999999999999996E-3</v>
      </c>
      <c r="K76">
        <v>0.99109999999999998</v>
      </c>
      <c r="L76">
        <v>2.8999999999999998E-3</v>
      </c>
      <c r="M76">
        <v>0.42699999999999999</v>
      </c>
      <c r="N76">
        <v>0</v>
      </c>
      <c r="O76">
        <v>7.5700000000000003E-2</v>
      </c>
      <c r="P76" s="70">
        <v>45756.49</v>
      </c>
      <c r="Q76">
        <v>0.12959999999999999</v>
      </c>
      <c r="R76">
        <v>9.2600000000000002E-2</v>
      </c>
      <c r="S76">
        <v>0.77780000000000005</v>
      </c>
      <c r="T76">
        <v>16.850000000000001</v>
      </c>
      <c r="U76">
        <v>8</v>
      </c>
      <c r="V76" s="70">
        <v>43732.25</v>
      </c>
      <c r="W76">
        <v>107.06</v>
      </c>
      <c r="X76" s="70">
        <v>118690.49</v>
      </c>
      <c r="Y76">
        <v>0.69059999999999999</v>
      </c>
      <c r="Z76">
        <v>0.16209999999999999</v>
      </c>
      <c r="AA76">
        <v>0.14729999999999999</v>
      </c>
      <c r="AB76">
        <v>0.30940000000000001</v>
      </c>
      <c r="AC76">
        <v>118.69</v>
      </c>
      <c r="AD76" s="70">
        <v>3337.02</v>
      </c>
      <c r="AE76">
        <v>347.42</v>
      </c>
      <c r="AF76" s="70">
        <v>117223.3</v>
      </c>
      <c r="AG76">
        <v>271</v>
      </c>
      <c r="AH76" s="70">
        <v>26888</v>
      </c>
      <c r="AI76" s="70">
        <v>39721</v>
      </c>
      <c r="AJ76">
        <v>35.700000000000003</v>
      </c>
      <c r="AK76">
        <v>26.56</v>
      </c>
      <c r="AL76">
        <v>27.84</v>
      </c>
      <c r="AM76">
        <v>4.7</v>
      </c>
      <c r="AN76">
        <v>0</v>
      </c>
      <c r="AO76">
        <v>0.97299999999999998</v>
      </c>
      <c r="AP76" s="70">
        <v>1256.79</v>
      </c>
      <c r="AQ76" s="70">
        <v>1698.39</v>
      </c>
      <c r="AR76" s="70">
        <v>5179.45</v>
      </c>
      <c r="AS76">
        <v>544.94000000000005</v>
      </c>
      <c r="AT76">
        <v>221.47</v>
      </c>
      <c r="AU76" s="70">
        <v>8901</v>
      </c>
      <c r="AV76" s="70">
        <v>5357.99</v>
      </c>
      <c r="AW76">
        <v>0.53710000000000002</v>
      </c>
      <c r="AX76" s="70">
        <v>3033.5</v>
      </c>
      <c r="AY76">
        <v>0.30409999999999998</v>
      </c>
      <c r="AZ76">
        <v>736.18</v>
      </c>
      <c r="BA76">
        <v>7.3800000000000004E-2</v>
      </c>
      <c r="BB76">
        <v>848.68</v>
      </c>
      <c r="BC76">
        <v>8.5099999999999995E-2</v>
      </c>
      <c r="BD76" s="70">
        <v>9976.34</v>
      </c>
      <c r="BE76" s="70">
        <v>4048.12</v>
      </c>
      <c r="BF76">
        <v>1.4254</v>
      </c>
      <c r="BG76">
        <v>0.48659999999999998</v>
      </c>
      <c r="BH76">
        <v>0.26169999999999999</v>
      </c>
      <c r="BI76">
        <v>0.19639999999999999</v>
      </c>
      <c r="BJ76">
        <v>3.3799999999999997E-2</v>
      </c>
      <c r="BK76">
        <v>2.1499999999999998E-2</v>
      </c>
    </row>
    <row r="77" spans="1:63" x14ac:dyDescent="0.25">
      <c r="A77" t="s">
        <v>155</v>
      </c>
      <c r="B77">
        <v>43695</v>
      </c>
      <c r="C77">
        <v>77</v>
      </c>
      <c r="D77">
        <v>31.51</v>
      </c>
      <c r="E77" s="70">
        <v>2425.9</v>
      </c>
      <c r="F77" s="70">
        <v>2252.1999999999998</v>
      </c>
      <c r="G77">
        <v>3.8999999999999998E-3</v>
      </c>
      <c r="H77">
        <v>3.5999999999999997E-2</v>
      </c>
      <c r="I77">
        <v>1.6999999999999999E-3</v>
      </c>
      <c r="J77">
        <v>8.6E-3</v>
      </c>
      <c r="K77">
        <v>0.91269999999999996</v>
      </c>
      <c r="L77">
        <v>3.7100000000000001E-2</v>
      </c>
      <c r="M77">
        <v>0.63139999999999996</v>
      </c>
      <c r="N77">
        <v>3.0999999999999999E-3</v>
      </c>
      <c r="O77">
        <v>0.1842</v>
      </c>
      <c r="P77" s="70">
        <v>47567.23</v>
      </c>
      <c r="Q77">
        <v>0.20569999999999999</v>
      </c>
      <c r="R77">
        <v>0.1714</v>
      </c>
      <c r="S77">
        <v>0.62290000000000001</v>
      </c>
      <c r="T77">
        <v>19.21</v>
      </c>
      <c r="U77">
        <v>14.55</v>
      </c>
      <c r="V77" s="70">
        <v>58622.8</v>
      </c>
      <c r="W77">
        <v>160.97</v>
      </c>
      <c r="X77" s="70">
        <v>92086.54</v>
      </c>
      <c r="Y77">
        <v>0.66930000000000001</v>
      </c>
      <c r="Z77">
        <v>0.23599999999999999</v>
      </c>
      <c r="AA77">
        <v>9.4700000000000006E-2</v>
      </c>
      <c r="AB77">
        <v>0.33069999999999999</v>
      </c>
      <c r="AC77">
        <v>92.09</v>
      </c>
      <c r="AD77" s="70">
        <v>2722.94</v>
      </c>
      <c r="AE77">
        <v>331.67</v>
      </c>
      <c r="AF77" s="70">
        <v>84646.399999999994</v>
      </c>
      <c r="AG77">
        <v>88</v>
      </c>
      <c r="AH77" s="70">
        <v>23998</v>
      </c>
      <c r="AI77" s="70">
        <v>38825</v>
      </c>
      <c r="AJ77">
        <v>38</v>
      </c>
      <c r="AK77">
        <v>28.48</v>
      </c>
      <c r="AL77">
        <v>29.28</v>
      </c>
      <c r="AM77">
        <v>4.4000000000000004</v>
      </c>
      <c r="AN77">
        <v>0</v>
      </c>
      <c r="AO77">
        <v>0.9214</v>
      </c>
      <c r="AP77" s="70">
        <v>1135.5</v>
      </c>
      <c r="AQ77" s="70">
        <v>1914.52</v>
      </c>
      <c r="AR77" s="70">
        <v>5684.64</v>
      </c>
      <c r="AS77">
        <v>692.67</v>
      </c>
      <c r="AT77">
        <v>172.65</v>
      </c>
      <c r="AU77" s="70">
        <v>9600</v>
      </c>
      <c r="AV77" s="70">
        <v>6085.72</v>
      </c>
      <c r="AW77">
        <v>0.58699999999999997</v>
      </c>
      <c r="AX77" s="70">
        <v>2448.71</v>
      </c>
      <c r="AY77">
        <v>0.23619999999999999</v>
      </c>
      <c r="AZ77">
        <v>550.05999999999995</v>
      </c>
      <c r="BA77">
        <v>5.3100000000000001E-2</v>
      </c>
      <c r="BB77" s="70">
        <v>1283.54</v>
      </c>
      <c r="BC77">
        <v>0.12379999999999999</v>
      </c>
      <c r="BD77" s="70">
        <v>10368.030000000001</v>
      </c>
      <c r="BE77" s="70">
        <v>4618.7700000000004</v>
      </c>
      <c r="BF77">
        <v>1.7463</v>
      </c>
      <c r="BG77">
        <v>0.52249999999999996</v>
      </c>
      <c r="BH77">
        <v>0.2419</v>
      </c>
      <c r="BI77">
        <v>0.1847</v>
      </c>
      <c r="BJ77">
        <v>3.0099999999999998E-2</v>
      </c>
      <c r="BK77">
        <v>2.07E-2</v>
      </c>
    </row>
    <row r="78" spans="1:63" x14ac:dyDescent="0.25">
      <c r="A78" t="s">
        <v>156</v>
      </c>
      <c r="B78">
        <v>43703</v>
      </c>
      <c r="C78">
        <v>4</v>
      </c>
      <c r="D78">
        <v>352.45</v>
      </c>
      <c r="E78" s="70">
        <v>1409.78</v>
      </c>
      <c r="F78" s="70">
        <v>1211.67</v>
      </c>
      <c r="G78">
        <v>8.0000000000000004E-4</v>
      </c>
      <c r="H78">
        <v>0.28410000000000002</v>
      </c>
      <c r="I78">
        <v>0</v>
      </c>
      <c r="J78">
        <v>0.2175</v>
      </c>
      <c r="K78">
        <v>0.4012</v>
      </c>
      <c r="L78">
        <v>9.6299999999999997E-2</v>
      </c>
      <c r="M78">
        <v>0.82020000000000004</v>
      </c>
      <c r="N78">
        <v>3.2199999999999999E-2</v>
      </c>
      <c r="O78">
        <v>0.17100000000000001</v>
      </c>
      <c r="P78" s="70">
        <v>56257.91</v>
      </c>
      <c r="Q78">
        <v>0.18179999999999999</v>
      </c>
      <c r="R78">
        <v>0.1636</v>
      </c>
      <c r="S78">
        <v>0.65449999999999997</v>
      </c>
      <c r="T78">
        <v>19.260000000000002</v>
      </c>
      <c r="U78">
        <v>8.34</v>
      </c>
      <c r="V78" s="70">
        <v>69520.5</v>
      </c>
      <c r="W78">
        <v>164.19</v>
      </c>
      <c r="X78" s="70">
        <v>46713.760000000002</v>
      </c>
      <c r="Y78">
        <v>0.85709999999999997</v>
      </c>
      <c r="Z78">
        <v>9.8199999999999996E-2</v>
      </c>
      <c r="AA78">
        <v>4.4699999999999997E-2</v>
      </c>
      <c r="AB78">
        <v>0.1429</v>
      </c>
      <c r="AC78">
        <v>46.71</v>
      </c>
      <c r="AD78" s="70">
        <v>1868.35</v>
      </c>
      <c r="AE78">
        <v>415.46</v>
      </c>
      <c r="AF78" s="70">
        <v>48671.78</v>
      </c>
      <c r="AG78">
        <v>6</v>
      </c>
      <c r="AH78" s="70">
        <v>22319</v>
      </c>
      <c r="AI78" s="70">
        <v>36373</v>
      </c>
      <c r="AJ78">
        <v>40.299999999999997</v>
      </c>
      <c r="AK78">
        <v>40.22</v>
      </c>
      <c r="AL78">
        <v>37.909999999999997</v>
      </c>
      <c r="AM78">
        <v>4.7</v>
      </c>
      <c r="AN78">
        <v>0</v>
      </c>
      <c r="AO78">
        <v>1.0286999999999999</v>
      </c>
      <c r="AP78" s="70">
        <v>1100.3900000000001</v>
      </c>
      <c r="AQ78" s="70">
        <v>2339.65</v>
      </c>
      <c r="AR78" s="70">
        <v>6588.24</v>
      </c>
      <c r="AS78">
        <v>251.02</v>
      </c>
      <c r="AT78">
        <v>380.71</v>
      </c>
      <c r="AU78" s="70">
        <v>10660</v>
      </c>
      <c r="AV78" s="70">
        <v>9065.48</v>
      </c>
      <c r="AW78">
        <v>0.73260000000000003</v>
      </c>
      <c r="AX78" s="70">
        <v>1543.7</v>
      </c>
      <c r="AY78">
        <v>0.12470000000000001</v>
      </c>
      <c r="AZ78">
        <v>453.79</v>
      </c>
      <c r="BA78">
        <v>3.6700000000000003E-2</v>
      </c>
      <c r="BB78" s="70">
        <v>1311.98</v>
      </c>
      <c r="BC78">
        <v>0.106</v>
      </c>
      <c r="BD78" s="70">
        <v>12374.95</v>
      </c>
      <c r="BE78" s="70">
        <v>6065.87</v>
      </c>
      <c r="BF78">
        <v>3.3370000000000002</v>
      </c>
      <c r="BG78">
        <v>0.5706</v>
      </c>
      <c r="BH78">
        <v>0.19259999999999999</v>
      </c>
      <c r="BI78">
        <v>0.20730000000000001</v>
      </c>
      <c r="BJ78">
        <v>2.35E-2</v>
      </c>
      <c r="BK78">
        <v>6.0000000000000001E-3</v>
      </c>
    </row>
    <row r="79" spans="1:63" x14ac:dyDescent="0.25">
      <c r="A79" t="s">
        <v>157</v>
      </c>
      <c r="B79">
        <v>46946</v>
      </c>
      <c r="C79">
        <v>32</v>
      </c>
      <c r="D79">
        <v>118.61</v>
      </c>
      <c r="E79" s="70">
        <v>3795.54</v>
      </c>
      <c r="F79" s="70">
        <v>3517.67</v>
      </c>
      <c r="G79">
        <v>1.6400000000000001E-2</v>
      </c>
      <c r="H79">
        <v>0.17050000000000001</v>
      </c>
      <c r="I79">
        <v>2.3E-3</v>
      </c>
      <c r="J79">
        <v>2.4400000000000002E-2</v>
      </c>
      <c r="K79">
        <v>0.70950000000000002</v>
      </c>
      <c r="L79">
        <v>7.6999999999999999E-2</v>
      </c>
      <c r="M79">
        <v>0.29110000000000003</v>
      </c>
      <c r="N79">
        <v>2.0500000000000001E-2</v>
      </c>
      <c r="O79">
        <v>0.11070000000000001</v>
      </c>
      <c r="P79" s="70">
        <v>56501.29</v>
      </c>
      <c r="Q79">
        <v>0.22270000000000001</v>
      </c>
      <c r="R79">
        <v>0.16589999999999999</v>
      </c>
      <c r="S79">
        <v>0.61140000000000005</v>
      </c>
      <c r="T79">
        <v>20.010000000000002</v>
      </c>
      <c r="U79">
        <v>22.2</v>
      </c>
      <c r="V79" s="70">
        <v>79735.69</v>
      </c>
      <c r="W79">
        <v>168.62</v>
      </c>
      <c r="X79" s="70">
        <v>107804.95</v>
      </c>
      <c r="Y79">
        <v>0.79269999999999996</v>
      </c>
      <c r="Z79">
        <v>0.16489999999999999</v>
      </c>
      <c r="AA79">
        <v>4.24E-2</v>
      </c>
      <c r="AB79">
        <v>0.20730000000000001</v>
      </c>
      <c r="AC79">
        <v>107.8</v>
      </c>
      <c r="AD79" s="70">
        <v>4701.1400000000003</v>
      </c>
      <c r="AE79">
        <v>614.07000000000005</v>
      </c>
      <c r="AF79" s="70">
        <v>127341.34</v>
      </c>
      <c r="AG79">
        <v>315</v>
      </c>
      <c r="AH79" s="70">
        <v>42490</v>
      </c>
      <c r="AI79" s="70">
        <v>57541</v>
      </c>
      <c r="AJ79">
        <v>70.13</v>
      </c>
      <c r="AK79">
        <v>42.06</v>
      </c>
      <c r="AL79">
        <v>44.25</v>
      </c>
      <c r="AM79">
        <v>5</v>
      </c>
      <c r="AN79">
        <v>917.38</v>
      </c>
      <c r="AO79">
        <v>1.2645</v>
      </c>
      <c r="AP79" s="70">
        <v>1261.6300000000001</v>
      </c>
      <c r="AQ79" s="70">
        <v>2121.2800000000002</v>
      </c>
      <c r="AR79" s="70">
        <v>5391.34</v>
      </c>
      <c r="AS79">
        <v>499.54</v>
      </c>
      <c r="AT79">
        <v>145.21</v>
      </c>
      <c r="AU79" s="70">
        <v>9419</v>
      </c>
      <c r="AV79" s="70">
        <v>4352.42</v>
      </c>
      <c r="AW79">
        <v>0.40289999999999998</v>
      </c>
      <c r="AX79" s="70">
        <v>5235.7299999999996</v>
      </c>
      <c r="AY79">
        <v>0.48459999999999998</v>
      </c>
      <c r="AZ79">
        <v>683.4</v>
      </c>
      <c r="BA79">
        <v>6.3299999999999995E-2</v>
      </c>
      <c r="BB79">
        <v>532.46</v>
      </c>
      <c r="BC79">
        <v>4.9299999999999997E-2</v>
      </c>
      <c r="BD79" s="70">
        <v>10804.01</v>
      </c>
      <c r="BE79" s="70">
        <v>2901.3</v>
      </c>
      <c r="BF79">
        <v>0.86780000000000002</v>
      </c>
      <c r="BG79">
        <v>0.55740000000000001</v>
      </c>
      <c r="BH79">
        <v>0.19800000000000001</v>
      </c>
      <c r="BI79">
        <v>0.17510000000000001</v>
      </c>
      <c r="BJ79">
        <v>5.1700000000000003E-2</v>
      </c>
      <c r="BK79">
        <v>1.77E-2</v>
      </c>
    </row>
    <row r="80" spans="1:63" x14ac:dyDescent="0.25">
      <c r="A80" t="s">
        <v>158</v>
      </c>
      <c r="B80">
        <v>48314</v>
      </c>
      <c r="C80">
        <v>30</v>
      </c>
      <c r="D80">
        <v>97.83</v>
      </c>
      <c r="E80" s="70">
        <v>2934.9</v>
      </c>
      <c r="F80" s="70">
        <v>2804.23</v>
      </c>
      <c r="G80">
        <v>2.6100000000000002E-2</v>
      </c>
      <c r="H80">
        <v>1.1599999999999999E-2</v>
      </c>
      <c r="I80">
        <v>1.8E-3</v>
      </c>
      <c r="J80">
        <v>1.55E-2</v>
      </c>
      <c r="K80">
        <v>0.93030000000000002</v>
      </c>
      <c r="L80">
        <v>1.47E-2</v>
      </c>
      <c r="M80">
        <v>0.14280000000000001</v>
      </c>
      <c r="N80">
        <v>5.3E-3</v>
      </c>
      <c r="O80">
        <v>0.10150000000000001</v>
      </c>
      <c r="P80" s="70">
        <v>61251.28</v>
      </c>
      <c r="Q80">
        <v>0.1222</v>
      </c>
      <c r="R80">
        <v>0.16669999999999999</v>
      </c>
      <c r="S80">
        <v>0.71109999999999995</v>
      </c>
      <c r="T80">
        <v>19.43</v>
      </c>
      <c r="U80">
        <v>14.6</v>
      </c>
      <c r="V80" s="70">
        <v>70372.63</v>
      </c>
      <c r="W80">
        <v>198.99</v>
      </c>
      <c r="X80" s="70">
        <v>187537.21</v>
      </c>
      <c r="Y80">
        <v>0.85809999999999997</v>
      </c>
      <c r="Z80">
        <v>0.12379999999999999</v>
      </c>
      <c r="AA80">
        <v>1.8100000000000002E-2</v>
      </c>
      <c r="AB80">
        <v>0.1419</v>
      </c>
      <c r="AC80">
        <v>187.54</v>
      </c>
      <c r="AD80" s="70">
        <v>6108.42</v>
      </c>
      <c r="AE80">
        <v>774.08</v>
      </c>
      <c r="AF80" s="70">
        <v>196833.92000000001</v>
      </c>
      <c r="AG80">
        <v>521</v>
      </c>
      <c r="AH80" s="70">
        <v>44049</v>
      </c>
      <c r="AI80" s="70">
        <v>86334</v>
      </c>
      <c r="AJ80">
        <v>54.9</v>
      </c>
      <c r="AK80">
        <v>32.24</v>
      </c>
      <c r="AL80">
        <v>31.64</v>
      </c>
      <c r="AM80">
        <v>4.7</v>
      </c>
      <c r="AN80">
        <v>0</v>
      </c>
      <c r="AO80">
        <v>0.57240000000000002</v>
      </c>
      <c r="AP80">
        <v>948.1</v>
      </c>
      <c r="AQ80" s="70">
        <v>1520.35</v>
      </c>
      <c r="AR80" s="70">
        <v>5277.58</v>
      </c>
      <c r="AS80">
        <v>488.57</v>
      </c>
      <c r="AT80">
        <v>179.4</v>
      </c>
      <c r="AU80" s="70">
        <v>8414</v>
      </c>
      <c r="AV80" s="70">
        <v>2934.74</v>
      </c>
      <c r="AW80">
        <v>0.32079999999999997</v>
      </c>
      <c r="AX80" s="70">
        <v>5272.59</v>
      </c>
      <c r="AY80">
        <v>0.57630000000000003</v>
      </c>
      <c r="AZ80">
        <v>583.73</v>
      </c>
      <c r="BA80">
        <v>6.3799999999999996E-2</v>
      </c>
      <c r="BB80">
        <v>357.36</v>
      </c>
      <c r="BC80">
        <v>3.9100000000000003E-2</v>
      </c>
      <c r="BD80" s="70">
        <v>9148.41</v>
      </c>
      <c r="BE80" s="70">
        <v>1517.1</v>
      </c>
      <c r="BF80">
        <v>0.14269999999999999</v>
      </c>
      <c r="BG80">
        <v>0.60350000000000004</v>
      </c>
      <c r="BH80">
        <v>0.22420000000000001</v>
      </c>
      <c r="BI80">
        <v>0.1186</v>
      </c>
      <c r="BJ80">
        <v>3.3399999999999999E-2</v>
      </c>
      <c r="BK80">
        <v>2.0199999999999999E-2</v>
      </c>
    </row>
    <row r="81" spans="1:63" x14ac:dyDescent="0.25">
      <c r="A81" t="s">
        <v>159</v>
      </c>
      <c r="B81">
        <v>43711</v>
      </c>
      <c r="C81">
        <v>17</v>
      </c>
      <c r="D81">
        <v>627.66999999999996</v>
      </c>
      <c r="E81" s="70">
        <v>10670.32</v>
      </c>
      <c r="F81" s="70">
        <v>9271.3799999999992</v>
      </c>
      <c r="G81">
        <v>2.2000000000000001E-3</v>
      </c>
      <c r="H81">
        <v>0.35110000000000002</v>
      </c>
      <c r="I81">
        <v>2.8999999999999998E-3</v>
      </c>
      <c r="J81">
        <v>3.2300000000000002E-2</v>
      </c>
      <c r="K81">
        <v>0.47610000000000002</v>
      </c>
      <c r="L81">
        <v>0.13539999999999999</v>
      </c>
      <c r="M81">
        <v>0.83479999999999999</v>
      </c>
      <c r="N81">
        <v>9.1000000000000004E-3</v>
      </c>
      <c r="O81">
        <v>0.16969999999999999</v>
      </c>
      <c r="P81" s="70">
        <v>56357.83</v>
      </c>
      <c r="Q81">
        <v>0.2213</v>
      </c>
      <c r="R81">
        <v>0.1724</v>
      </c>
      <c r="S81">
        <v>0.60629999999999995</v>
      </c>
      <c r="T81">
        <v>15.96</v>
      </c>
      <c r="U81">
        <v>62.63</v>
      </c>
      <c r="V81" s="70">
        <v>77970.92</v>
      </c>
      <c r="W81">
        <v>170.37</v>
      </c>
      <c r="X81" s="70">
        <v>52252.74</v>
      </c>
      <c r="Y81">
        <v>0.63319999999999999</v>
      </c>
      <c r="Z81">
        <v>0.28349999999999997</v>
      </c>
      <c r="AA81">
        <v>8.3199999999999996E-2</v>
      </c>
      <c r="AB81">
        <v>0.36680000000000001</v>
      </c>
      <c r="AC81">
        <v>52.25</v>
      </c>
      <c r="AD81" s="70">
        <v>2586.4299999999998</v>
      </c>
      <c r="AE81">
        <v>349.23</v>
      </c>
      <c r="AF81" s="70">
        <v>59093.61</v>
      </c>
      <c r="AG81">
        <v>19</v>
      </c>
      <c r="AH81" s="70">
        <v>20744</v>
      </c>
      <c r="AI81" s="70">
        <v>30044</v>
      </c>
      <c r="AJ81">
        <v>68</v>
      </c>
      <c r="AK81">
        <v>43.71</v>
      </c>
      <c r="AL81">
        <v>56.99</v>
      </c>
      <c r="AM81">
        <v>4.4000000000000004</v>
      </c>
      <c r="AN81">
        <v>0</v>
      </c>
      <c r="AO81">
        <v>1.5174000000000001</v>
      </c>
      <c r="AP81" s="70">
        <v>1507.02</v>
      </c>
      <c r="AQ81" s="70">
        <v>2140.94</v>
      </c>
      <c r="AR81" s="70">
        <v>6707.98</v>
      </c>
      <c r="AS81">
        <v>663.68</v>
      </c>
      <c r="AT81">
        <v>482.39</v>
      </c>
      <c r="AU81" s="70">
        <v>11502</v>
      </c>
      <c r="AV81" s="70">
        <v>8122.21</v>
      </c>
      <c r="AW81">
        <v>0.62490000000000001</v>
      </c>
      <c r="AX81" s="70">
        <v>2835.9</v>
      </c>
      <c r="AY81">
        <v>0.21820000000000001</v>
      </c>
      <c r="AZ81">
        <v>343.78</v>
      </c>
      <c r="BA81">
        <v>2.6499999999999999E-2</v>
      </c>
      <c r="BB81" s="70">
        <v>1695.12</v>
      </c>
      <c r="BC81">
        <v>0.13039999999999999</v>
      </c>
      <c r="BD81" s="70">
        <v>12997.01</v>
      </c>
      <c r="BE81" s="70">
        <v>5458.26</v>
      </c>
      <c r="BF81">
        <v>4.0712999999999999</v>
      </c>
      <c r="BG81">
        <v>0.55300000000000005</v>
      </c>
      <c r="BH81">
        <v>0.21099999999999999</v>
      </c>
      <c r="BI81">
        <v>0.1993</v>
      </c>
      <c r="BJ81">
        <v>2.9000000000000001E-2</v>
      </c>
      <c r="BK81">
        <v>7.7000000000000002E-3</v>
      </c>
    </row>
    <row r="82" spans="1:63" x14ac:dyDescent="0.25">
      <c r="A82" t="s">
        <v>160</v>
      </c>
      <c r="B82">
        <v>49833</v>
      </c>
      <c r="C82">
        <v>36</v>
      </c>
      <c r="D82">
        <v>57.14</v>
      </c>
      <c r="E82" s="70">
        <v>2057.14</v>
      </c>
      <c r="F82" s="70">
        <v>2126.4299999999998</v>
      </c>
      <c r="G82">
        <v>4.7000000000000002E-3</v>
      </c>
      <c r="H82">
        <v>7.0000000000000007E-2</v>
      </c>
      <c r="I82">
        <v>1.9E-3</v>
      </c>
      <c r="J82">
        <v>9.4999999999999998E-3</v>
      </c>
      <c r="K82">
        <v>0.86180000000000001</v>
      </c>
      <c r="L82">
        <v>5.21E-2</v>
      </c>
      <c r="M82">
        <v>0.54849999999999999</v>
      </c>
      <c r="N82">
        <v>5.0000000000000001E-4</v>
      </c>
      <c r="O82">
        <v>0.158</v>
      </c>
      <c r="P82" s="70">
        <v>61553.25</v>
      </c>
      <c r="Q82">
        <v>0.13070000000000001</v>
      </c>
      <c r="R82">
        <v>0.16339999999999999</v>
      </c>
      <c r="S82">
        <v>0.70589999999999997</v>
      </c>
      <c r="T82">
        <v>14.42</v>
      </c>
      <c r="U82">
        <v>14.15</v>
      </c>
      <c r="V82" s="70">
        <v>94793.29</v>
      </c>
      <c r="W82">
        <v>145.38</v>
      </c>
      <c r="X82" s="70">
        <v>124180.8</v>
      </c>
      <c r="Y82">
        <v>0.58499999999999996</v>
      </c>
      <c r="Z82">
        <v>0.22159999999999999</v>
      </c>
      <c r="AA82">
        <v>0.1933</v>
      </c>
      <c r="AB82">
        <v>0.41499999999999998</v>
      </c>
      <c r="AC82">
        <v>124.18</v>
      </c>
      <c r="AD82" s="70">
        <v>4130.76</v>
      </c>
      <c r="AE82">
        <v>400.71</v>
      </c>
      <c r="AF82" s="70">
        <v>137995.04</v>
      </c>
      <c r="AG82">
        <v>374</v>
      </c>
      <c r="AH82" s="70">
        <v>28373</v>
      </c>
      <c r="AI82" s="70">
        <v>40425</v>
      </c>
      <c r="AJ82">
        <v>48.2</v>
      </c>
      <c r="AK82">
        <v>28.23</v>
      </c>
      <c r="AL82">
        <v>33.53</v>
      </c>
      <c r="AM82">
        <v>5.2</v>
      </c>
      <c r="AN82">
        <v>0</v>
      </c>
      <c r="AO82">
        <v>0.81069999999999998</v>
      </c>
      <c r="AP82" s="70">
        <v>1296.4000000000001</v>
      </c>
      <c r="AQ82" s="70">
        <v>1905.24</v>
      </c>
      <c r="AR82" s="70">
        <v>6451.02</v>
      </c>
      <c r="AS82">
        <v>482.2</v>
      </c>
      <c r="AT82">
        <v>619.16999999999996</v>
      </c>
      <c r="AU82" s="70">
        <v>10754</v>
      </c>
      <c r="AV82" s="70">
        <v>5681.57</v>
      </c>
      <c r="AW82">
        <v>0.47899999999999998</v>
      </c>
      <c r="AX82" s="70">
        <v>3638.75</v>
      </c>
      <c r="AY82">
        <v>0.30680000000000002</v>
      </c>
      <c r="AZ82" s="70">
        <v>1545.98</v>
      </c>
      <c r="BA82">
        <v>0.1303</v>
      </c>
      <c r="BB82">
        <v>995.55</v>
      </c>
      <c r="BC82">
        <v>8.3900000000000002E-2</v>
      </c>
      <c r="BD82" s="70">
        <v>11861.85</v>
      </c>
      <c r="BE82" s="70">
        <v>3887.44</v>
      </c>
      <c r="BF82">
        <v>1.3688</v>
      </c>
      <c r="BG82">
        <v>0.60770000000000002</v>
      </c>
      <c r="BH82">
        <v>0.20910000000000001</v>
      </c>
      <c r="BI82">
        <v>0.14399999999999999</v>
      </c>
      <c r="BJ82">
        <v>2.3900000000000001E-2</v>
      </c>
      <c r="BK82">
        <v>1.5299999999999999E-2</v>
      </c>
    </row>
    <row r="83" spans="1:63" x14ac:dyDescent="0.25">
      <c r="A83" t="s">
        <v>161</v>
      </c>
      <c r="B83">
        <v>47175</v>
      </c>
      <c r="C83">
        <v>79</v>
      </c>
      <c r="D83">
        <v>15.68</v>
      </c>
      <c r="E83" s="70">
        <v>1238.53</v>
      </c>
      <c r="F83" s="70">
        <v>1217.1500000000001</v>
      </c>
      <c r="G83">
        <v>6.8999999999999999E-3</v>
      </c>
      <c r="H83">
        <v>4.7000000000000002E-3</v>
      </c>
      <c r="I83">
        <v>1.5E-3</v>
      </c>
      <c r="J83">
        <v>4.7999999999999996E-3</v>
      </c>
      <c r="K83">
        <v>0.96360000000000001</v>
      </c>
      <c r="L83">
        <v>1.8599999999999998E-2</v>
      </c>
      <c r="M83">
        <v>0.37380000000000002</v>
      </c>
      <c r="N83">
        <v>2.0500000000000001E-2</v>
      </c>
      <c r="O83">
        <v>0.1588</v>
      </c>
      <c r="P83" s="70">
        <v>55705.48</v>
      </c>
      <c r="Q83">
        <v>0.2235</v>
      </c>
      <c r="R83">
        <v>0.16470000000000001</v>
      </c>
      <c r="S83">
        <v>0.61180000000000001</v>
      </c>
      <c r="T83">
        <v>19.8</v>
      </c>
      <c r="U83">
        <v>10.54</v>
      </c>
      <c r="V83" s="70">
        <v>64115.65</v>
      </c>
      <c r="W83">
        <v>115.71</v>
      </c>
      <c r="X83" s="70">
        <v>230109.78</v>
      </c>
      <c r="Y83">
        <v>0.75970000000000004</v>
      </c>
      <c r="Z83">
        <v>0.21160000000000001</v>
      </c>
      <c r="AA83">
        <v>2.86E-2</v>
      </c>
      <c r="AB83">
        <v>0.24030000000000001</v>
      </c>
      <c r="AC83">
        <v>230.11</v>
      </c>
      <c r="AD83" s="70">
        <v>5937.31</v>
      </c>
      <c r="AE83">
        <v>649.45000000000005</v>
      </c>
      <c r="AF83" s="70">
        <v>234956.41</v>
      </c>
      <c r="AG83">
        <v>571</v>
      </c>
      <c r="AH83" s="70">
        <v>29633</v>
      </c>
      <c r="AI83" s="70">
        <v>41681</v>
      </c>
      <c r="AJ83">
        <v>52.6</v>
      </c>
      <c r="AK83">
        <v>23.53</v>
      </c>
      <c r="AL83">
        <v>30.33</v>
      </c>
      <c r="AM83">
        <v>3.5</v>
      </c>
      <c r="AN83">
        <v>0</v>
      </c>
      <c r="AO83">
        <v>1.0388999999999999</v>
      </c>
      <c r="AP83" s="70">
        <v>1430.16</v>
      </c>
      <c r="AQ83" s="70">
        <v>2342.59</v>
      </c>
      <c r="AR83" s="70">
        <v>5262.01</v>
      </c>
      <c r="AS83">
        <v>291.54000000000002</v>
      </c>
      <c r="AT83">
        <v>147.69999999999999</v>
      </c>
      <c r="AU83" s="70">
        <v>9474</v>
      </c>
      <c r="AV83" s="70">
        <v>4162.68</v>
      </c>
      <c r="AW83">
        <v>0.34749999999999998</v>
      </c>
      <c r="AX83" s="70">
        <v>5087.91</v>
      </c>
      <c r="AY83">
        <v>0.42470000000000002</v>
      </c>
      <c r="AZ83" s="70">
        <v>1299.58</v>
      </c>
      <c r="BA83">
        <v>0.1085</v>
      </c>
      <c r="BB83" s="70">
        <v>1430.04</v>
      </c>
      <c r="BC83">
        <v>0.11940000000000001</v>
      </c>
      <c r="BD83" s="70">
        <v>11980.21</v>
      </c>
      <c r="BE83" s="70">
        <v>1654.77</v>
      </c>
      <c r="BF83">
        <v>0.36899999999999999</v>
      </c>
      <c r="BG83">
        <v>0.48870000000000002</v>
      </c>
      <c r="BH83">
        <v>0.19639999999999999</v>
      </c>
      <c r="BI83">
        <v>0.2576</v>
      </c>
      <c r="BJ83">
        <v>2.8500000000000001E-2</v>
      </c>
      <c r="BK83">
        <v>2.8799999999999999E-2</v>
      </c>
    </row>
    <row r="84" spans="1:63" x14ac:dyDescent="0.25">
      <c r="A84" t="s">
        <v>162</v>
      </c>
      <c r="B84">
        <v>48793</v>
      </c>
      <c r="C84">
        <v>71</v>
      </c>
      <c r="D84">
        <v>16.13</v>
      </c>
      <c r="E84" s="70">
        <v>1145.32</v>
      </c>
      <c r="F84" s="70">
        <v>1104.79</v>
      </c>
      <c r="G84">
        <v>2.7000000000000001E-3</v>
      </c>
      <c r="H84">
        <v>2.5000000000000001E-3</v>
      </c>
      <c r="I84">
        <v>1.5E-3</v>
      </c>
      <c r="J84">
        <v>9.2999999999999992E-3</v>
      </c>
      <c r="K84">
        <v>0.95950000000000002</v>
      </c>
      <c r="L84">
        <v>2.4500000000000001E-2</v>
      </c>
      <c r="M84">
        <v>0.51770000000000005</v>
      </c>
      <c r="N84">
        <v>0</v>
      </c>
      <c r="O84">
        <v>0.1996</v>
      </c>
      <c r="P84" s="70">
        <v>54975.89</v>
      </c>
      <c r="Q84">
        <v>9.2799999999999994E-2</v>
      </c>
      <c r="R84">
        <v>0.23710000000000001</v>
      </c>
      <c r="S84">
        <v>0.67010000000000003</v>
      </c>
      <c r="T84">
        <v>18.25</v>
      </c>
      <c r="U84">
        <v>10.58</v>
      </c>
      <c r="V84" s="70">
        <v>72194.350000000006</v>
      </c>
      <c r="W84">
        <v>105.41</v>
      </c>
      <c r="X84" s="70">
        <v>104412.67</v>
      </c>
      <c r="Y84">
        <v>0.87990000000000002</v>
      </c>
      <c r="Z84">
        <v>8.0199999999999994E-2</v>
      </c>
      <c r="AA84">
        <v>3.9800000000000002E-2</v>
      </c>
      <c r="AB84">
        <v>0.1201</v>
      </c>
      <c r="AC84">
        <v>104.41</v>
      </c>
      <c r="AD84" s="70">
        <v>2381.38</v>
      </c>
      <c r="AE84">
        <v>323.83</v>
      </c>
      <c r="AF84" s="70">
        <v>100753.74</v>
      </c>
      <c r="AG84">
        <v>165</v>
      </c>
      <c r="AH84" s="70">
        <v>31565</v>
      </c>
      <c r="AI84" s="70">
        <v>41320</v>
      </c>
      <c r="AJ84">
        <v>31.5</v>
      </c>
      <c r="AK84">
        <v>22.25</v>
      </c>
      <c r="AL84">
        <v>24.65</v>
      </c>
      <c r="AM84">
        <v>4.3</v>
      </c>
      <c r="AN84">
        <v>0</v>
      </c>
      <c r="AO84">
        <v>0.86650000000000005</v>
      </c>
      <c r="AP84" s="70">
        <v>1327.71</v>
      </c>
      <c r="AQ84" s="70">
        <v>2187.1</v>
      </c>
      <c r="AR84" s="70">
        <v>6374.44</v>
      </c>
      <c r="AS84">
        <v>281.2</v>
      </c>
      <c r="AT84">
        <v>136.6</v>
      </c>
      <c r="AU84" s="70">
        <v>10307</v>
      </c>
      <c r="AV84" s="70">
        <v>6464.89</v>
      </c>
      <c r="AW84">
        <v>0.57440000000000002</v>
      </c>
      <c r="AX84" s="70">
        <v>2052.5500000000002</v>
      </c>
      <c r="AY84">
        <v>0.18240000000000001</v>
      </c>
      <c r="AZ84" s="70">
        <v>1443.2</v>
      </c>
      <c r="BA84">
        <v>0.12820000000000001</v>
      </c>
      <c r="BB84" s="70">
        <v>1295.3599999999999</v>
      </c>
      <c r="BC84">
        <v>0.11509999999999999</v>
      </c>
      <c r="BD84" s="70">
        <v>11255.99</v>
      </c>
      <c r="BE84" s="70">
        <v>5399.32</v>
      </c>
      <c r="BF84">
        <v>2.1549999999999998</v>
      </c>
      <c r="BG84">
        <v>0.52090000000000003</v>
      </c>
      <c r="BH84">
        <v>0.2117</v>
      </c>
      <c r="BI84">
        <v>0.21709999999999999</v>
      </c>
      <c r="BJ84">
        <v>2.4799999999999999E-2</v>
      </c>
      <c r="BK84">
        <v>2.5499999999999998E-2</v>
      </c>
    </row>
    <row r="85" spans="1:63" x14ac:dyDescent="0.25">
      <c r="A85" t="s">
        <v>163</v>
      </c>
      <c r="B85">
        <v>45260</v>
      </c>
      <c r="C85">
        <v>50</v>
      </c>
      <c r="D85">
        <v>17.12</v>
      </c>
      <c r="E85">
        <v>855.98</v>
      </c>
      <c r="F85">
        <v>839.55</v>
      </c>
      <c r="G85">
        <v>1.7000000000000001E-2</v>
      </c>
      <c r="H85">
        <v>1.1999999999999999E-3</v>
      </c>
      <c r="I85">
        <v>8.6E-3</v>
      </c>
      <c r="J85">
        <v>3.7100000000000001E-2</v>
      </c>
      <c r="K85">
        <v>0.91749999999999998</v>
      </c>
      <c r="L85">
        <v>1.8599999999999998E-2</v>
      </c>
      <c r="M85">
        <v>0.3836</v>
      </c>
      <c r="N85">
        <v>1.1999999999999999E-3</v>
      </c>
      <c r="O85">
        <v>0.14219999999999999</v>
      </c>
      <c r="P85" s="70">
        <v>50692.84</v>
      </c>
      <c r="Q85">
        <v>0.14749999999999999</v>
      </c>
      <c r="R85">
        <v>0.19670000000000001</v>
      </c>
      <c r="S85">
        <v>0.65569999999999995</v>
      </c>
      <c r="T85">
        <v>14.65</v>
      </c>
      <c r="U85">
        <v>8.1</v>
      </c>
      <c r="V85" s="70">
        <v>66894.48</v>
      </c>
      <c r="W85">
        <v>105.68</v>
      </c>
      <c r="X85" s="70">
        <v>103681.58</v>
      </c>
      <c r="Y85">
        <v>0.85160000000000002</v>
      </c>
      <c r="Z85">
        <v>0.12790000000000001</v>
      </c>
      <c r="AA85">
        <v>2.0400000000000001E-2</v>
      </c>
      <c r="AB85">
        <v>0.1484</v>
      </c>
      <c r="AC85">
        <v>103.68</v>
      </c>
      <c r="AD85" s="70">
        <v>2254.91</v>
      </c>
      <c r="AE85">
        <v>301.83999999999997</v>
      </c>
      <c r="AF85" s="70">
        <v>100241.49</v>
      </c>
      <c r="AG85">
        <v>164</v>
      </c>
      <c r="AH85" s="70">
        <v>30448</v>
      </c>
      <c r="AI85" s="70">
        <v>39638</v>
      </c>
      <c r="AJ85">
        <v>49.9</v>
      </c>
      <c r="AK85">
        <v>20.02</v>
      </c>
      <c r="AL85">
        <v>28.77</v>
      </c>
      <c r="AM85">
        <v>5</v>
      </c>
      <c r="AN85" s="70">
        <v>1233.3399999999999</v>
      </c>
      <c r="AO85">
        <v>1.1917</v>
      </c>
      <c r="AP85" s="70">
        <v>1439.57</v>
      </c>
      <c r="AQ85" s="70">
        <v>1649.82</v>
      </c>
      <c r="AR85" s="70">
        <v>5593.67</v>
      </c>
      <c r="AS85">
        <v>295.77</v>
      </c>
      <c r="AT85">
        <v>110.11</v>
      </c>
      <c r="AU85" s="70">
        <v>9089</v>
      </c>
      <c r="AV85" s="70">
        <v>5321.42</v>
      </c>
      <c r="AW85">
        <v>0.51559999999999995</v>
      </c>
      <c r="AX85" s="70">
        <v>3303</v>
      </c>
      <c r="AY85">
        <v>0.32</v>
      </c>
      <c r="AZ85" s="70">
        <v>1088.49</v>
      </c>
      <c r="BA85">
        <v>0.1055</v>
      </c>
      <c r="BB85">
        <v>607.6</v>
      </c>
      <c r="BC85">
        <v>5.8900000000000001E-2</v>
      </c>
      <c r="BD85" s="70">
        <v>10320.51</v>
      </c>
      <c r="BE85" s="70">
        <v>3877.63</v>
      </c>
      <c r="BF85">
        <v>1.3592</v>
      </c>
      <c r="BG85">
        <v>0.55330000000000001</v>
      </c>
      <c r="BH85">
        <v>0.21210000000000001</v>
      </c>
      <c r="BI85">
        <v>0.1799</v>
      </c>
      <c r="BJ85">
        <v>3.7600000000000001E-2</v>
      </c>
      <c r="BK85">
        <v>1.72E-2</v>
      </c>
    </row>
    <row r="86" spans="1:63" x14ac:dyDescent="0.25">
      <c r="A86" t="s">
        <v>164</v>
      </c>
      <c r="B86">
        <v>50419</v>
      </c>
      <c r="C86">
        <v>11</v>
      </c>
      <c r="D86">
        <v>155.56</v>
      </c>
      <c r="E86" s="70">
        <v>1711.15</v>
      </c>
      <c r="F86" s="70">
        <v>1614.9</v>
      </c>
      <c r="G86">
        <v>8.3999999999999995E-3</v>
      </c>
      <c r="H86">
        <v>8.3999999999999995E-3</v>
      </c>
      <c r="I86">
        <v>0</v>
      </c>
      <c r="J86">
        <v>2.0799999999999999E-2</v>
      </c>
      <c r="K86">
        <v>0.94389999999999996</v>
      </c>
      <c r="L86">
        <v>1.8499999999999999E-2</v>
      </c>
      <c r="M86">
        <v>0.36699999999999999</v>
      </c>
      <c r="N86">
        <v>0</v>
      </c>
      <c r="O86">
        <v>0.1042</v>
      </c>
      <c r="P86" s="70">
        <v>48619.03</v>
      </c>
      <c r="Q86">
        <v>0.19670000000000001</v>
      </c>
      <c r="R86">
        <v>0.30330000000000001</v>
      </c>
      <c r="S86">
        <v>0.5</v>
      </c>
      <c r="T86">
        <v>19.89</v>
      </c>
      <c r="U86">
        <v>8.4499999999999993</v>
      </c>
      <c r="V86" s="70">
        <v>80191.11</v>
      </c>
      <c r="W86">
        <v>197.69</v>
      </c>
      <c r="X86" s="70">
        <v>97581.5</v>
      </c>
      <c r="Y86">
        <v>0.7591</v>
      </c>
      <c r="Z86">
        <v>8.3699999999999997E-2</v>
      </c>
      <c r="AA86">
        <v>0.1573</v>
      </c>
      <c r="AB86">
        <v>0.2409</v>
      </c>
      <c r="AC86">
        <v>97.58</v>
      </c>
      <c r="AD86" s="70">
        <v>2929.43</v>
      </c>
      <c r="AE86">
        <v>320.85000000000002</v>
      </c>
      <c r="AF86" s="70">
        <v>112066.31</v>
      </c>
      <c r="AG86">
        <v>236</v>
      </c>
      <c r="AH86" s="70">
        <v>33873</v>
      </c>
      <c r="AI86" s="70">
        <v>44629</v>
      </c>
      <c r="AJ86">
        <v>44.28</v>
      </c>
      <c r="AK86">
        <v>25.68</v>
      </c>
      <c r="AL86">
        <v>42.56</v>
      </c>
      <c r="AM86">
        <v>5.81</v>
      </c>
      <c r="AN86" s="70">
        <v>1073.43</v>
      </c>
      <c r="AO86">
        <v>1.1147</v>
      </c>
      <c r="AP86" s="70">
        <v>1073.54</v>
      </c>
      <c r="AQ86" s="70">
        <v>1635.69</v>
      </c>
      <c r="AR86" s="70">
        <v>5862.44</v>
      </c>
      <c r="AS86">
        <v>477.68</v>
      </c>
      <c r="AT86">
        <v>156.66999999999999</v>
      </c>
      <c r="AU86" s="70">
        <v>9206</v>
      </c>
      <c r="AV86" s="70">
        <v>5199.46</v>
      </c>
      <c r="AW86">
        <v>0.51490000000000002</v>
      </c>
      <c r="AX86" s="70">
        <v>3695.51</v>
      </c>
      <c r="AY86">
        <v>0.36599999999999999</v>
      </c>
      <c r="AZ86">
        <v>659.06</v>
      </c>
      <c r="BA86">
        <v>6.5299999999999997E-2</v>
      </c>
      <c r="BB86">
        <v>544.1</v>
      </c>
      <c r="BC86">
        <v>5.3900000000000003E-2</v>
      </c>
      <c r="BD86" s="70">
        <v>10098.129999999999</v>
      </c>
      <c r="BE86" s="70">
        <v>3820.98</v>
      </c>
      <c r="BF86">
        <v>1.3564000000000001</v>
      </c>
      <c r="BG86">
        <v>0.55010000000000003</v>
      </c>
      <c r="BH86">
        <v>0.25180000000000002</v>
      </c>
      <c r="BI86">
        <v>0.1565</v>
      </c>
      <c r="BJ86">
        <v>3.04E-2</v>
      </c>
      <c r="BK86">
        <v>1.11E-2</v>
      </c>
    </row>
    <row r="87" spans="1:63" x14ac:dyDescent="0.25">
      <c r="A87" t="s">
        <v>165</v>
      </c>
      <c r="B87">
        <v>45278</v>
      </c>
      <c r="C87">
        <v>289</v>
      </c>
      <c r="D87">
        <v>8.34</v>
      </c>
      <c r="E87" s="70">
        <v>2410.71</v>
      </c>
      <c r="F87" s="70">
        <v>2221.09</v>
      </c>
      <c r="G87">
        <v>3.0000000000000001E-3</v>
      </c>
      <c r="H87">
        <v>1.5E-3</v>
      </c>
      <c r="I87">
        <v>3.7000000000000002E-3</v>
      </c>
      <c r="J87">
        <v>6.4000000000000003E-3</v>
      </c>
      <c r="K87">
        <v>0.97330000000000005</v>
      </c>
      <c r="L87">
        <v>1.2200000000000001E-2</v>
      </c>
      <c r="M87">
        <v>0.46350000000000002</v>
      </c>
      <c r="N87">
        <v>0</v>
      </c>
      <c r="O87">
        <v>0.13830000000000001</v>
      </c>
      <c r="P87" s="70">
        <v>51800.81</v>
      </c>
      <c r="Q87">
        <v>0.14069999999999999</v>
      </c>
      <c r="R87">
        <v>0.17780000000000001</v>
      </c>
      <c r="S87">
        <v>0.68149999999999999</v>
      </c>
      <c r="T87">
        <v>20.78</v>
      </c>
      <c r="U87">
        <v>28.4</v>
      </c>
      <c r="V87" s="70">
        <v>48542.11</v>
      </c>
      <c r="W87">
        <v>82.55</v>
      </c>
      <c r="X87" s="70">
        <v>139354.45000000001</v>
      </c>
      <c r="Y87">
        <v>0.77729999999999999</v>
      </c>
      <c r="Z87">
        <v>0.1079</v>
      </c>
      <c r="AA87">
        <v>0.1148</v>
      </c>
      <c r="AB87">
        <v>0.22270000000000001</v>
      </c>
      <c r="AC87">
        <v>139.35</v>
      </c>
      <c r="AD87" s="70">
        <v>3241.25</v>
      </c>
      <c r="AE87">
        <v>328.53</v>
      </c>
      <c r="AF87" s="70">
        <v>130722.8</v>
      </c>
      <c r="AG87">
        <v>331</v>
      </c>
      <c r="AH87" s="70">
        <v>32639</v>
      </c>
      <c r="AI87" s="70">
        <v>50435</v>
      </c>
      <c r="AJ87">
        <v>32.200000000000003</v>
      </c>
      <c r="AK87">
        <v>22.06</v>
      </c>
      <c r="AL87">
        <v>22.38</v>
      </c>
      <c r="AM87">
        <v>4</v>
      </c>
      <c r="AN87">
        <v>0</v>
      </c>
      <c r="AO87">
        <v>0.68049999999999999</v>
      </c>
      <c r="AP87" s="70">
        <v>1105.06</v>
      </c>
      <c r="AQ87" s="70">
        <v>1845.23</v>
      </c>
      <c r="AR87" s="70">
        <v>5025.18</v>
      </c>
      <c r="AS87">
        <v>645.21</v>
      </c>
      <c r="AT87">
        <v>207.33</v>
      </c>
      <c r="AU87" s="70">
        <v>8828</v>
      </c>
      <c r="AV87" s="70">
        <v>5334.19</v>
      </c>
      <c r="AW87">
        <v>0.54690000000000005</v>
      </c>
      <c r="AX87" s="70">
        <v>3005.38</v>
      </c>
      <c r="AY87">
        <v>0.30809999999999998</v>
      </c>
      <c r="AZ87">
        <v>572.48</v>
      </c>
      <c r="BA87">
        <v>5.8700000000000002E-2</v>
      </c>
      <c r="BB87">
        <v>841.58</v>
      </c>
      <c r="BC87">
        <v>8.6300000000000002E-2</v>
      </c>
      <c r="BD87" s="70">
        <v>9753.6200000000008</v>
      </c>
      <c r="BE87" s="70">
        <v>4321.32</v>
      </c>
      <c r="BF87">
        <v>0.98099999999999998</v>
      </c>
      <c r="BG87">
        <v>0.5121</v>
      </c>
      <c r="BH87">
        <v>0.25369999999999998</v>
      </c>
      <c r="BI87">
        <v>0.1804</v>
      </c>
      <c r="BJ87">
        <v>3.8600000000000002E-2</v>
      </c>
      <c r="BK87">
        <v>1.52E-2</v>
      </c>
    </row>
    <row r="88" spans="1:63" x14ac:dyDescent="0.25">
      <c r="A88" t="s">
        <v>166</v>
      </c>
      <c r="B88">
        <v>47258</v>
      </c>
      <c r="C88">
        <v>49</v>
      </c>
      <c r="D88">
        <v>11.15</v>
      </c>
      <c r="E88">
        <v>546.21</v>
      </c>
      <c r="F88">
        <v>541.44000000000005</v>
      </c>
      <c r="G88">
        <v>1.2800000000000001E-2</v>
      </c>
      <c r="H88">
        <v>1.32E-2</v>
      </c>
      <c r="I88">
        <v>0</v>
      </c>
      <c r="J88">
        <v>2.0299999999999999E-2</v>
      </c>
      <c r="K88">
        <v>0.88129999999999997</v>
      </c>
      <c r="L88">
        <v>7.2400000000000006E-2</v>
      </c>
      <c r="M88">
        <v>0.1986</v>
      </c>
      <c r="N88">
        <v>0</v>
      </c>
      <c r="O88">
        <v>9.5000000000000001E-2</v>
      </c>
      <c r="P88" s="70">
        <v>53207.19</v>
      </c>
      <c r="Q88">
        <v>0.16669999999999999</v>
      </c>
      <c r="R88">
        <v>0.27079999999999999</v>
      </c>
      <c r="S88">
        <v>0.5625</v>
      </c>
      <c r="T88">
        <v>18.84</v>
      </c>
      <c r="U88">
        <v>5.25</v>
      </c>
      <c r="V88" s="70">
        <v>92140.38</v>
      </c>
      <c r="W88">
        <v>101.33</v>
      </c>
      <c r="X88" s="70">
        <v>177488.04</v>
      </c>
      <c r="Y88">
        <v>0.85060000000000002</v>
      </c>
      <c r="Z88">
        <v>9.6699999999999994E-2</v>
      </c>
      <c r="AA88">
        <v>5.2699999999999997E-2</v>
      </c>
      <c r="AB88">
        <v>0.14940000000000001</v>
      </c>
      <c r="AC88">
        <v>177.49</v>
      </c>
      <c r="AD88" s="70">
        <v>4573.7700000000004</v>
      </c>
      <c r="AE88">
        <v>665.57</v>
      </c>
      <c r="AF88" s="70">
        <v>155628.78</v>
      </c>
      <c r="AG88">
        <v>437</v>
      </c>
      <c r="AH88" s="70">
        <v>33170</v>
      </c>
      <c r="AI88" s="70">
        <v>50483</v>
      </c>
      <c r="AJ88">
        <v>34.9</v>
      </c>
      <c r="AK88">
        <v>25.2</v>
      </c>
      <c r="AL88">
        <v>25.84</v>
      </c>
      <c r="AM88">
        <v>4.4000000000000004</v>
      </c>
      <c r="AN88" s="70">
        <v>1543.4</v>
      </c>
      <c r="AO88">
        <v>1.4289000000000001</v>
      </c>
      <c r="AP88" s="70">
        <v>1775.77</v>
      </c>
      <c r="AQ88" s="70">
        <v>1786.15</v>
      </c>
      <c r="AR88" s="70">
        <v>5646.04</v>
      </c>
      <c r="AS88">
        <v>631.54</v>
      </c>
      <c r="AT88">
        <v>466.54</v>
      </c>
      <c r="AU88" s="70">
        <v>10306</v>
      </c>
      <c r="AV88" s="70">
        <v>5222.04</v>
      </c>
      <c r="AW88">
        <v>0.4259</v>
      </c>
      <c r="AX88" s="70">
        <v>5103.59</v>
      </c>
      <c r="AY88">
        <v>0.41620000000000001</v>
      </c>
      <c r="AZ88" s="70">
        <v>1442.71</v>
      </c>
      <c r="BA88">
        <v>0.1177</v>
      </c>
      <c r="BB88">
        <v>493.06</v>
      </c>
      <c r="BC88">
        <v>4.02E-2</v>
      </c>
      <c r="BD88" s="70">
        <v>12261.4</v>
      </c>
      <c r="BE88" s="70">
        <v>4875.33</v>
      </c>
      <c r="BF88">
        <v>1.1132</v>
      </c>
      <c r="BG88">
        <v>0.57330000000000003</v>
      </c>
      <c r="BH88">
        <v>0.1832</v>
      </c>
      <c r="BI88">
        <v>0.1928</v>
      </c>
      <c r="BJ88">
        <v>3.61E-2</v>
      </c>
      <c r="BK88">
        <v>1.47E-2</v>
      </c>
    </row>
    <row r="89" spans="1:63" x14ac:dyDescent="0.25">
      <c r="A89" t="s">
        <v>167</v>
      </c>
      <c r="B89">
        <v>43729</v>
      </c>
      <c r="C89">
        <v>146</v>
      </c>
      <c r="D89">
        <v>18.73</v>
      </c>
      <c r="E89" s="70">
        <v>2735.05</v>
      </c>
      <c r="F89" s="70">
        <v>2614.83</v>
      </c>
      <c r="G89">
        <v>2.2599999999999999E-2</v>
      </c>
      <c r="H89">
        <v>6.8999999999999999E-3</v>
      </c>
      <c r="I89">
        <v>8.0000000000000004E-4</v>
      </c>
      <c r="J89">
        <v>2.3400000000000001E-2</v>
      </c>
      <c r="K89">
        <v>0.92510000000000003</v>
      </c>
      <c r="L89">
        <v>2.12E-2</v>
      </c>
      <c r="M89">
        <v>0.41889999999999999</v>
      </c>
      <c r="N89">
        <v>1.34E-2</v>
      </c>
      <c r="O89">
        <v>0.18490000000000001</v>
      </c>
      <c r="P89" s="70">
        <v>52825.88</v>
      </c>
      <c r="Q89">
        <v>0.17649999999999999</v>
      </c>
      <c r="R89">
        <v>0.1176</v>
      </c>
      <c r="S89">
        <v>0.70589999999999997</v>
      </c>
      <c r="T89">
        <v>16.489999999999998</v>
      </c>
      <c r="U89">
        <v>25</v>
      </c>
      <c r="V89" s="70">
        <v>71403.199999999997</v>
      </c>
      <c r="W89">
        <v>109.4</v>
      </c>
      <c r="X89" s="70">
        <v>138850.66</v>
      </c>
      <c r="Y89">
        <v>0.84899999999999998</v>
      </c>
      <c r="Z89">
        <v>0.1293</v>
      </c>
      <c r="AA89">
        <v>2.1700000000000001E-2</v>
      </c>
      <c r="AB89">
        <v>0.151</v>
      </c>
      <c r="AC89">
        <v>138.85</v>
      </c>
      <c r="AD89" s="70">
        <v>4607.71</v>
      </c>
      <c r="AE89">
        <v>659.73</v>
      </c>
      <c r="AF89" s="70">
        <v>130911.17</v>
      </c>
      <c r="AG89">
        <v>333</v>
      </c>
      <c r="AH89" s="70">
        <v>29282</v>
      </c>
      <c r="AI89" s="70">
        <v>42427</v>
      </c>
      <c r="AJ89">
        <v>36.65</v>
      </c>
      <c r="AK89">
        <v>32.94</v>
      </c>
      <c r="AL89">
        <v>34.19</v>
      </c>
      <c r="AM89">
        <v>4.7</v>
      </c>
      <c r="AN89">
        <v>845.33</v>
      </c>
      <c r="AO89">
        <v>1.6763999999999999</v>
      </c>
      <c r="AP89" s="70">
        <v>1358.94</v>
      </c>
      <c r="AQ89" s="70">
        <v>2064.13</v>
      </c>
      <c r="AR89" s="70">
        <v>6958.4</v>
      </c>
      <c r="AS89">
        <v>784.07</v>
      </c>
      <c r="AT89">
        <v>322.45</v>
      </c>
      <c r="AU89" s="70">
        <v>11488</v>
      </c>
      <c r="AV89" s="70">
        <v>4560.3599999999997</v>
      </c>
      <c r="AW89">
        <v>0.38669999999999999</v>
      </c>
      <c r="AX89" s="70">
        <v>5129.93</v>
      </c>
      <c r="AY89">
        <v>0.435</v>
      </c>
      <c r="AZ89" s="70">
        <v>1032.7</v>
      </c>
      <c r="BA89">
        <v>8.7599999999999997E-2</v>
      </c>
      <c r="BB89" s="70">
        <v>1070.2</v>
      </c>
      <c r="BC89">
        <v>9.0700000000000003E-2</v>
      </c>
      <c r="BD89" s="70">
        <v>11793.18</v>
      </c>
      <c r="BE89" s="70">
        <v>3078.13</v>
      </c>
      <c r="BF89">
        <v>0.90549999999999997</v>
      </c>
      <c r="BG89">
        <v>0.54110000000000003</v>
      </c>
      <c r="BH89">
        <v>0.26350000000000001</v>
      </c>
      <c r="BI89">
        <v>0.14499999999999999</v>
      </c>
      <c r="BJ89">
        <v>3.4500000000000003E-2</v>
      </c>
      <c r="BK89">
        <v>1.5900000000000001E-2</v>
      </c>
    </row>
    <row r="90" spans="1:63" x14ac:dyDescent="0.25">
      <c r="A90" t="s">
        <v>168</v>
      </c>
      <c r="B90">
        <v>47829</v>
      </c>
      <c r="C90">
        <v>64</v>
      </c>
      <c r="D90">
        <v>18.63</v>
      </c>
      <c r="E90" s="70">
        <v>1192.3599999999999</v>
      </c>
      <c r="F90" s="70">
        <v>1088.8</v>
      </c>
      <c r="G90">
        <v>7.7999999999999996E-3</v>
      </c>
      <c r="H90">
        <v>2.8E-3</v>
      </c>
      <c r="I90">
        <v>0</v>
      </c>
      <c r="J90">
        <v>8.0999999999999996E-3</v>
      </c>
      <c r="K90">
        <v>0.94889999999999997</v>
      </c>
      <c r="L90">
        <v>3.2300000000000002E-2</v>
      </c>
      <c r="M90">
        <v>0.21579999999999999</v>
      </c>
      <c r="N90">
        <v>0</v>
      </c>
      <c r="O90">
        <v>0.10630000000000001</v>
      </c>
      <c r="P90" s="70">
        <v>49104.31</v>
      </c>
      <c r="Q90">
        <v>0.28570000000000001</v>
      </c>
      <c r="R90">
        <v>0.1714</v>
      </c>
      <c r="S90">
        <v>0.54290000000000005</v>
      </c>
      <c r="T90">
        <v>18.309999999999999</v>
      </c>
      <c r="U90">
        <v>5</v>
      </c>
      <c r="V90" s="70">
        <v>81863.600000000006</v>
      </c>
      <c r="W90">
        <v>227.28</v>
      </c>
      <c r="X90" s="70">
        <v>110467.98</v>
      </c>
      <c r="Y90">
        <v>0.91839999999999999</v>
      </c>
      <c r="Z90">
        <v>5.8400000000000001E-2</v>
      </c>
      <c r="AA90">
        <v>2.3300000000000001E-2</v>
      </c>
      <c r="AB90">
        <v>8.1600000000000006E-2</v>
      </c>
      <c r="AC90">
        <v>110.47</v>
      </c>
      <c r="AD90" s="70">
        <v>2535.02</v>
      </c>
      <c r="AE90">
        <v>347.03</v>
      </c>
      <c r="AF90" s="70">
        <v>115178.93</v>
      </c>
      <c r="AG90">
        <v>255</v>
      </c>
      <c r="AH90" s="70">
        <v>38675</v>
      </c>
      <c r="AI90" s="70">
        <v>51464</v>
      </c>
      <c r="AJ90">
        <v>39</v>
      </c>
      <c r="AK90">
        <v>22.4</v>
      </c>
      <c r="AL90">
        <v>25.21</v>
      </c>
      <c r="AM90">
        <v>4.4000000000000004</v>
      </c>
      <c r="AN90">
        <v>867.86</v>
      </c>
      <c r="AO90">
        <v>1.0004999999999999</v>
      </c>
      <c r="AP90" s="70">
        <v>1101.42</v>
      </c>
      <c r="AQ90" s="70">
        <v>1765.26</v>
      </c>
      <c r="AR90" s="70">
        <v>5037.55</v>
      </c>
      <c r="AS90">
        <v>321.08999999999997</v>
      </c>
      <c r="AT90">
        <v>264.7</v>
      </c>
      <c r="AU90" s="70">
        <v>8490</v>
      </c>
      <c r="AV90" s="70">
        <v>5089.38</v>
      </c>
      <c r="AW90">
        <v>0.52900000000000003</v>
      </c>
      <c r="AX90" s="70">
        <v>3279.29</v>
      </c>
      <c r="AY90">
        <v>0.34079999999999999</v>
      </c>
      <c r="AZ90">
        <v>494.19</v>
      </c>
      <c r="BA90">
        <v>5.1400000000000001E-2</v>
      </c>
      <c r="BB90">
        <v>758.26</v>
      </c>
      <c r="BC90">
        <v>7.8799999999999995E-2</v>
      </c>
      <c r="BD90" s="70">
        <v>9621.1299999999992</v>
      </c>
      <c r="BE90" s="70">
        <v>3743.47</v>
      </c>
      <c r="BF90">
        <v>1.1145</v>
      </c>
      <c r="BG90">
        <v>0.52510000000000001</v>
      </c>
      <c r="BH90">
        <v>0.22509999999999999</v>
      </c>
      <c r="BI90">
        <v>0.14560000000000001</v>
      </c>
      <c r="BJ90">
        <v>4.07E-2</v>
      </c>
      <c r="BK90">
        <v>6.3500000000000001E-2</v>
      </c>
    </row>
    <row r="91" spans="1:63" x14ac:dyDescent="0.25">
      <c r="A91" t="s">
        <v>169</v>
      </c>
      <c r="B91">
        <v>43737</v>
      </c>
      <c r="C91">
        <v>31</v>
      </c>
      <c r="D91">
        <v>268.11</v>
      </c>
      <c r="E91" s="70">
        <v>8311.39</v>
      </c>
      <c r="F91" s="70">
        <v>7839.89</v>
      </c>
      <c r="G91">
        <v>8.0299999999999996E-2</v>
      </c>
      <c r="H91">
        <v>5.8799999999999998E-2</v>
      </c>
      <c r="I91">
        <v>2.3999999999999998E-3</v>
      </c>
      <c r="J91">
        <v>2.01E-2</v>
      </c>
      <c r="K91">
        <v>0.79910000000000003</v>
      </c>
      <c r="L91">
        <v>3.9399999999999998E-2</v>
      </c>
      <c r="M91">
        <v>0.1636</v>
      </c>
      <c r="N91">
        <v>1.6799999999999999E-2</v>
      </c>
      <c r="O91">
        <v>0.1226</v>
      </c>
      <c r="P91" s="70">
        <v>61757.5</v>
      </c>
      <c r="Q91">
        <v>0.1953</v>
      </c>
      <c r="R91">
        <v>0.219</v>
      </c>
      <c r="S91">
        <v>0.58579999999999999</v>
      </c>
      <c r="T91">
        <v>19.329999999999998</v>
      </c>
      <c r="U91">
        <v>43</v>
      </c>
      <c r="V91" s="70">
        <v>88389.74</v>
      </c>
      <c r="W91">
        <v>193.29</v>
      </c>
      <c r="X91" s="70">
        <v>198608.64000000001</v>
      </c>
      <c r="Y91">
        <v>0.79610000000000003</v>
      </c>
      <c r="Z91">
        <v>0.18779999999999999</v>
      </c>
      <c r="AA91">
        <v>1.61E-2</v>
      </c>
      <c r="AB91">
        <v>0.2039</v>
      </c>
      <c r="AC91">
        <v>198.61</v>
      </c>
      <c r="AD91" s="70">
        <v>7859.73</v>
      </c>
      <c r="AE91" s="70">
        <v>1098.79</v>
      </c>
      <c r="AF91" s="70">
        <v>218096.74</v>
      </c>
      <c r="AG91">
        <v>550</v>
      </c>
      <c r="AH91" s="70">
        <v>45614</v>
      </c>
      <c r="AI91" s="70">
        <v>83289</v>
      </c>
      <c r="AJ91">
        <v>68.069999999999993</v>
      </c>
      <c r="AK91">
        <v>38.94</v>
      </c>
      <c r="AL91">
        <v>39.840000000000003</v>
      </c>
      <c r="AM91">
        <v>5.25</v>
      </c>
      <c r="AN91">
        <v>0</v>
      </c>
      <c r="AO91">
        <v>0.62190000000000001</v>
      </c>
      <c r="AP91">
        <v>956.4</v>
      </c>
      <c r="AQ91" s="70">
        <v>2102.16</v>
      </c>
      <c r="AR91" s="70">
        <v>7819.71</v>
      </c>
      <c r="AS91">
        <v>616.59</v>
      </c>
      <c r="AT91">
        <v>185.13</v>
      </c>
      <c r="AU91" s="70">
        <v>11680</v>
      </c>
      <c r="AV91" s="70">
        <v>2530.0300000000002</v>
      </c>
      <c r="AW91">
        <v>0.22770000000000001</v>
      </c>
      <c r="AX91" s="70">
        <v>7185.36</v>
      </c>
      <c r="AY91">
        <v>0.64670000000000005</v>
      </c>
      <c r="AZ91">
        <v>949.76</v>
      </c>
      <c r="BA91">
        <v>8.5500000000000007E-2</v>
      </c>
      <c r="BB91">
        <v>446.31</v>
      </c>
      <c r="BC91">
        <v>4.02E-2</v>
      </c>
      <c r="BD91" s="70">
        <v>11111.45</v>
      </c>
      <c r="BE91" s="70">
        <v>1109.28</v>
      </c>
      <c r="BF91">
        <v>0.112</v>
      </c>
      <c r="BG91">
        <v>0.62339999999999995</v>
      </c>
      <c r="BH91">
        <v>0.2863</v>
      </c>
      <c r="BI91">
        <v>5.45E-2</v>
      </c>
      <c r="BJ91">
        <v>2.7E-2</v>
      </c>
      <c r="BK91">
        <v>8.8000000000000005E-3</v>
      </c>
    </row>
    <row r="92" spans="1:63" x14ac:dyDescent="0.25">
      <c r="A92" t="s">
        <v>170</v>
      </c>
      <c r="B92">
        <v>46714</v>
      </c>
      <c r="C92">
        <v>161</v>
      </c>
      <c r="D92">
        <v>7.4</v>
      </c>
      <c r="E92" s="70">
        <v>1190.7</v>
      </c>
      <c r="F92" s="70">
        <v>1084.76</v>
      </c>
      <c r="G92">
        <v>2.8999999999999998E-3</v>
      </c>
      <c r="H92">
        <v>1.8E-3</v>
      </c>
      <c r="I92">
        <v>0</v>
      </c>
      <c r="J92">
        <v>2.8299999999999999E-2</v>
      </c>
      <c r="K92">
        <v>0.95250000000000001</v>
      </c>
      <c r="L92">
        <v>1.44E-2</v>
      </c>
      <c r="M92">
        <v>0.34960000000000002</v>
      </c>
      <c r="N92">
        <v>6.4999999999999997E-3</v>
      </c>
      <c r="O92">
        <v>0.15640000000000001</v>
      </c>
      <c r="P92" s="70">
        <v>51932.86</v>
      </c>
      <c r="Q92">
        <v>0.31369999999999998</v>
      </c>
      <c r="R92">
        <v>0.2157</v>
      </c>
      <c r="S92">
        <v>0.47060000000000002</v>
      </c>
      <c r="T92">
        <v>17.940000000000001</v>
      </c>
      <c r="U92">
        <v>11.59</v>
      </c>
      <c r="V92" s="70">
        <v>62635.31</v>
      </c>
      <c r="W92">
        <v>98.18</v>
      </c>
      <c r="X92" s="70">
        <v>104052.79</v>
      </c>
      <c r="Y92">
        <v>0.91500000000000004</v>
      </c>
      <c r="Z92">
        <v>2.53E-2</v>
      </c>
      <c r="AA92">
        <v>5.9799999999999999E-2</v>
      </c>
      <c r="AB92">
        <v>8.5000000000000006E-2</v>
      </c>
      <c r="AC92">
        <v>104.05</v>
      </c>
      <c r="AD92" s="70">
        <v>2818.65</v>
      </c>
      <c r="AE92">
        <v>397.83</v>
      </c>
      <c r="AF92" s="70">
        <v>93526.29</v>
      </c>
      <c r="AG92">
        <v>132</v>
      </c>
      <c r="AH92" s="70">
        <v>31905</v>
      </c>
      <c r="AI92" s="70">
        <v>43041</v>
      </c>
      <c r="AJ92">
        <v>28</v>
      </c>
      <c r="AK92">
        <v>27.02</v>
      </c>
      <c r="AL92">
        <v>27.4</v>
      </c>
      <c r="AM92">
        <v>4.8</v>
      </c>
      <c r="AN92">
        <v>671.38</v>
      </c>
      <c r="AO92">
        <v>1.4259999999999999</v>
      </c>
      <c r="AP92" s="70">
        <v>1414.68</v>
      </c>
      <c r="AQ92" s="70">
        <v>1958.81</v>
      </c>
      <c r="AR92" s="70">
        <v>5455.49</v>
      </c>
      <c r="AS92">
        <v>265.52</v>
      </c>
      <c r="AT92">
        <v>248.54</v>
      </c>
      <c r="AU92" s="70">
        <v>9343</v>
      </c>
      <c r="AV92" s="70">
        <v>5854.06</v>
      </c>
      <c r="AW92">
        <v>0.54369999999999996</v>
      </c>
      <c r="AX92" s="70">
        <v>3267.68</v>
      </c>
      <c r="AY92">
        <v>0.30349999999999999</v>
      </c>
      <c r="AZ92" s="70">
        <v>1007.24</v>
      </c>
      <c r="BA92">
        <v>9.35E-2</v>
      </c>
      <c r="BB92">
        <v>637.92999999999995</v>
      </c>
      <c r="BC92">
        <v>5.9200000000000003E-2</v>
      </c>
      <c r="BD92" s="70">
        <v>10766.92</v>
      </c>
      <c r="BE92" s="70">
        <v>4587.1499999999996</v>
      </c>
      <c r="BF92">
        <v>1.8599000000000001</v>
      </c>
      <c r="BG92">
        <v>0.54910000000000003</v>
      </c>
      <c r="BH92">
        <v>0.2253</v>
      </c>
      <c r="BI92">
        <v>0.16420000000000001</v>
      </c>
      <c r="BJ92">
        <v>4.2200000000000001E-2</v>
      </c>
      <c r="BK92">
        <v>1.9199999999999998E-2</v>
      </c>
    </row>
    <row r="93" spans="1:63" x14ac:dyDescent="0.25">
      <c r="A93" t="s">
        <v>171</v>
      </c>
      <c r="B93">
        <v>45286</v>
      </c>
      <c r="C93">
        <v>12</v>
      </c>
      <c r="D93">
        <v>162.83000000000001</v>
      </c>
      <c r="E93" s="70">
        <v>1954.01</v>
      </c>
      <c r="F93" s="70">
        <v>1940.08</v>
      </c>
      <c r="G93">
        <v>1.09E-2</v>
      </c>
      <c r="H93">
        <v>6.8999999999999999E-3</v>
      </c>
      <c r="I93">
        <v>1.2999999999999999E-3</v>
      </c>
      <c r="J93">
        <v>1.23E-2</v>
      </c>
      <c r="K93">
        <v>0.95169999999999999</v>
      </c>
      <c r="L93">
        <v>1.6899999999999998E-2</v>
      </c>
      <c r="M93">
        <v>3.1300000000000001E-2</v>
      </c>
      <c r="N93">
        <v>9.2999999999999992E-3</v>
      </c>
      <c r="O93">
        <v>0.10639999999999999</v>
      </c>
      <c r="P93" s="70">
        <v>67157.38</v>
      </c>
      <c r="Q93">
        <v>0.1512</v>
      </c>
      <c r="R93">
        <v>0.1512</v>
      </c>
      <c r="S93">
        <v>0.69769999999999999</v>
      </c>
      <c r="T93">
        <v>17.84</v>
      </c>
      <c r="U93">
        <v>14.6</v>
      </c>
      <c r="V93" s="70">
        <v>88530.34</v>
      </c>
      <c r="W93">
        <v>133.84</v>
      </c>
      <c r="X93" s="70">
        <v>256252.24</v>
      </c>
      <c r="Y93">
        <v>0.91200000000000003</v>
      </c>
      <c r="Z93">
        <v>7.4499999999999997E-2</v>
      </c>
      <c r="AA93">
        <v>1.35E-2</v>
      </c>
      <c r="AB93">
        <v>8.7999999999999995E-2</v>
      </c>
      <c r="AC93">
        <v>256.25</v>
      </c>
      <c r="AD93" s="70">
        <v>12939.35</v>
      </c>
      <c r="AE93" s="70">
        <v>1575.68</v>
      </c>
      <c r="AF93" s="70">
        <v>274473.11</v>
      </c>
      <c r="AG93">
        <v>592</v>
      </c>
      <c r="AH93" s="70">
        <v>60516</v>
      </c>
      <c r="AI93" s="70">
        <v>156185</v>
      </c>
      <c r="AJ93">
        <v>110.45</v>
      </c>
      <c r="AK93">
        <v>49.12</v>
      </c>
      <c r="AL93">
        <v>56.52</v>
      </c>
      <c r="AM93">
        <v>4.5</v>
      </c>
      <c r="AN93">
        <v>0</v>
      </c>
      <c r="AO93">
        <v>0.53659999999999997</v>
      </c>
      <c r="AP93" s="70">
        <v>1773.44</v>
      </c>
      <c r="AQ93" s="70">
        <v>2179.41</v>
      </c>
      <c r="AR93" s="70">
        <v>7174.24</v>
      </c>
      <c r="AS93">
        <v>667.63</v>
      </c>
      <c r="AT93">
        <v>717.3</v>
      </c>
      <c r="AU93" s="70">
        <v>12512</v>
      </c>
      <c r="AV93" s="70">
        <v>2224.77</v>
      </c>
      <c r="AW93">
        <v>0.16039999999999999</v>
      </c>
      <c r="AX93" s="70">
        <v>10572.66</v>
      </c>
      <c r="AY93">
        <v>0.76239999999999997</v>
      </c>
      <c r="AZ93">
        <v>807.14</v>
      </c>
      <c r="BA93">
        <v>5.8200000000000002E-2</v>
      </c>
      <c r="BB93">
        <v>263.22000000000003</v>
      </c>
      <c r="BC93">
        <v>1.9E-2</v>
      </c>
      <c r="BD93" s="70">
        <v>13867.79</v>
      </c>
      <c r="BE93">
        <v>816.68</v>
      </c>
      <c r="BF93">
        <v>4.6899999999999997E-2</v>
      </c>
      <c r="BG93">
        <v>0.63329999999999997</v>
      </c>
      <c r="BH93">
        <v>0.21460000000000001</v>
      </c>
      <c r="BI93">
        <v>0.1042</v>
      </c>
      <c r="BJ93">
        <v>2.7900000000000001E-2</v>
      </c>
      <c r="BK93">
        <v>2.01E-2</v>
      </c>
    </row>
    <row r="94" spans="1:63" x14ac:dyDescent="0.25">
      <c r="A94" t="s">
        <v>172</v>
      </c>
      <c r="B94">
        <v>50138</v>
      </c>
      <c r="C94">
        <v>26</v>
      </c>
      <c r="D94">
        <v>58.91</v>
      </c>
      <c r="E94" s="70">
        <v>1531.57</v>
      </c>
      <c r="F94" s="70">
        <v>1441.7</v>
      </c>
      <c r="G94">
        <v>1.6999999999999999E-3</v>
      </c>
      <c r="H94">
        <v>7.4999999999999997E-3</v>
      </c>
      <c r="I94">
        <v>0</v>
      </c>
      <c r="J94">
        <v>3.3999999999999998E-3</v>
      </c>
      <c r="K94">
        <v>0.97729999999999995</v>
      </c>
      <c r="L94">
        <v>1.01E-2</v>
      </c>
      <c r="M94">
        <v>0.30030000000000001</v>
      </c>
      <c r="N94">
        <v>1.4E-3</v>
      </c>
      <c r="O94">
        <v>0.12230000000000001</v>
      </c>
      <c r="P94" s="70">
        <v>49823.25</v>
      </c>
      <c r="Q94">
        <v>0.50890000000000002</v>
      </c>
      <c r="R94">
        <v>0.2321</v>
      </c>
      <c r="S94">
        <v>0.25890000000000002</v>
      </c>
      <c r="T94">
        <v>20.09</v>
      </c>
      <c r="U94">
        <v>10.039999999999999</v>
      </c>
      <c r="V94" s="70">
        <v>70312.100000000006</v>
      </c>
      <c r="W94">
        <v>148.76</v>
      </c>
      <c r="X94" s="70">
        <v>110933.5</v>
      </c>
      <c r="Y94">
        <v>0.89100000000000001</v>
      </c>
      <c r="Z94">
        <v>9.0899999999999995E-2</v>
      </c>
      <c r="AA94">
        <v>1.8100000000000002E-2</v>
      </c>
      <c r="AB94">
        <v>0.109</v>
      </c>
      <c r="AC94">
        <v>110.93</v>
      </c>
      <c r="AD94" s="70">
        <v>3839.75</v>
      </c>
      <c r="AE94">
        <v>559.29</v>
      </c>
      <c r="AF94" s="70">
        <v>117645.58</v>
      </c>
      <c r="AG94">
        <v>272</v>
      </c>
      <c r="AH94" s="70">
        <v>32826</v>
      </c>
      <c r="AI94" s="70">
        <v>45614</v>
      </c>
      <c r="AJ94">
        <v>43.15</v>
      </c>
      <c r="AK94">
        <v>33.880000000000003</v>
      </c>
      <c r="AL94">
        <v>40.130000000000003</v>
      </c>
      <c r="AM94">
        <v>5.7</v>
      </c>
      <c r="AN94">
        <v>0</v>
      </c>
      <c r="AO94">
        <v>0.99860000000000004</v>
      </c>
      <c r="AP94" s="70">
        <v>1045.44</v>
      </c>
      <c r="AQ94" s="70">
        <v>1886.82</v>
      </c>
      <c r="AR94" s="70">
        <v>5116.5</v>
      </c>
      <c r="AS94">
        <v>392.42</v>
      </c>
      <c r="AT94">
        <v>565.84</v>
      </c>
      <c r="AU94" s="70">
        <v>9007</v>
      </c>
      <c r="AV94" s="70">
        <v>5100.13</v>
      </c>
      <c r="AW94">
        <v>0.5333</v>
      </c>
      <c r="AX94" s="70">
        <v>2820.19</v>
      </c>
      <c r="AY94">
        <v>0.2949</v>
      </c>
      <c r="AZ94" s="70">
        <v>1096.6600000000001</v>
      </c>
      <c r="BA94">
        <v>0.1147</v>
      </c>
      <c r="BB94">
        <v>546.12</v>
      </c>
      <c r="BC94">
        <v>5.7099999999999998E-2</v>
      </c>
      <c r="BD94" s="70">
        <v>9563.1</v>
      </c>
      <c r="BE94" s="70">
        <v>3714.33</v>
      </c>
      <c r="BF94">
        <v>1.0936999999999999</v>
      </c>
      <c r="BG94">
        <v>0.54190000000000005</v>
      </c>
      <c r="BH94">
        <v>0.24610000000000001</v>
      </c>
      <c r="BI94">
        <v>0.1056</v>
      </c>
      <c r="BJ94">
        <v>4.5999999999999999E-2</v>
      </c>
      <c r="BK94">
        <v>6.0499999999999998E-2</v>
      </c>
    </row>
    <row r="95" spans="1:63" x14ac:dyDescent="0.25">
      <c r="A95" t="s">
        <v>173</v>
      </c>
      <c r="B95">
        <v>47183</v>
      </c>
      <c r="C95">
        <v>75</v>
      </c>
      <c r="D95">
        <v>42.06</v>
      </c>
      <c r="E95" s="70">
        <v>3154.22</v>
      </c>
      <c r="F95" s="70">
        <v>2936.52</v>
      </c>
      <c r="G95">
        <v>8.9999999999999993E-3</v>
      </c>
      <c r="H95">
        <v>5.4999999999999997E-3</v>
      </c>
      <c r="I95">
        <v>2.5000000000000001E-3</v>
      </c>
      <c r="J95">
        <v>2.0199999999999999E-2</v>
      </c>
      <c r="K95">
        <v>0.9476</v>
      </c>
      <c r="L95">
        <v>1.52E-2</v>
      </c>
      <c r="M95">
        <v>0.1958</v>
      </c>
      <c r="N95">
        <v>7.7999999999999996E-3</v>
      </c>
      <c r="O95">
        <v>0.10440000000000001</v>
      </c>
      <c r="P95" s="70">
        <v>56936.02</v>
      </c>
      <c r="Q95">
        <v>0.25119999999999998</v>
      </c>
      <c r="R95">
        <v>0.15809999999999999</v>
      </c>
      <c r="S95">
        <v>0.5907</v>
      </c>
      <c r="T95">
        <v>20.36</v>
      </c>
      <c r="U95">
        <v>15.14</v>
      </c>
      <c r="V95" s="70">
        <v>80726.350000000006</v>
      </c>
      <c r="W95">
        <v>206.24</v>
      </c>
      <c r="X95" s="70">
        <v>202343.52</v>
      </c>
      <c r="Y95">
        <v>0.8306</v>
      </c>
      <c r="Z95">
        <v>0.1424</v>
      </c>
      <c r="AA95">
        <v>2.7E-2</v>
      </c>
      <c r="AB95">
        <v>0.1694</v>
      </c>
      <c r="AC95">
        <v>202.34</v>
      </c>
      <c r="AD95" s="70">
        <v>6790.77</v>
      </c>
      <c r="AE95">
        <v>772.5</v>
      </c>
      <c r="AF95" s="70">
        <v>217821.92</v>
      </c>
      <c r="AG95">
        <v>549</v>
      </c>
      <c r="AH95" s="70">
        <v>40457</v>
      </c>
      <c r="AI95" s="70">
        <v>68331</v>
      </c>
      <c r="AJ95">
        <v>70.38</v>
      </c>
      <c r="AK95">
        <v>31.74</v>
      </c>
      <c r="AL95">
        <v>37.17</v>
      </c>
      <c r="AM95">
        <v>4.5</v>
      </c>
      <c r="AN95">
        <v>0</v>
      </c>
      <c r="AO95">
        <v>0.83950000000000002</v>
      </c>
      <c r="AP95" s="70">
        <v>1296.7</v>
      </c>
      <c r="AQ95" s="70">
        <v>2309.39</v>
      </c>
      <c r="AR95" s="70">
        <v>5729.72</v>
      </c>
      <c r="AS95">
        <v>489.61</v>
      </c>
      <c r="AT95">
        <v>265.57</v>
      </c>
      <c r="AU95" s="70">
        <v>10091</v>
      </c>
      <c r="AV95" s="70">
        <v>3010.91</v>
      </c>
      <c r="AW95">
        <v>0.28949999999999998</v>
      </c>
      <c r="AX95" s="70">
        <v>6204.63</v>
      </c>
      <c r="AY95">
        <v>0.59650000000000003</v>
      </c>
      <c r="AZ95">
        <v>720.17</v>
      </c>
      <c r="BA95">
        <v>6.9199999999999998E-2</v>
      </c>
      <c r="BB95">
        <v>465.82</v>
      </c>
      <c r="BC95">
        <v>4.48E-2</v>
      </c>
      <c r="BD95" s="70">
        <v>10401.530000000001</v>
      </c>
      <c r="BE95" s="70">
        <v>1300.05</v>
      </c>
      <c r="BF95">
        <v>0.17899999999999999</v>
      </c>
      <c r="BG95">
        <v>0.57820000000000005</v>
      </c>
      <c r="BH95">
        <v>0.21959999999999999</v>
      </c>
      <c r="BI95">
        <v>0.1358</v>
      </c>
      <c r="BJ95">
        <v>3.7699999999999997E-2</v>
      </c>
      <c r="BK95">
        <v>2.86E-2</v>
      </c>
    </row>
    <row r="96" spans="1:63" x14ac:dyDescent="0.25">
      <c r="A96" t="s">
        <v>174</v>
      </c>
      <c r="B96">
        <v>45294</v>
      </c>
      <c r="C96">
        <v>31</v>
      </c>
      <c r="D96">
        <v>45.17</v>
      </c>
      <c r="E96" s="70">
        <v>1400.15</v>
      </c>
      <c r="F96" s="70">
        <v>1413.08</v>
      </c>
      <c r="G96">
        <v>3.5000000000000001E-3</v>
      </c>
      <c r="H96">
        <v>1.35E-2</v>
      </c>
      <c r="I96">
        <v>6.9999999999999999E-4</v>
      </c>
      <c r="J96">
        <v>1.0699999999999999E-2</v>
      </c>
      <c r="K96">
        <v>0.9597</v>
      </c>
      <c r="L96">
        <v>1.1900000000000001E-2</v>
      </c>
      <c r="M96">
        <v>0.56059999999999999</v>
      </c>
      <c r="N96">
        <v>0</v>
      </c>
      <c r="O96">
        <v>0.15540000000000001</v>
      </c>
      <c r="P96" s="70">
        <v>49017.54</v>
      </c>
      <c r="Q96">
        <v>0.31109999999999999</v>
      </c>
      <c r="R96">
        <v>0.23330000000000001</v>
      </c>
      <c r="S96">
        <v>0.4556</v>
      </c>
      <c r="T96">
        <v>19.11</v>
      </c>
      <c r="U96">
        <v>10</v>
      </c>
      <c r="V96" s="70">
        <v>63943.199999999997</v>
      </c>
      <c r="W96">
        <v>132</v>
      </c>
      <c r="X96" s="70">
        <v>82688.649999999994</v>
      </c>
      <c r="Y96">
        <v>0.84030000000000005</v>
      </c>
      <c r="Z96">
        <v>6.1800000000000001E-2</v>
      </c>
      <c r="AA96">
        <v>9.7799999999999998E-2</v>
      </c>
      <c r="AB96">
        <v>0.15970000000000001</v>
      </c>
      <c r="AC96">
        <v>82.69</v>
      </c>
      <c r="AD96" s="70">
        <v>1741.64</v>
      </c>
      <c r="AE96">
        <v>258.2</v>
      </c>
      <c r="AF96" s="70">
        <v>77774.720000000001</v>
      </c>
      <c r="AG96">
        <v>63</v>
      </c>
      <c r="AH96" s="70">
        <v>29255</v>
      </c>
      <c r="AI96" s="70">
        <v>45452</v>
      </c>
      <c r="AJ96">
        <v>21.4</v>
      </c>
      <c r="AK96">
        <v>21.02</v>
      </c>
      <c r="AL96">
        <v>21.07</v>
      </c>
      <c r="AM96">
        <v>4.5</v>
      </c>
      <c r="AN96">
        <v>0</v>
      </c>
      <c r="AO96">
        <v>0.65669999999999995</v>
      </c>
      <c r="AP96" s="70">
        <v>1145.04</v>
      </c>
      <c r="AQ96" s="70">
        <v>1716.83</v>
      </c>
      <c r="AR96" s="70">
        <v>4833.38</v>
      </c>
      <c r="AS96">
        <v>352.79</v>
      </c>
      <c r="AT96">
        <v>642.99</v>
      </c>
      <c r="AU96" s="70">
        <v>8691</v>
      </c>
      <c r="AV96" s="70">
        <v>6508.71</v>
      </c>
      <c r="AW96">
        <v>0.66049999999999998</v>
      </c>
      <c r="AX96" s="70">
        <v>1390.22</v>
      </c>
      <c r="AY96">
        <v>0.1411</v>
      </c>
      <c r="AZ96">
        <v>908.75</v>
      </c>
      <c r="BA96">
        <v>9.2200000000000004E-2</v>
      </c>
      <c r="BB96" s="70">
        <v>1046.1199999999999</v>
      </c>
      <c r="BC96">
        <v>0.1062</v>
      </c>
      <c r="BD96" s="70">
        <v>9853.81</v>
      </c>
      <c r="BE96" s="70">
        <v>6101.06</v>
      </c>
      <c r="BF96">
        <v>2.343</v>
      </c>
      <c r="BG96">
        <v>0.53720000000000001</v>
      </c>
      <c r="BH96">
        <v>0.2301</v>
      </c>
      <c r="BI96">
        <v>0.18909999999999999</v>
      </c>
      <c r="BJ96">
        <v>3.3500000000000002E-2</v>
      </c>
      <c r="BK96">
        <v>0.01</v>
      </c>
    </row>
    <row r="97" spans="1:63" x14ac:dyDescent="0.25">
      <c r="A97" t="s">
        <v>175</v>
      </c>
      <c r="B97">
        <v>43745</v>
      </c>
      <c r="C97">
        <v>25</v>
      </c>
      <c r="D97">
        <v>135.81</v>
      </c>
      <c r="E97" s="70">
        <v>3395.31</v>
      </c>
      <c r="F97" s="70">
        <v>2770.95</v>
      </c>
      <c r="G97">
        <v>8.5000000000000006E-3</v>
      </c>
      <c r="H97">
        <v>6.5299999999999997E-2</v>
      </c>
      <c r="I97">
        <v>2.3999999999999998E-3</v>
      </c>
      <c r="J97">
        <v>2.8199999999999999E-2</v>
      </c>
      <c r="K97">
        <v>0.78659999999999997</v>
      </c>
      <c r="L97">
        <v>0.1089</v>
      </c>
      <c r="M97">
        <v>0.64410000000000001</v>
      </c>
      <c r="N97">
        <v>4.0000000000000002E-4</v>
      </c>
      <c r="O97">
        <v>0.1177</v>
      </c>
      <c r="P97" s="70">
        <v>52468.39</v>
      </c>
      <c r="Q97">
        <v>0.25119999999999998</v>
      </c>
      <c r="R97">
        <v>0.14979999999999999</v>
      </c>
      <c r="S97">
        <v>0.59899999999999998</v>
      </c>
      <c r="T97">
        <v>17.510000000000002</v>
      </c>
      <c r="U97">
        <v>27.72</v>
      </c>
      <c r="V97" s="70">
        <v>70524.22</v>
      </c>
      <c r="W97">
        <v>117.28</v>
      </c>
      <c r="X97" s="70">
        <v>116913.5</v>
      </c>
      <c r="Y97">
        <v>0.65069999999999995</v>
      </c>
      <c r="Z97">
        <v>0.29170000000000001</v>
      </c>
      <c r="AA97">
        <v>5.7700000000000001E-2</v>
      </c>
      <c r="AB97">
        <v>0.3493</v>
      </c>
      <c r="AC97">
        <v>116.91</v>
      </c>
      <c r="AD97" s="70">
        <v>3537.79</v>
      </c>
      <c r="AE97">
        <v>440.92</v>
      </c>
      <c r="AF97" s="70">
        <v>124731.37</v>
      </c>
      <c r="AG97">
        <v>306</v>
      </c>
      <c r="AH97" s="70">
        <v>26877</v>
      </c>
      <c r="AI97" s="70">
        <v>41560</v>
      </c>
      <c r="AJ97">
        <v>47.9</v>
      </c>
      <c r="AK97">
        <v>27.6</v>
      </c>
      <c r="AL97">
        <v>32.71</v>
      </c>
      <c r="AM97">
        <v>3.5</v>
      </c>
      <c r="AN97">
        <v>0</v>
      </c>
      <c r="AO97">
        <v>0.82799999999999996</v>
      </c>
      <c r="AP97" s="70">
        <v>1112.44</v>
      </c>
      <c r="AQ97" s="70">
        <v>1613.94</v>
      </c>
      <c r="AR97" s="70">
        <v>5353.15</v>
      </c>
      <c r="AS97">
        <v>572.37</v>
      </c>
      <c r="AT97">
        <v>303.08</v>
      </c>
      <c r="AU97" s="70">
        <v>8955</v>
      </c>
      <c r="AV97" s="70">
        <v>5351.51</v>
      </c>
      <c r="AW97">
        <v>0.47149999999999997</v>
      </c>
      <c r="AX97" s="70">
        <v>3382.28</v>
      </c>
      <c r="AY97">
        <v>0.29799999999999999</v>
      </c>
      <c r="AZ97" s="70">
        <v>1330.29</v>
      </c>
      <c r="BA97">
        <v>0.1172</v>
      </c>
      <c r="BB97" s="70">
        <v>1285.19</v>
      </c>
      <c r="BC97">
        <v>0.1132</v>
      </c>
      <c r="BD97" s="70">
        <v>11349.28</v>
      </c>
      <c r="BE97" s="70">
        <v>2434.42</v>
      </c>
      <c r="BF97">
        <v>0.79190000000000005</v>
      </c>
      <c r="BG97">
        <v>0.51490000000000002</v>
      </c>
      <c r="BH97">
        <v>0.20960000000000001</v>
      </c>
      <c r="BI97">
        <v>0.2258</v>
      </c>
      <c r="BJ97">
        <v>1.7500000000000002E-2</v>
      </c>
      <c r="BK97">
        <v>3.2199999999999999E-2</v>
      </c>
    </row>
    <row r="98" spans="1:63" x14ac:dyDescent="0.25">
      <c r="A98" t="s">
        <v>176</v>
      </c>
      <c r="B98">
        <v>50534</v>
      </c>
      <c r="C98">
        <v>30</v>
      </c>
      <c r="D98">
        <v>48.54</v>
      </c>
      <c r="E98" s="70">
        <v>1456.19</v>
      </c>
      <c r="F98" s="70">
        <v>1362.4</v>
      </c>
      <c r="G98">
        <v>5.5999999999999999E-3</v>
      </c>
      <c r="H98">
        <v>3.5000000000000001E-3</v>
      </c>
      <c r="I98">
        <v>5.7000000000000002E-3</v>
      </c>
      <c r="J98">
        <v>1.9199999999999998E-2</v>
      </c>
      <c r="K98">
        <v>0.95599999999999996</v>
      </c>
      <c r="L98">
        <v>9.9000000000000008E-3</v>
      </c>
      <c r="M98">
        <v>0.34539999999999998</v>
      </c>
      <c r="N98">
        <v>0</v>
      </c>
      <c r="O98">
        <v>9.4E-2</v>
      </c>
      <c r="P98" s="70">
        <v>54816.65</v>
      </c>
      <c r="Q98">
        <v>0.55700000000000005</v>
      </c>
      <c r="R98">
        <v>0.13919999999999999</v>
      </c>
      <c r="S98">
        <v>0.30380000000000001</v>
      </c>
      <c r="T98">
        <v>23.69</v>
      </c>
      <c r="U98">
        <v>8</v>
      </c>
      <c r="V98" s="70">
        <v>63134.75</v>
      </c>
      <c r="W98">
        <v>175.77</v>
      </c>
      <c r="X98" s="70">
        <v>129388.42</v>
      </c>
      <c r="Y98">
        <v>0.84460000000000002</v>
      </c>
      <c r="Z98">
        <v>6.1199999999999997E-2</v>
      </c>
      <c r="AA98">
        <v>9.4200000000000006E-2</v>
      </c>
      <c r="AB98">
        <v>0.15540000000000001</v>
      </c>
      <c r="AC98">
        <v>129.38999999999999</v>
      </c>
      <c r="AD98" s="70">
        <v>3228.71</v>
      </c>
      <c r="AE98">
        <v>366.79</v>
      </c>
      <c r="AF98" s="70">
        <v>135894</v>
      </c>
      <c r="AG98">
        <v>363</v>
      </c>
      <c r="AH98" s="70">
        <v>33213</v>
      </c>
      <c r="AI98" s="70">
        <v>48677</v>
      </c>
      <c r="AJ98">
        <v>41.6</v>
      </c>
      <c r="AK98">
        <v>23.01</v>
      </c>
      <c r="AL98">
        <v>26.16</v>
      </c>
      <c r="AM98">
        <v>4.2</v>
      </c>
      <c r="AN98" s="70">
        <v>1225.21</v>
      </c>
      <c r="AO98">
        <v>1.1598999999999999</v>
      </c>
      <c r="AP98" s="70">
        <v>1403.04</v>
      </c>
      <c r="AQ98" s="70">
        <v>1698.01</v>
      </c>
      <c r="AR98" s="70">
        <v>5502.01</v>
      </c>
      <c r="AS98">
        <v>118.45</v>
      </c>
      <c r="AT98">
        <v>121.49</v>
      </c>
      <c r="AU98" s="70">
        <v>8843</v>
      </c>
      <c r="AV98" s="70">
        <v>4086.16</v>
      </c>
      <c r="AW98">
        <v>0.44800000000000001</v>
      </c>
      <c r="AX98" s="70">
        <v>3916.12</v>
      </c>
      <c r="AY98">
        <v>0.4294</v>
      </c>
      <c r="AZ98">
        <v>441.91</v>
      </c>
      <c r="BA98">
        <v>4.8500000000000001E-2</v>
      </c>
      <c r="BB98">
        <v>676.25</v>
      </c>
      <c r="BC98">
        <v>7.4099999999999999E-2</v>
      </c>
      <c r="BD98" s="70">
        <v>9120.44</v>
      </c>
      <c r="BE98" s="70">
        <v>3236.45</v>
      </c>
      <c r="BF98">
        <v>0.8286</v>
      </c>
      <c r="BG98">
        <v>0.56989999999999996</v>
      </c>
      <c r="BH98">
        <v>0.24940000000000001</v>
      </c>
      <c r="BI98">
        <v>0.11890000000000001</v>
      </c>
      <c r="BJ98">
        <v>3.9199999999999999E-2</v>
      </c>
      <c r="BK98">
        <v>2.2599999999999999E-2</v>
      </c>
    </row>
    <row r="99" spans="1:63" x14ac:dyDescent="0.25">
      <c r="A99" t="s">
        <v>177</v>
      </c>
      <c r="B99">
        <v>43752</v>
      </c>
      <c r="C99">
        <v>91</v>
      </c>
      <c r="D99">
        <v>466.94</v>
      </c>
      <c r="E99" s="70">
        <v>42491.67</v>
      </c>
      <c r="F99" s="70">
        <v>29958.959999999999</v>
      </c>
      <c r="G99">
        <v>1.17E-2</v>
      </c>
      <c r="H99">
        <v>0.63990000000000002</v>
      </c>
      <c r="I99">
        <v>6.9999999999999999E-4</v>
      </c>
      <c r="J99">
        <v>3.4299999999999997E-2</v>
      </c>
      <c r="K99">
        <v>0.25700000000000001</v>
      </c>
      <c r="L99">
        <v>5.6399999999999999E-2</v>
      </c>
      <c r="M99">
        <v>0.71779999999999999</v>
      </c>
      <c r="N99">
        <v>4.6100000000000002E-2</v>
      </c>
      <c r="O99">
        <v>0.1928</v>
      </c>
      <c r="P99" s="70">
        <v>63901.38</v>
      </c>
      <c r="Q99">
        <v>0.1633</v>
      </c>
      <c r="R99">
        <v>0.10979999999999999</v>
      </c>
      <c r="S99">
        <v>0.72689999999999999</v>
      </c>
      <c r="T99">
        <v>18.59</v>
      </c>
      <c r="U99">
        <v>171.1</v>
      </c>
      <c r="V99" s="70">
        <v>93543.66</v>
      </c>
      <c r="W99">
        <v>248.04</v>
      </c>
      <c r="X99" s="70">
        <v>140126.69</v>
      </c>
      <c r="Y99">
        <v>0.60419999999999996</v>
      </c>
      <c r="Z99">
        <v>0.33829999999999999</v>
      </c>
      <c r="AA99">
        <v>5.74E-2</v>
      </c>
      <c r="AB99">
        <v>0.39579999999999999</v>
      </c>
      <c r="AC99">
        <v>140.13</v>
      </c>
      <c r="AD99" s="70">
        <v>6572.55</v>
      </c>
      <c r="AE99">
        <v>596.04</v>
      </c>
      <c r="AF99" s="70">
        <v>156861.19</v>
      </c>
      <c r="AG99">
        <v>443</v>
      </c>
      <c r="AH99" s="70">
        <v>28294</v>
      </c>
      <c r="AI99" s="70">
        <v>53529</v>
      </c>
      <c r="AJ99">
        <v>65.39</v>
      </c>
      <c r="AK99">
        <v>42.73</v>
      </c>
      <c r="AL99">
        <v>51.23</v>
      </c>
      <c r="AM99">
        <v>4.1900000000000004</v>
      </c>
      <c r="AN99">
        <v>0</v>
      </c>
      <c r="AO99">
        <v>1.0193000000000001</v>
      </c>
      <c r="AP99" s="70">
        <v>2194.4499999999998</v>
      </c>
      <c r="AQ99" s="70">
        <v>2976.23</v>
      </c>
      <c r="AR99" s="70">
        <v>6551.02</v>
      </c>
      <c r="AS99">
        <v>674.49</v>
      </c>
      <c r="AT99">
        <v>877.81</v>
      </c>
      <c r="AU99" s="70">
        <v>13274</v>
      </c>
      <c r="AV99" s="70">
        <v>6178.48</v>
      </c>
      <c r="AW99">
        <v>0.35010000000000002</v>
      </c>
      <c r="AX99" s="70">
        <v>8251.7900000000009</v>
      </c>
      <c r="AY99">
        <v>0.46760000000000002</v>
      </c>
      <c r="AZ99">
        <v>781.93</v>
      </c>
      <c r="BA99">
        <v>4.4299999999999999E-2</v>
      </c>
      <c r="BB99" s="70">
        <v>2433.5</v>
      </c>
      <c r="BC99">
        <v>0.13789999999999999</v>
      </c>
      <c r="BD99" s="70">
        <v>17645.7</v>
      </c>
      <c r="BE99" s="70">
        <v>1740.97</v>
      </c>
      <c r="BF99">
        <v>0.33150000000000002</v>
      </c>
      <c r="BG99">
        <v>0.42220000000000002</v>
      </c>
      <c r="BH99">
        <v>0.1782</v>
      </c>
      <c r="BI99">
        <v>0.373</v>
      </c>
      <c r="BJ99">
        <v>1.5699999999999999E-2</v>
      </c>
      <c r="BK99">
        <v>1.0999999999999999E-2</v>
      </c>
    </row>
    <row r="100" spans="1:63" x14ac:dyDescent="0.25">
      <c r="A100" t="s">
        <v>178</v>
      </c>
      <c r="B100">
        <v>43760</v>
      </c>
      <c r="C100">
        <v>41</v>
      </c>
      <c r="D100">
        <v>55.27</v>
      </c>
      <c r="E100" s="70">
        <v>2266.0700000000002</v>
      </c>
      <c r="F100" s="70">
        <v>2123.17</v>
      </c>
      <c r="G100">
        <v>6.3E-3</v>
      </c>
      <c r="H100">
        <v>1.1299999999999999E-2</v>
      </c>
      <c r="I100">
        <v>2.5999999999999999E-3</v>
      </c>
      <c r="J100">
        <v>1.5100000000000001E-2</v>
      </c>
      <c r="K100">
        <v>0.9274</v>
      </c>
      <c r="L100">
        <v>3.7199999999999997E-2</v>
      </c>
      <c r="M100">
        <v>0.48139999999999999</v>
      </c>
      <c r="N100">
        <v>5.0000000000000001E-4</v>
      </c>
      <c r="O100">
        <v>0.16009999999999999</v>
      </c>
      <c r="P100" s="70">
        <v>60118.43</v>
      </c>
      <c r="Q100">
        <v>0.17480000000000001</v>
      </c>
      <c r="R100">
        <v>0.25169999999999998</v>
      </c>
      <c r="S100">
        <v>0.57340000000000002</v>
      </c>
      <c r="T100">
        <v>17.82</v>
      </c>
      <c r="U100">
        <v>16.62</v>
      </c>
      <c r="V100" s="70">
        <v>77202.95</v>
      </c>
      <c r="W100">
        <v>130.16</v>
      </c>
      <c r="X100" s="70">
        <v>112461.91</v>
      </c>
      <c r="Y100">
        <v>0.73870000000000002</v>
      </c>
      <c r="Z100">
        <v>0.21229999999999999</v>
      </c>
      <c r="AA100">
        <v>4.9099999999999998E-2</v>
      </c>
      <c r="AB100">
        <v>0.26129999999999998</v>
      </c>
      <c r="AC100">
        <v>112.46</v>
      </c>
      <c r="AD100" s="70">
        <v>4136.0600000000004</v>
      </c>
      <c r="AE100">
        <v>589.09</v>
      </c>
      <c r="AF100" s="70">
        <v>114305.41</v>
      </c>
      <c r="AG100">
        <v>252</v>
      </c>
      <c r="AH100" s="70">
        <v>26814</v>
      </c>
      <c r="AI100" s="70">
        <v>41952</v>
      </c>
      <c r="AJ100">
        <v>53.59</v>
      </c>
      <c r="AK100">
        <v>33.99</v>
      </c>
      <c r="AL100">
        <v>42.59</v>
      </c>
      <c r="AM100">
        <v>3</v>
      </c>
      <c r="AN100">
        <v>684.91</v>
      </c>
      <c r="AO100">
        <v>1.5804</v>
      </c>
      <c r="AP100" s="70">
        <v>1299.1199999999999</v>
      </c>
      <c r="AQ100" s="70">
        <v>1546.15</v>
      </c>
      <c r="AR100" s="70">
        <v>6537.93</v>
      </c>
      <c r="AS100">
        <v>456.83</v>
      </c>
      <c r="AT100">
        <v>673.96</v>
      </c>
      <c r="AU100" s="70">
        <v>10514</v>
      </c>
      <c r="AV100" s="70">
        <v>5248.36</v>
      </c>
      <c r="AW100">
        <v>0.44740000000000002</v>
      </c>
      <c r="AX100" s="70">
        <v>4387.84</v>
      </c>
      <c r="AY100">
        <v>0.374</v>
      </c>
      <c r="AZ100">
        <v>657.97</v>
      </c>
      <c r="BA100">
        <v>5.6099999999999997E-2</v>
      </c>
      <c r="BB100" s="70">
        <v>1437.51</v>
      </c>
      <c r="BC100">
        <v>0.1225</v>
      </c>
      <c r="BD100" s="70">
        <v>11731.68</v>
      </c>
      <c r="BE100" s="70">
        <v>3878.25</v>
      </c>
      <c r="BF100">
        <v>1.3736999999999999</v>
      </c>
      <c r="BG100">
        <v>0.54179999999999995</v>
      </c>
      <c r="BH100">
        <v>0.2167</v>
      </c>
      <c r="BI100">
        <v>0.1885</v>
      </c>
      <c r="BJ100">
        <v>2.7099999999999999E-2</v>
      </c>
      <c r="BK100">
        <v>2.5999999999999999E-2</v>
      </c>
    </row>
    <row r="101" spans="1:63" x14ac:dyDescent="0.25">
      <c r="A101" t="s">
        <v>179</v>
      </c>
      <c r="B101">
        <v>46284</v>
      </c>
      <c r="C101">
        <v>38</v>
      </c>
      <c r="D101">
        <v>55.02</v>
      </c>
      <c r="E101" s="70">
        <v>2090.86</v>
      </c>
      <c r="F101" s="70">
        <v>2143.63</v>
      </c>
      <c r="G101">
        <v>7.7999999999999996E-3</v>
      </c>
      <c r="H101">
        <v>3.44E-2</v>
      </c>
      <c r="I101">
        <v>1.4E-3</v>
      </c>
      <c r="J101">
        <v>1.72E-2</v>
      </c>
      <c r="K101">
        <v>0.89359999999999995</v>
      </c>
      <c r="L101">
        <v>4.5699999999999998E-2</v>
      </c>
      <c r="M101">
        <v>0.37030000000000002</v>
      </c>
      <c r="N101">
        <v>1.9E-3</v>
      </c>
      <c r="O101">
        <v>0.11360000000000001</v>
      </c>
      <c r="P101" s="70">
        <v>62397.08</v>
      </c>
      <c r="Q101">
        <v>0.11020000000000001</v>
      </c>
      <c r="R101">
        <v>0.126</v>
      </c>
      <c r="S101">
        <v>0.76380000000000003</v>
      </c>
      <c r="T101">
        <v>19.16</v>
      </c>
      <c r="U101">
        <v>12.96</v>
      </c>
      <c r="V101" s="70">
        <v>82343.77</v>
      </c>
      <c r="W101">
        <v>156.44</v>
      </c>
      <c r="X101" s="70">
        <v>157142.32</v>
      </c>
      <c r="Y101">
        <v>0.58069999999999999</v>
      </c>
      <c r="Z101">
        <v>0.38009999999999999</v>
      </c>
      <c r="AA101">
        <v>3.9300000000000002E-2</v>
      </c>
      <c r="AB101">
        <v>0.41930000000000001</v>
      </c>
      <c r="AC101">
        <v>157.13999999999999</v>
      </c>
      <c r="AD101" s="70">
        <v>4968.66</v>
      </c>
      <c r="AE101">
        <v>424.48</v>
      </c>
      <c r="AF101" s="70">
        <v>174060.03</v>
      </c>
      <c r="AG101">
        <v>476</v>
      </c>
      <c r="AH101" s="70">
        <v>33321</v>
      </c>
      <c r="AI101" s="70">
        <v>54090</v>
      </c>
      <c r="AJ101">
        <v>42.41</v>
      </c>
      <c r="AK101">
        <v>31.01</v>
      </c>
      <c r="AL101">
        <v>31.43</v>
      </c>
      <c r="AM101">
        <v>6.6</v>
      </c>
      <c r="AN101">
        <v>0</v>
      </c>
      <c r="AO101">
        <v>0.76829999999999998</v>
      </c>
      <c r="AP101" s="70">
        <v>1026.73</v>
      </c>
      <c r="AQ101" s="70">
        <v>1569.23</v>
      </c>
      <c r="AR101" s="70">
        <v>5042.2</v>
      </c>
      <c r="AS101">
        <v>337.82</v>
      </c>
      <c r="AT101">
        <v>203.02</v>
      </c>
      <c r="AU101" s="70">
        <v>8179</v>
      </c>
      <c r="AV101" s="70">
        <v>3126.77</v>
      </c>
      <c r="AW101">
        <v>0.34499999999999997</v>
      </c>
      <c r="AX101" s="70">
        <v>3894.57</v>
      </c>
      <c r="AY101">
        <v>0.42970000000000003</v>
      </c>
      <c r="AZ101" s="70">
        <v>1493.47</v>
      </c>
      <c r="BA101">
        <v>0.1648</v>
      </c>
      <c r="BB101">
        <v>548.45000000000005</v>
      </c>
      <c r="BC101">
        <v>6.0499999999999998E-2</v>
      </c>
      <c r="BD101" s="70">
        <v>9063.26</v>
      </c>
      <c r="BE101" s="70">
        <v>2752.5</v>
      </c>
      <c r="BF101">
        <v>0.65920000000000001</v>
      </c>
      <c r="BG101">
        <v>0.59260000000000002</v>
      </c>
      <c r="BH101">
        <v>0.21829999999999999</v>
      </c>
      <c r="BI101">
        <v>0.14000000000000001</v>
      </c>
      <c r="BJ101">
        <v>3.0800000000000001E-2</v>
      </c>
      <c r="BK101">
        <v>1.8200000000000001E-2</v>
      </c>
    </row>
    <row r="102" spans="1:63" x14ac:dyDescent="0.25">
      <c r="A102" t="s">
        <v>180</v>
      </c>
      <c r="B102">
        <v>49601</v>
      </c>
      <c r="C102">
        <v>22</v>
      </c>
      <c r="D102">
        <v>24.32</v>
      </c>
      <c r="E102">
        <v>535.08000000000004</v>
      </c>
      <c r="F102">
        <v>613.03</v>
      </c>
      <c r="G102">
        <v>2.3E-3</v>
      </c>
      <c r="H102">
        <v>7.4000000000000003E-3</v>
      </c>
      <c r="I102">
        <v>3.3E-3</v>
      </c>
      <c r="J102">
        <v>3.8E-3</v>
      </c>
      <c r="K102">
        <v>0.97699999999999998</v>
      </c>
      <c r="L102">
        <v>6.1999999999999998E-3</v>
      </c>
      <c r="M102">
        <v>0.5736</v>
      </c>
      <c r="N102">
        <v>0</v>
      </c>
      <c r="O102">
        <v>0.14410000000000001</v>
      </c>
      <c r="P102" s="70">
        <v>46355.06</v>
      </c>
      <c r="Q102">
        <v>0.38890000000000002</v>
      </c>
      <c r="R102">
        <v>0.16669999999999999</v>
      </c>
      <c r="S102">
        <v>0.44440000000000002</v>
      </c>
      <c r="T102">
        <v>15.74</v>
      </c>
      <c r="U102">
        <v>4.7</v>
      </c>
      <c r="V102" s="70">
        <v>81373.19</v>
      </c>
      <c r="W102">
        <v>109.75</v>
      </c>
      <c r="X102" s="70">
        <v>103175.32</v>
      </c>
      <c r="Y102">
        <v>0.73340000000000005</v>
      </c>
      <c r="Z102">
        <v>0.20469999999999999</v>
      </c>
      <c r="AA102">
        <v>6.1800000000000001E-2</v>
      </c>
      <c r="AB102">
        <v>0.2666</v>
      </c>
      <c r="AC102">
        <v>103.18</v>
      </c>
      <c r="AD102" s="70">
        <v>2346.0100000000002</v>
      </c>
      <c r="AE102">
        <v>384.53</v>
      </c>
      <c r="AF102" s="70">
        <v>86098.16</v>
      </c>
      <c r="AG102">
        <v>93</v>
      </c>
      <c r="AH102" s="70">
        <v>29824</v>
      </c>
      <c r="AI102" s="70">
        <v>43713</v>
      </c>
      <c r="AJ102">
        <v>29.59</v>
      </c>
      <c r="AK102">
        <v>22.06</v>
      </c>
      <c r="AL102">
        <v>23.08</v>
      </c>
      <c r="AM102">
        <v>5.42</v>
      </c>
      <c r="AN102">
        <v>0</v>
      </c>
      <c r="AO102">
        <v>0.5786</v>
      </c>
      <c r="AP102" s="70">
        <v>1267.44</v>
      </c>
      <c r="AQ102" s="70">
        <v>1662.3</v>
      </c>
      <c r="AR102" s="70">
        <v>5138.63</v>
      </c>
      <c r="AS102">
        <v>447.2</v>
      </c>
      <c r="AT102">
        <v>297.38</v>
      </c>
      <c r="AU102" s="70">
        <v>8813</v>
      </c>
      <c r="AV102" s="70">
        <v>5153.3500000000004</v>
      </c>
      <c r="AW102">
        <v>0.4914</v>
      </c>
      <c r="AX102" s="70">
        <v>1663.75</v>
      </c>
      <c r="AY102">
        <v>0.15859999999999999</v>
      </c>
      <c r="AZ102" s="70">
        <v>2639.01</v>
      </c>
      <c r="BA102">
        <v>0.25159999999999999</v>
      </c>
      <c r="BB102" s="70">
        <v>1031.04</v>
      </c>
      <c r="BC102">
        <v>9.8299999999999998E-2</v>
      </c>
      <c r="BD102" s="70">
        <v>10487.14</v>
      </c>
      <c r="BE102" s="70">
        <v>6099.81</v>
      </c>
      <c r="BF102">
        <v>1.9823</v>
      </c>
      <c r="BG102">
        <v>0.50829999999999997</v>
      </c>
      <c r="BH102">
        <v>0.2009</v>
      </c>
      <c r="BI102">
        <v>0.24840000000000001</v>
      </c>
      <c r="BJ102">
        <v>2.6499999999999999E-2</v>
      </c>
      <c r="BK102">
        <v>1.5900000000000001E-2</v>
      </c>
    </row>
    <row r="103" spans="1:63" x14ac:dyDescent="0.25">
      <c r="A103" t="s">
        <v>181</v>
      </c>
      <c r="B103">
        <v>43778</v>
      </c>
      <c r="C103">
        <v>72</v>
      </c>
      <c r="D103">
        <v>29.51</v>
      </c>
      <c r="E103" s="70">
        <v>2124.48</v>
      </c>
      <c r="F103" s="70">
        <v>2119.69</v>
      </c>
      <c r="G103">
        <v>1.9E-3</v>
      </c>
      <c r="H103">
        <v>1.11E-2</v>
      </c>
      <c r="I103">
        <v>1.8E-3</v>
      </c>
      <c r="J103">
        <v>9.5999999999999992E-3</v>
      </c>
      <c r="K103">
        <v>0.94240000000000002</v>
      </c>
      <c r="L103">
        <v>3.3099999999999997E-2</v>
      </c>
      <c r="M103">
        <v>0.60089999999999999</v>
      </c>
      <c r="N103">
        <v>8.9999999999999998E-4</v>
      </c>
      <c r="O103">
        <v>0.2072</v>
      </c>
      <c r="P103" s="70">
        <v>46816.42</v>
      </c>
      <c r="Q103">
        <v>0.27779999999999999</v>
      </c>
      <c r="R103">
        <v>0.1736</v>
      </c>
      <c r="S103">
        <v>0.54859999999999998</v>
      </c>
      <c r="T103">
        <v>15.46</v>
      </c>
      <c r="U103">
        <v>12.68</v>
      </c>
      <c r="V103" s="70">
        <v>72580.36</v>
      </c>
      <c r="W103">
        <v>161.79</v>
      </c>
      <c r="X103" s="70">
        <v>70912.960000000006</v>
      </c>
      <c r="Y103">
        <v>0.77690000000000003</v>
      </c>
      <c r="Z103">
        <v>0.1472</v>
      </c>
      <c r="AA103">
        <v>7.5899999999999995E-2</v>
      </c>
      <c r="AB103">
        <v>0.22309999999999999</v>
      </c>
      <c r="AC103">
        <v>70.91</v>
      </c>
      <c r="AD103" s="70">
        <v>1815.32</v>
      </c>
      <c r="AE103">
        <v>248.58</v>
      </c>
      <c r="AF103" s="70">
        <v>66304.259999999995</v>
      </c>
      <c r="AG103">
        <v>31</v>
      </c>
      <c r="AH103" s="70">
        <v>25559</v>
      </c>
      <c r="AI103" s="70">
        <v>37658</v>
      </c>
      <c r="AJ103">
        <v>30.5</v>
      </c>
      <c r="AK103">
        <v>25.1</v>
      </c>
      <c r="AL103">
        <v>25.73</v>
      </c>
      <c r="AM103">
        <v>4.2</v>
      </c>
      <c r="AN103">
        <v>0</v>
      </c>
      <c r="AO103">
        <v>0.82499999999999996</v>
      </c>
      <c r="AP103">
        <v>859.07</v>
      </c>
      <c r="AQ103" s="70">
        <v>1577.52</v>
      </c>
      <c r="AR103" s="70">
        <v>5584.84</v>
      </c>
      <c r="AS103">
        <v>452.97</v>
      </c>
      <c r="AT103">
        <v>269.58</v>
      </c>
      <c r="AU103" s="70">
        <v>8744</v>
      </c>
      <c r="AV103" s="70">
        <v>6399.26</v>
      </c>
      <c r="AW103">
        <v>0.65620000000000001</v>
      </c>
      <c r="AX103" s="70">
        <v>1487.65</v>
      </c>
      <c r="AY103">
        <v>0.15260000000000001</v>
      </c>
      <c r="AZ103">
        <v>766.83</v>
      </c>
      <c r="BA103">
        <v>7.8600000000000003E-2</v>
      </c>
      <c r="BB103" s="70">
        <v>1098.1400000000001</v>
      </c>
      <c r="BC103">
        <v>0.11260000000000001</v>
      </c>
      <c r="BD103" s="70">
        <v>9751.8799999999992</v>
      </c>
      <c r="BE103" s="70">
        <v>6089.79</v>
      </c>
      <c r="BF103">
        <v>2.8767999999999998</v>
      </c>
      <c r="BG103">
        <v>0.57940000000000003</v>
      </c>
      <c r="BH103">
        <v>0.23719999999999999</v>
      </c>
      <c r="BI103">
        <v>0.14080000000000001</v>
      </c>
      <c r="BJ103">
        <v>3.56E-2</v>
      </c>
      <c r="BK103">
        <v>7.0000000000000001E-3</v>
      </c>
    </row>
    <row r="104" spans="1:63" x14ac:dyDescent="0.25">
      <c r="A104" t="s">
        <v>182</v>
      </c>
      <c r="B104">
        <v>49411</v>
      </c>
      <c r="C104">
        <v>110</v>
      </c>
      <c r="D104">
        <v>16.09</v>
      </c>
      <c r="E104" s="70">
        <v>1770.39</v>
      </c>
      <c r="F104" s="70">
        <v>1832.41</v>
      </c>
      <c r="G104">
        <v>2.7000000000000001E-3</v>
      </c>
      <c r="H104">
        <v>5.5999999999999999E-3</v>
      </c>
      <c r="I104">
        <v>0</v>
      </c>
      <c r="J104">
        <v>1.1599999999999999E-2</v>
      </c>
      <c r="K104">
        <v>0.96489999999999998</v>
      </c>
      <c r="L104">
        <v>1.52E-2</v>
      </c>
      <c r="M104">
        <v>0.40639999999999998</v>
      </c>
      <c r="N104">
        <v>1.6000000000000001E-3</v>
      </c>
      <c r="O104">
        <v>0.16020000000000001</v>
      </c>
      <c r="P104" s="70">
        <v>45895.199999999997</v>
      </c>
      <c r="Q104">
        <v>0.19850000000000001</v>
      </c>
      <c r="R104">
        <v>0.22140000000000001</v>
      </c>
      <c r="S104">
        <v>0.58020000000000005</v>
      </c>
      <c r="T104">
        <v>17.57</v>
      </c>
      <c r="U104">
        <v>11</v>
      </c>
      <c r="V104" s="70">
        <v>59955.73</v>
      </c>
      <c r="W104">
        <v>156.66</v>
      </c>
      <c r="X104" s="70">
        <v>107528.69</v>
      </c>
      <c r="Y104">
        <v>0.86109999999999998</v>
      </c>
      <c r="Z104">
        <v>6.25E-2</v>
      </c>
      <c r="AA104">
        <v>7.6399999999999996E-2</v>
      </c>
      <c r="AB104">
        <v>0.1389</v>
      </c>
      <c r="AC104">
        <v>107.53</v>
      </c>
      <c r="AD104" s="70">
        <v>2712.3</v>
      </c>
      <c r="AE104">
        <v>368.43</v>
      </c>
      <c r="AF104" s="70">
        <v>112785.01</v>
      </c>
      <c r="AG104">
        <v>240</v>
      </c>
      <c r="AH104" s="70">
        <v>32200</v>
      </c>
      <c r="AI104" s="70">
        <v>45561</v>
      </c>
      <c r="AJ104">
        <v>49.9</v>
      </c>
      <c r="AK104">
        <v>22.71</v>
      </c>
      <c r="AL104">
        <v>29.7</v>
      </c>
      <c r="AM104">
        <v>4.2</v>
      </c>
      <c r="AN104">
        <v>59.58</v>
      </c>
      <c r="AO104">
        <v>0.74690000000000001</v>
      </c>
      <c r="AP104">
        <v>802.41</v>
      </c>
      <c r="AQ104" s="70">
        <v>2085.85</v>
      </c>
      <c r="AR104" s="70">
        <v>4747.8599999999997</v>
      </c>
      <c r="AS104">
        <v>395.91</v>
      </c>
      <c r="AT104">
        <v>211.94</v>
      </c>
      <c r="AU104" s="70">
        <v>8244</v>
      </c>
      <c r="AV104" s="70">
        <v>4916.2700000000004</v>
      </c>
      <c r="AW104">
        <v>0.57530000000000003</v>
      </c>
      <c r="AX104" s="70">
        <v>2086.84</v>
      </c>
      <c r="AY104">
        <v>0.2442</v>
      </c>
      <c r="AZ104" s="70">
        <v>1015.58</v>
      </c>
      <c r="BA104">
        <v>0.1188</v>
      </c>
      <c r="BB104">
        <v>527.16999999999996</v>
      </c>
      <c r="BC104">
        <v>6.1699999999999998E-2</v>
      </c>
      <c r="BD104" s="70">
        <v>8545.86</v>
      </c>
      <c r="BE104" s="70">
        <v>4957.88</v>
      </c>
      <c r="BF104">
        <v>1.5710999999999999</v>
      </c>
      <c r="BG104">
        <v>0.5484</v>
      </c>
      <c r="BH104">
        <v>0.25490000000000002</v>
      </c>
      <c r="BI104">
        <v>0.1452</v>
      </c>
      <c r="BJ104">
        <v>3.8899999999999997E-2</v>
      </c>
      <c r="BK104">
        <v>1.26E-2</v>
      </c>
    </row>
    <row r="105" spans="1:63" x14ac:dyDescent="0.25">
      <c r="A105" t="s">
        <v>183</v>
      </c>
      <c r="B105">
        <v>48132</v>
      </c>
      <c r="C105">
        <v>4</v>
      </c>
      <c r="D105">
        <v>296.81</v>
      </c>
      <c r="E105" s="70">
        <v>1187.23</v>
      </c>
      <c r="F105" s="70">
        <v>1617.96</v>
      </c>
      <c r="G105">
        <v>4.4999999999999997E-3</v>
      </c>
      <c r="H105">
        <v>0.1273</v>
      </c>
      <c r="I105">
        <v>3.5999999999999999E-3</v>
      </c>
      <c r="J105">
        <v>0.27489999999999998</v>
      </c>
      <c r="K105">
        <v>0.46279999999999999</v>
      </c>
      <c r="L105">
        <v>0.12690000000000001</v>
      </c>
      <c r="M105">
        <v>0.65049999999999997</v>
      </c>
      <c r="N105">
        <v>1.11E-2</v>
      </c>
      <c r="O105">
        <v>0.1239</v>
      </c>
      <c r="P105" s="70">
        <v>57040.49</v>
      </c>
      <c r="Q105">
        <v>0.32990000000000003</v>
      </c>
      <c r="R105">
        <v>0.26800000000000002</v>
      </c>
      <c r="S105">
        <v>0.40210000000000001</v>
      </c>
      <c r="T105">
        <v>21.77</v>
      </c>
      <c r="U105">
        <v>14.2</v>
      </c>
      <c r="V105" s="70">
        <v>73433.13</v>
      </c>
      <c r="W105">
        <v>81.400000000000006</v>
      </c>
      <c r="X105" s="70">
        <v>68101.77</v>
      </c>
      <c r="Y105">
        <v>0.65469999999999995</v>
      </c>
      <c r="Z105">
        <v>0.30449999999999999</v>
      </c>
      <c r="AA105">
        <v>4.0899999999999999E-2</v>
      </c>
      <c r="AB105">
        <v>0.3453</v>
      </c>
      <c r="AC105">
        <v>68.099999999999994</v>
      </c>
      <c r="AD105" s="70">
        <v>2740.59</v>
      </c>
      <c r="AE105">
        <v>375.67</v>
      </c>
      <c r="AF105" s="70">
        <v>43335.08</v>
      </c>
      <c r="AG105">
        <v>2</v>
      </c>
      <c r="AH105" s="70">
        <v>22985</v>
      </c>
      <c r="AI105" s="70">
        <v>32692</v>
      </c>
      <c r="AJ105">
        <v>54.71</v>
      </c>
      <c r="AK105">
        <v>40.6</v>
      </c>
      <c r="AL105">
        <v>37.54</v>
      </c>
      <c r="AM105">
        <v>6.77</v>
      </c>
      <c r="AN105">
        <v>0</v>
      </c>
      <c r="AO105">
        <v>1.3104</v>
      </c>
      <c r="AP105" s="70">
        <v>1341.71</v>
      </c>
      <c r="AQ105" s="70">
        <v>1701.91</v>
      </c>
      <c r="AR105" s="70">
        <v>5448.98</v>
      </c>
      <c r="AS105">
        <v>578.07000000000005</v>
      </c>
      <c r="AT105">
        <v>61.32</v>
      </c>
      <c r="AU105" s="70">
        <v>9132</v>
      </c>
      <c r="AV105" s="70">
        <v>4357.58</v>
      </c>
      <c r="AW105">
        <v>0.42799999999999999</v>
      </c>
      <c r="AX105" s="70">
        <v>1686.31</v>
      </c>
      <c r="AY105">
        <v>0.1656</v>
      </c>
      <c r="AZ105" s="70">
        <v>2999.59</v>
      </c>
      <c r="BA105">
        <v>0.29459999999999997</v>
      </c>
      <c r="BB105" s="70">
        <v>1136.8</v>
      </c>
      <c r="BC105">
        <v>0.11169999999999999</v>
      </c>
      <c r="BD105" s="70">
        <v>10180.27</v>
      </c>
      <c r="BE105" s="70">
        <v>8051.42</v>
      </c>
      <c r="BF105">
        <v>5.3182</v>
      </c>
      <c r="BG105">
        <v>0.61329999999999996</v>
      </c>
      <c r="BH105">
        <v>0.2059</v>
      </c>
      <c r="BI105">
        <v>0.15190000000000001</v>
      </c>
      <c r="BJ105">
        <v>1.9699999999999999E-2</v>
      </c>
      <c r="BK105">
        <v>9.1999999999999998E-3</v>
      </c>
    </row>
    <row r="106" spans="1:63" x14ac:dyDescent="0.25">
      <c r="A106" t="s">
        <v>184</v>
      </c>
      <c r="B106">
        <v>46326</v>
      </c>
      <c r="C106">
        <v>78</v>
      </c>
      <c r="D106">
        <v>22.84</v>
      </c>
      <c r="E106" s="70">
        <v>1781.67</v>
      </c>
      <c r="F106" s="70">
        <v>1612.58</v>
      </c>
      <c r="G106">
        <v>2.8E-3</v>
      </c>
      <c r="H106">
        <v>2.3999999999999998E-3</v>
      </c>
      <c r="I106">
        <v>2.5000000000000001E-3</v>
      </c>
      <c r="J106">
        <v>8.2000000000000007E-3</v>
      </c>
      <c r="K106">
        <v>0.96440000000000003</v>
      </c>
      <c r="L106">
        <v>1.9699999999999999E-2</v>
      </c>
      <c r="M106">
        <v>0.44729999999999998</v>
      </c>
      <c r="N106">
        <v>0</v>
      </c>
      <c r="O106">
        <v>0.18340000000000001</v>
      </c>
      <c r="P106" s="70">
        <v>54078.67</v>
      </c>
      <c r="Q106">
        <v>0.15</v>
      </c>
      <c r="R106">
        <v>0.4</v>
      </c>
      <c r="S106">
        <v>0.45</v>
      </c>
      <c r="T106">
        <v>16.760000000000002</v>
      </c>
      <c r="U106">
        <v>6.92</v>
      </c>
      <c r="V106" s="70">
        <v>78361.850000000006</v>
      </c>
      <c r="W106">
        <v>249.75</v>
      </c>
      <c r="X106" s="70">
        <v>154895.26999999999</v>
      </c>
      <c r="Y106">
        <v>0.8306</v>
      </c>
      <c r="Z106">
        <v>0.14130000000000001</v>
      </c>
      <c r="AA106">
        <v>2.81E-2</v>
      </c>
      <c r="AB106">
        <v>0.1694</v>
      </c>
      <c r="AC106">
        <v>154.9</v>
      </c>
      <c r="AD106" s="70">
        <v>3811.86</v>
      </c>
      <c r="AE106">
        <v>517.80999999999995</v>
      </c>
      <c r="AF106" s="70">
        <v>173021.99</v>
      </c>
      <c r="AG106">
        <v>474</v>
      </c>
      <c r="AH106" s="70">
        <v>34843</v>
      </c>
      <c r="AI106" s="70">
        <v>50726</v>
      </c>
      <c r="AJ106">
        <v>33.200000000000003</v>
      </c>
      <c r="AK106">
        <v>23.96</v>
      </c>
      <c r="AL106">
        <v>26.71</v>
      </c>
      <c r="AM106">
        <v>4.4000000000000004</v>
      </c>
      <c r="AN106" s="70">
        <v>1532.49</v>
      </c>
      <c r="AO106">
        <v>1.2021999999999999</v>
      </c>
      <c r="AP106" s="70">
        <v>1165.21</v>
      </c>
      <c r="AQ106" s="70">
        <v>2943.35</v>
      </c>
      <c r="AR106" s="70">
        <v>4603.83</v>
      </c>
      <c r="AS106">
        <v>573.44000000000005</v>
      </c>
      <c r="AT106">
        <v>73.180000000000007</v>
      </c>
      <c r="AU106" s="70">
        <v>9359</v>
      </c>
      <c r="AV106" s="70">
        <v>3767.7</v>
      </c>
      <c r="AW106">
        <v>0.36009999999999998</v>
      </c>
      <c r="AX106" s="70">
        <v>5054.3999999999996</v>
      </c>
      <c r="AY106">
        <v>0.48299999999999998</v>
      </c>
      <c r="AZ106">
        <v>954.94</v>
      </c>
      <c r="BA106">
        <v>9.1300000000000006E-2</v>
      </c>
      <c r="BB106">
        <v>686.52</v>
      </c>
      <c r="BC106">
        <v>6.5600000000000006E-2</v>
      </c>
      <c r="BD106" s="70">
        <v>10463.57</v>
      </c>
      <c r="BE106" s="70">
        <v>2297.85</v>
      </c>
      <c r="BF106">
        <v>0.52639999999999998</v>
      </c>
      <c r="BG106">
        <v>0.46389999999999998</v>
      </c>
      <c r="BH106">
        <v>0.1673</v>
      </c>
      <c r="BI106">
        <v>0.32219999999999999</v>
      </c>
      <c r="BJ106">
        <v>3.27E-2</v>
      </c>
      <c r="BK106">
        <v>1.4E-2</v>
      </c>
    </row>
    <row r="107" spans="1:63" x14ac:dyDescent="0.25">
      <c r="A107" t="s">
        <v>185</v>
      </c>
      <c r="B107">
        <v>43794</v>
      </c>
      <c r="C107">
        <v>10</v>
      </c>
      <c r="D107">
        <v>628.14</v>
      </c>
      <c r="E107" s="70">
        <v>6281.35</v>
      </c>
      <c r="F107" s="70">
        <v>5300.13</v>
      </c>
      <c r="G107">
        <v>1.43E-2</v>
      </c>
      <c r="H107">
        <v>0.73519999999999996</v>
      </c>
      <c r="I107">
        <v>2.9999999999999997E-4</v>
      </c>
      <c r="J107">
        <v>2.3900000000000001E-2</v>
      </c>
      <c r="K107">
        <v>0.17369999999999999</v>
      </c>
      <c r="L107">
        <v>5.2499999999999998E-2</v>
      </c>
      <c r="M107">
        <v>0.66800000000000004</v>
      </c>
      <c r="N107">
        <v>1.7399999999999999E-2</v>
      </c>
      <c r="O107">
        <v>0.17979999999999999</v>
      </c>
      <c r="P107" s="70">
        <v>68971.7</v>
      </c>
      <c r="Q107">
        <v>0.3422</v>
      </c>
      <c r="R107">
        <v>0.2072</v>
      </c>
      <c r="S107">
        <v>0.4506</v>
      </c>
      <c r="T107">
        <v>14.74</v>
      </c>
      <c r="U107">
        <v>38.5</v>
      </c>
      <c r="V107" s="70">
        <v>101212.55</v>
      </c>
      <c r="W107">
        <v>163.15</v>
      </c>
      <c r="X107" s="70">
        <v>172497.2</v>
      </c>
      <c r="Y107">
        <v>0.83140000000000003</v>
      </c>
      <c r="Z107">
        <v>0.15459999999999999</v>
      </c>
      <c r="AA107">
        <v>1.3899999999999999E-2</v>
      </c>
      <c r="AB107">
        <v>0.1686</v>
      </c>
      <c r="AC107">
        <v>172.5</v>
      </c>
      <c r="AD107" s="70">
        <v>12621.37</v>
      </c>
      <c r="AE107" s="70">
        <v>1598.04</v>
      </c>
      <c r="AF107" s="70">
        <v>195757.8</v>
      </c>
      <c r="AG107">
        <v>518</v>
      </c>
      <c r="AH107" s="70">
        <v>37911</v>
      </c>
      <c r="AI107" s="70">
        <v>67849</v>
      </c>
      <c r="AJ107">
        <v>139.19999999999999</v>
      </c>
      <c r="AK107">
        <v>70.260000000000005</v>
      </c>
      <c r="AL107">
        <v>82.85</v>
      </c>
      <c r="AM107">
        <v>4.45</v>
      </c>
      <c r="AN107">
        <v>0</v>
      </c>
      <c r="AO107">
        <v>1.4217</v>
      </c>
      <c r="AP107" s="70">
        <v>3262.14</v>
      </c>
      <c r="AQ107" s="70">
        <v>3951.65</v>
      </c>
      <c r="AR107" s="70">
        <v>11132.12</v>
      </c>
      <c r="AS107" s="70">
        <v>1694.82</v>
      </c>
      <c r="AT107">
        <v>783.29</v>
      </c>
      <c r="AU107" s="70">
        <v>20824</v>
      </c>
      <c r="AV107" s="70">
        <v>5888.86</v>
      </c>
      <c r="AW107">
        <v>0.28070000000000001</v>
      </c>
      <c r="AX107" s="70">
        <v>12814.69</v>
      </c>
      <c r="AY107">
        <v>0.61080000000000001</v>
      </c>
      <c r="AZ107" s="70">
        <v>1077.49</v>
      </c>
      <c r="BA107">
        <v>5.1400000000000001E-2</v>
      </c>
      <c r="BB107" s="70">
        <v>1200.44</v>
      </c>
      <c r="BC107">
        <v>5.7200000000000001E-2</v>
      </c>
      <c r="BD107" s="70">
        <v>20981.47</v>
      </c>
      <c r="BE107" s="70">
        <v>2440.94</v>
      </c>
      <c r="BF107">
        <v>0.28989999999999999</v>
      </c>
      <c r="BG107">
        <v>0.57210000000000005</v>
      </c>
      <c r="BH107">
        <v>0.21840000000000001</v>
      </c>
      <c r="BI107">
        <v>0.15459999999999999</v>
      </c>
      <c r="BJ107">
        <v>3.5200000000000002E-2</v>
      </c>
      <c r="BK107">
        <v>1.9699999999999999E-2</v>
      </c>
    </row>
    <row r="108" spans="1:63" x14ac:dyDescent="0.25">
      <c r="A108" t="s">
        <v>186</v>
      </c>
      <c r="B108">
        <v>43786</v>
      </c>
      <c r="C108">
        <v>79</v>
      </c>
      <c r="D108">
        <v>729.28</v>
      </c>
      <c r="E108" s="70">
        <v>57613.14</v>
      </c>
      <c r="F108" s="70">
        <v>38724.6</v>
      </c>
      <c r="G108">
        <v>9.1999999999999998E-3</v>
      </c>
      <c r="H108">
        <v>0.66890000000000005</v>
      </c>
      <c r="I108">
        <v>1.8E-3</v>
      </c>
      <c r="J108">
        <v>0.14419999999999999</v>
      </c>
      <c r="K108">
        <v>0.1469</v>
      </c>
      <c r="L108">
        <v>2.8899999999999999E-2</v>
      </c>
      <c r="M108">
        <v>1</v>
      </c>
      <c r="N108">
        <v>7.1400000000000005E-2</v>
      </c>
      <c r="O108">
        <v>0.22989999999999999</v>
      </c>
      <c r="P108" s="70">
        <v>69313.61</v>
      </c>
      <c r="Q108">
        <v>3.6499999999999998E-2</v>
      </c>
      <c r="R108">
        <v>7.2599999999999998E-2</v>
      </c>
      <c r="S108">
        <v>0.89080000000000004</v>
      </c>
      <c r="T108">
        <v>21.79</v>
      </c>
      <c r="U108">
        <v>414</v>
      </c>
      <c r="V108" s="70">
        <v>73969.06</v>
      </c>
      <c r="W108">
        <v>139.16</v>
      </c>
      <c r="X108" s="70">
        <v>85533.97</v>
      </c>
      <c r="Y108">
        <v>0.44030000000000002</v>
      </c>
      <c r="Z108">
        <v>0.50529999999999997</v>
      </c>
      <c r="AA108">
        <v>5.4399999999999997E-2</v>
      </c>
      <c r="AB108">
        <v>0.55969999999999998</v>
      </c>
      <c r="AC108">
        <v>85.53</v>
      </c>
      <c r="AD108" s="70">
        <v>4370.42</v>
      </c>
      <c r="AE108">
        <v>313.98</v>
      </c>
      <c r="AF108" s="70">
        <v>90257.15</v>
      </c>
      <c r="AG108">
        <v>111</v>
      </c>
      <c r="AH108" s="70">
        <v>22426</v>
      </c>
      <c r="AI108" s="70">
        <v>33869</v>
      </c>
      <c r="AJ108">
        <v>73.2</v>
      </c>
      <c r="AK108">
        <v>45.52</v>
      </c>
      <c r="AL108">
        <v>53.58</v>
      </c>
      <c r="AM108">
        <v>4</v>
      </c>
      <c r="AN108">
        <v>0</v>
      </c>
      <c r="AO108">
        <v>0.76280000000000003</v>
      </c>
      <c r="AP108" s="70">
        <v>1798.93</v>
      </c>
      <c r="AQ108" s="70">
        <v>2724.33</v>
      </c>
      <c r="AR108" s="70">
        <v>8386.3700000000008</v>
      </c>
      <c r="AS108">
        <v>833.8</v>
      </c>
      <c r="AT108">
        <v>780.58</v>
      </c>
      <c r="AU108" s="70">
        <v>14524</v>
      </c>
      <c r="AV108" s="70">
        <v>11879.5</v>
      </c>
      <c r="AW108">
        <v>0.5978</v>
      </c>
      <c r="AX108" s="70">
        <v>4767.07</v>
      </c>
      <c r="AY108">
        <v>0.2399</v>
      </c>
      <c r="AZ108">
        <v>653.79</v>
      </c>
      <c r="BA108">
        <v>3.2899999999999999E-2</v>
      </c>
      <c r="BB108" s="70">
        <v>2570.73</v>
      </c>
      <c r="BC108">
        <v>0.12939999999999999</v>
      </c>
      <c r="BD108" s="70">
        <v>19871.099999999999</v>
      </c>
      <c r="BE108" s="70">
        <v>4928.28</v>
      </c>
      <c r="BF108">
        <v>2.5748000000000002</v>
      </c>
      <c r="BG108">
        <v>0.45240000000000002</v>
      </c>
      <c r="BH108">
        <v>0.17949999999999999</v>
      </c>
      <c r="BI108">
        <v>0.3377</v>
      </c>
      <c r="BJ108">
        <v>1.8700000000000001E-2</v>
      </c>
      <c r="BK108">
        <v>1.17E-2</v>
      </c>
    </row>
    <row r="109" spans="1:63" x14ac:dyDescent="0.25">
      <c r="A109" t="s">
        <v>187</v>
      </c>
      <c r="B109">
        <v>46391</v>
      </c>
      <c r="C109">
        <v>127</v>
      </c>
      <c r="D109">
        <v>14.73</v>
      </c>
      <c r="E109" s="70">
        <v>1871.08</v>
      </c>
      <c r="F109" s="70">
        <v>1856.29</v>
      </c>
      <c r="G109">
        <v>3.0000000000000001E-3</v>
      </c>
      <c r="H109">
        <v>5.0000000000000001E-3</v>
      </c>
      <c r="I109">
        <v>5.0000000000000001E-4</v>
      </c>
      <c r="J109">
        <v>2.0299999999999999E-2</v>
      </c>
      <c r="K109">
        <v>0.96040000000000003</v>
      </c>
      <c r="L109">
        <v>1.0699999999999999E-2</v>
      </c>
      <c r="M109">
        <v>0.2462</v>
      </c>
      <c r="N109">
        <v>5.0000000000000001E-4</v>
      </c>
      <c r="O109">
        <v>0.11899999999999999</v>
      </c>
      <c r="P109" s="70">
        <v>52914.18</v>
      </c>
      <c r="Q109">
        <v>0.1273</v>
      </c>
      <c r="R109">
        <v>0.17269999999999999</v>
      </c>
      <c r="S109">
        <v>0.7</v>
      </c>
      <c r="T109">
        <v>18.71</v>
      </c>
      <c r="U109">
        <v>12.13</v>
      </c>
      <c r="V109" s="70">
        <v>79463.33</v>
      </c>
      <c r="W109">
        <v>150.79</v>
      </c>
      <c r="X109" s="70">
        <v>126924.5</v>
      </c>
      <c r="Y109">
        <v>0.87939999999999996</v>
      </c>
      <c r="Z109">
        <v>3.0800000000000001E-2</v>
      </c>
      <c r="AA109">
        <v>8.9800000000000005E-2</v>
      </c>
      <c r="AB109">
        <v>0.1206</v>
      </c>
      <c r="AC109">
        <v>126.92</v>
      </c>
      <c r="AD109" s="70">
        <v>3044.85</v>
      </c>
      <c r="AE109">
        <v>369.18</v>
      </c>
      <c r="AF109" s="70">
        <v>133197.17000000001</v>
      </c>
      <c r="AG109">
        <v>343</v>
      </c>
      <c r="AH109" s="70">
        <v>38014</v>
      </c>
      <c r="AI109" s="70">
        <v>61272</v>
      </c>
      <c r="AJ109">
        <v>30.2</v>
      </c>
      <c r="AK109">
        <v>23.37</v>
      </c>
      <c r="AL109">
        <v>23.68</v>
      </c>
      <c r="AM109">
        <v>4.2</v>
      </c>
      <c r="AN109">
        <v>0</v>
      </c>
      <c r="AO109">
        <v>0.64710000000000001</v>
      </c>
      <c r="AP109">
        <v>840.95</v>
      </c>
      <c r="AQ109" s="70">
        <v>1739.06</v>
      </c>
      <c r="AR109" s="70">
        <v>5082.67</v>
      </c>
      <c r="AS109">
        <v>478.04</v>
      </c>
      <c r="AT109">
        <v>258.27999999999997</v>
      </c>
      <c r="AU109" s="70">
        <v>8399</v>
      </c>
      <c r="AV109" s="70">
        <v>5057.03</v>
      </c>
      <c r="AW109">
        <v>0.5212</v>
      </c>
      <c r="AX109" s="70">
        <v>2526.69</v>
      </c>
      <c r="AY109">
        <v>0.26040000000000002</v>
      </c>
      <c r="AZ109" s="70">
        <v>1640.49</v>
      </c>
      <c r="BA109">
        <v>0.1691</v>
      </c>
      <c r="BB109">
        <v>478</v>
      </c>
      <c r="BC109">
        <v>4.9299999999999997E-2</v>
      </c>
      <c r="BD109" s="70">
        <v>9702.2099999999991</v>
      </c>
      <c r="BE109" s="70">
        <v>4635.7</v>
      </c>
      <c r="BF109">
        <v>1.2091000000000001</v>
      </c>
      <c r="BG109">
        <v>0.56879999999999997</v>
      </c>
      <c r="BH109">
        <v>0.21429999999999999</v>
      </c>
      <c r="BI109">
        <v>0.16170000000000001</v>
      </c>
      <c r="BJ109">
        <v>4.2700000000000002E-2</v>
      </c>
      <c r="BK109">
        <v>1.24E-2</v>
      </c>
    </row>
    <row r="110" spans="1:63" x14ac:dyDescent="0.25">
      <c r="A110" t="s">
        <v>188</v>
      </c>
      <c r="B110">
        <v>48488</v>
      </c>
      <c r="C110">
        <v>117</v>
      </c>
      <c r="D110">
        <v>24.5</v>
      </c>
      <c r="E110" s="70">
        <v>2866.21</v>
      </c>
      <c r="F110" s="70">
        <v>2621.59</v>
      </c>
      <c r="G110">
        <v>3.5999999999999999E-3</v>
      </c>
      <c r="H110">
        <v>3.0000000000000001E-3</v>
      </c>
      <c r="I110">
        <v>3.3E-3</v>
      </c>
      <c r="J110">
        <v>1.03E-2</v>
      </c>
      <c r="K110">
        <v>0.96260000000000001</v>
      </c>
      <c r="L110">
        <v>1.7399999999999999E-2</v>
      </c>
      <c r="M110">
        <v>0.35139999999999999</v>
      </c>
      <c r="N110">
        <v>8.0000000000000004E-4</v>
      </c>
      <c r="O110">
        <v>0.12770000000000001</v>
      </c>
      <c r="P110" s="70">
        <v>61860.62</v>
      </c>
      <c r="Q110">
        <v>0.1852</v>
      </c>
      <c r="R110">
        <v>0.25309999999999999</v>
      </c>
      <c r="S110">
        <v>0.56169999999999998</v>
      </c>
      <c r="T110">
        <v>18.12</v>
      </c>
      <c r="U110">
        <v>19.350000000000001</v>
      </c>
      <c r="V110" s="70">
        <v>71328.17</v>
      </c>
      <c r="W110">
        <v>141.56</v>
      </c>
      <c r="X110" s="70">
        <v>170380.77</v>
      </c>
      <c r="Y110">
        <v>0.82169999999999999</v>
      </c>
      <c r="Z110">
        <v>0.15890000000000001</v>
      </c>
      <c r="AA110">
        <v>1.9400000000000001E-2</v>
      </c>
      <c r="AB110">
        <v>0.17829999999999999</v>
      </c>
      <c r="AC110">
        <v>170.38</v>
      </c>
      <c r="AD110" s="70">
        <v>5077.68</v>
      </c>
      <c r="AE110">
        <v>624.37</v>
      </c>
      <c r="AF110" s="70">
        <v>176119.14</v>
      </c>
      <c r="AG110">
        <v>481</v>
      </c>
      <c r="AH110" s="70">
        <v>34334</v>
      </c>
      <c r="AI110" s="70">
        <v>50367</v>
      </c>
      <c r="AJ110">
        <v>56.45</v>
      </c>
      <c r="AK110">
        <v>29.33</v>
      </c>
      <c r="AL110">
        <v>29.01</v>
      </c>
      <c r="AM110">
        <v>4.5</v>
      </c>
      <c r="AN110">
        <v>701.6</v>
      </c>
      <c r="AO110">
        <v>1.1862999999999999</v>
      </c>
      <c r="AP110" s="70">
        <v>1112.8399999999999</v>
      </c>
      <c r="AQ110" s="70">
        <v>1841.41</v>
      </c>
      <c r="AR110" s="70">
        <v>5547.42</v>
      </c>
      <c r="AS110">
        <v>504.39</v>
      </c>
      <c r="AT110">
        <v>212.95</v>
      </c>
      <c r="AU110" s="70">
        <v>9219</v>
      </c>
      <c r="AV110" s="70">
        <v>4218.78</v>
      </c>
      <c r="AW110">
        <v>0.39319999999999999</v>
      </c>
      <c r="AX110" s="70">
        <v>5343.35</v>
      </c>
      <c r="AY110">
        <v>0.498</v>
      </c>
      <c r="AZ110">
        <v>569.30999999999995</v>
      </c>
      <c r="BA110">
        <v>5.3100000000000001E-2</v>
      </c>
      <c r="BB110">
        <v>597.41999999999996</v>
      </c>
      <c r="BC110">
        <v>5.57E-2</v>
      </c>
      <c r="BD110" s="70">
        <v>10728.85</v>
      </c>
      <c r="BE110" s="70">
        <v>2949.66</v>
      </c>
      <c r="BF110">
        <v>0.6149</v>
      </c>
      <c r="BG110">
        <v>0.57099999999999995</v>
      </c>
      <c r="BH110">
        <v>0.23710000000000001</v>
      </c>
      <c r="BI110">
        <v>0.15939999999999999</v>
      </c>
      <c r="BJ110">
        <v>3.2500000000000001E-2</v>
      </c>
      <c r="BK110">
        <v>0</v>
      </c>
    </row>
    <row r="111" spans="1:63" x14ac:dyDescent="0.25">
      <c r="A111" t="s">
        <v>189</v>
      </c>
      <c r="B111">
        <v>45302</v>
      </c>
      <c r="C111">
        <v>67</v>
      </c>
      <c r="D111">
        <v>34.340000000000003</v>
      </c>
      <c r="E111" s="70">
        <v>2301</v>
      </c>
      <c r="F111" s="70">
        <v>2179.34</v>
      </c>
      <c r="G111">
        <v>2.3999999999999998E-3</v>
      </c>
      <c r="H111">
        <v>6.7999999999999996E-3</v>
      </c>
      <c r="I111">
        <v>5.0000000000000001E-4</v>
      </c>
      <c r="J111">
        <v>7.8899999999999998E-2</v>
      </c>
      <c r="K111">
        <v>0.87429999999999997</v>
      </c>
      <c r="L111">
        <v>3.6999999999999998E-2</v>
      </c>
      <c r="M111">
        <v>0.42409999999999998</v>
      </c>
      <c r="N111">
        <v>2.3E-3</v>
      </c>
      <c r="O111">
        <v>0.15440000000000001</v>
      </c>
      <c r="P111" s="70">
        <v>56825.67</v>
      </c>
      <c r="Q111">
        <v>0.1608</v>
      </c>
      <c r="R111">
        <v>0.13289999999999999</v>
      </c>
      <c r="S111">
        <v>0.70630000000000004</v>
      </c>
      <c r="T111">
        <v>18.96</v>
      </c>
      <c r="U111">
        <v>16.100000000000001</v>
      </c>
      <c r="V111" s="70">
        <v>68198.14</v>
      </c>
      <c r="W111">
        <v>137.19</v>
      </c>
      <c r="X111" s="70">
        <v>92991.63</v>
      </c>
      <c r="Y111">
        <v>0.75829999999999997</v>
      </c>
      <c r="Z111">
        <v>0.2135</v>
      </c>
      <c r="AA111">
        <v>2.8199999999999999E-2</v>
      </c>
      <c r="AB111">
        <v>0.2417</v>
      </c>
      <c r="AC111">
        <v>92.99</v>
      </c>
      <c r="AD111" s="70">
        <v>3103.5</v>
      </c>
      <c r="AE111">
        <v>368.13</v>
      </c>
      <c r="AF111" s="70">
        <v>99955.4</v>
      </c>
      <c r="AG111">
        <v>160</v>
      </c>
      <c r="AH111" s="70">
        <v>30419</v>
      </c>
      <c r="AI111" s="70">
        <v>40246</v>
      </c>
      <c r="AJ111">
        <v>49.35</v>
      </c>
      <c r="AK111">
        <v>30.39</v>
      </c>
      <c r="AL111">
        <v>41.88</v>
      </c>
      <c r="AM111">
        <v>3.7</v>
      </c>
      <c r="AN111">
        <v>149.51</v>
      </c>
      <c r="AO111">
        <v>1.0053000000000001</v>
      </c>
      <c r="AP111" s="70">
        <v>1012.37</v>
      </c>
      <c r="AQ111" s="70">
        <v>1716.94</v>
      </c>
      <c r="AR111" s="70">
        <v>5059.1499999999996</v>
      </c>
      <c r="AS111">
        <v>643.28</v>
      </c>
      <c r="AT111">
        <v>257.27</v>
      </c>
      <c r="AU111" s="70">
        <v>8689</v>
      </c>
      <c r="AV111" s="70">
        <v>5169.76</v>
      </c>
      <c r="AW111">
        <v>0.48609999999999998</v>
      </c>
      <c r="AX111" s="70">
        <v>3730.29</v>
      </c>
      <c r="AY111">
        <v>0.35070000000000001</v>
      </c>
      <c r="AZ111">
        <v>917.04</v>
      </c>
      <c r="BA111">
        <v>8.6199999999999999E-2</v>
      </c>
      <c r="BB111">
        <v>818.16</v>
      </c>
      <c r="BC111">
        <v>7.6899999999999996E-2</v>
      </c>
      <c r="BD111" s="70">
        <v>10635.26</v>
      </c>
      <c r="BE111" s="70">
        <v>4107.97</v>
      </c>
      <c r="BF111">
        <v>1.5981000000000001</v>
      </c>
      <c r="BG111">
        <v>0.57689999999999997</v>
      </c>
      <c r="BH111">
        <v>0.23169999999999999</v>
      </c>
      <c r="BI111">
        <v>0.1399</v>
      </c>
      <c r="BJ111">
        <v>3.8100000000000002E-2</v>
      </c>
      <c r="BK111">
        <v>1.35E-2</v>
      </c>
    </row>
    <row r="112" spans="1:63" x14ac:dyDescent="0.25">
      <c r="A112" t="s">
        <v>190</v>
      </c>
      <c r="B112">
        <v>45310</v>
      </c>
      <c r="C112">
        <v>44</v>
      </c>
      <c r="D112">
        <v>29.75</v>
      </c>
      <c r="E112" s="70">
        <v>1308.81</v>
      </c>
      <c r="F112" s="70">
        <v>1399.95</v>
      </c>
      <c r="G112">
        <v>9.7999999999999997E-3</v>
      </c>
      <c r="H112">
        <v>1.4E-3</v>
      </c>
      <c r="I112">
        <v>0</v>
      </c>
      <c r="J112">
        <v>7.1000000000000004E-3</v>
      </c>
      <c r="K112">
        <v>0.9708</v>
      </c>
      <c r="L112">
        <v>1.09E-2</v>
      </c>
      <c r="M112">
        <v>0.1686</v>
      </c>
      <c r="N112">
        <v>5.0000000000000001E-3</v>
      </c>
      <c r="O112">
        <v>0.10489999999999999</v>
      </c>
      <c r="P112" s="70">
        <v>56649.38</v>
      </c>
      <c r="Q112">
        <v>0.14680000000000001</v>
      </c>
      <c r="R112">
        <v>0.12839999999999999</v>
      </c>
      <c r="S112">
        <v>0.7248</v>
      </c>
      <c r="T112">
        <v>18.36</v>
      </c>
      <c r="U112">
        <v>8.92</v>
      </c>
      <c r="V112" s="70">
        <v>79089.240000000005</v>
      </c>
      <c r="W112">
        <v>146.72999999999999</v>
      </c>
      <c r="X112" s="70">
        <v>103363.53</v>
      </c>
      <c r="Y112">
        <v>0.86619999999999997</v>
      </c>
      <c r="Z112">
        <v>0.1047</v>
      </c>
      <c r="AA112">
        <v>2.9100000000000001E-2</v>
      </c>
      <c r="AB112">
        <v>0.1338</v>
      </c>
      <c r="AC112">
        <v>103.36</v>
      </c>
      <c r="AD112" s="70">
        <v>3014.3</v>
      </c>
      <c r="AE112">
        <v>426.38</v>
      </c>
      <c r="AF112" s="70">
        <v>95303.21</v>
      </c>
      <c r="AG112">
        <v>137</v>
      </c>
      <c r="AH112" s="70">
        <v>34175</v>
      </c>
      <c r="AI112" s="70">
        <v>49365</v>
      </c>
      <c r="AJ112">
        <v>49.08</v>
      </c>
      <c r="AK112">
        <v>27.63</v>
      </c>
      <c r="AL112">
        <v>36.299999999999997</v>
      </c>
      <c r="AM112">
        <v>5</v>
      </c>
      <c r="AN112">
        <v>570.53</v>
      </c>
      <c r="AO112">
        <v>0.89039999999999997</v>
      </c>
      <c r="AP112" s="70">
        <v>1169.31</v>
      </c>
      <c r="AQ112" s="70">
        <v>1596.04</v>
      </c>
      <c r="AR112" s="70">
        <v>6199.83</v>
      </c>
      <c r="AS112">
        <v>366.64</v>
      </c>
      <c r="AT112">
        <v>273.19</v>
      </c>
      <c r="AU112" s="70">
        <v>9605</v>
      </c>
      <c r="AV112" s="70">
        <v>5441.26</v>
      </c>
      <c r="AW112">
        <v>0.55200000000000005</v>
      </c>
      <c r="AX112" s="70">
        <v>2884.94</v>
      </c>
      <c r="AY112">
        <v>0.29270000000000002</v>
      </c>
      <c r="AZ112" s="70">
        <v>1133.5899999999999</v>
      </c>
      <c r="BA112">
        <v>0.115</v>
      </c>
      <c r="BB112">
        <v>398.09</v>
      </c>
      <c r="BC112">
        <v>4.0399999999999998E-2</v>
      </c>
      <c r="BD112" s="70">
        <v>9857.89</v>
      </c>
      <c r="BE112" s="70">
        <v>5360.45</v>
      </c>
      <c r="BF112">
        <v>1.5871999999999999</v>
      </c>
      <c r="BG112">
        <v>0.6069</v>
      </c>
      <c r="BH112">
        <v>0.217</v>
      </c>
      <c r="BI112">
        <v>9.3700000000000006E-2</v>
      </c>
      <c r="BJ112">
        <v>3.3099999999999997E-2</v>
      </c>
      <c r="BK112">
        <v>4.9399999999999999E-2</v>
      </c>
    </row>
    <row r="113" spans="1:63" x14ac:dyDescent="0.25">
      <c r="A113" t="s">
        <v>191</v>
      </c>
      <c r="B113">
        <v>46516</v>
      </c>
      <c r="C113">
        <v>109</v>
      </c>
      <c r="D113">
        <v>7.27</v>
      </c>
      <c r="E113">
        <v>792.93</v>
      </c>
      <c r="F113">
        <v>891.62</v>
      </c>
      <c r="G113">
        <v>7.9000000000000008E-3</v>
      </c>
      <c r="H113">
        <v>4.4999999999999997E-3</v>
      </c>
      <c r="I113">
        <v>0</v>
      </c>
      <c r="J113">
        <v>2.5000000000000001E-3</v>
      </c>
      <c r="K113">
        <v>0.9819</v>
      </c>
      <c r="L113">
        <v>3.3E-3</v>
      </c>
      <c r="M113">
        <v>0.3327</v>
      </c>
      <c r="N113">
        <v>0</v>
      </c>
      <c r="O113">
        <v>0.18160000000000001</v>
      </c>
      <c r="P113" s="70">
        <v>48661.41</v>
      </c>
      <c r="Q113">
        <v>0.1139</v>
      </c>
      <c r="R113">
        <v>0.1772</v>
      </c>
      <c r="S113">
        <v>0.70889999999999997</v>
      </c>
      <c r="T113">
        <v>17.170000000000002</v>
      </c>
      <c r="U113">
        <v>8</v>
      </c>
      <c r="V113" s="70">
        <v>70991</v>
      </c>
      <c r="W113">
        <v>92.92</v>
      </c>
      <c r="X113" s="70">
        <v>145707.14000000001</v>
      </c>
      <c r="Y113">
        <v>0.85799999999999998</v>
      </c>
      <c r="Z113">
        <v>0.1024</v>
      </c>
      <c r="AA113">
        <v>3.95E-2</v>
      </c>
      <c r="AB113">
        <v>0.14199999999999999</v>
      </c>
      <c r="AC113">
        <v>145.71</v>
      </c>
      <c r="AD113" s="70">
        <v>3729.2</v>
      </c>
      <c r="AE113">
        <v>557.01</v>
      </c>
      <c r="AF113" s="70">
        <v>131769.74</v>
      </c>
      <c r="AG113">
        <v>337</v>
      </c>
      <c r="AH113" s="70">
        <v>32845</v>
      </c>
      <c r="AI113" s="70">
        <v>49252</v>
      </c>
      <c r="AJ113">
        <v>49.7</v>
      </c>
      <c r="AK113">
        <v>23.02</v>
      </c>
      <c r="AL113">
        <v>37.89</v>
      </c>
      <c r="AM113">
        <v>5</v>
      </c>
      <c r="AN113" s="70">
        <v>1902.82</v>
      </c>
      <c r="AO113">
        <v>1.2751999999999999</v>
      </c>
      <c r="AP113" s="70">
        <v>1353.99</v>
      </c>
      <c r="AQ113" s="70">
        <v>2180.5</v>
      </c>
      <c r="AR113" s="70">
        <v>5512.88</v>
      </c>
      <c r="AS113">
        <v>744.22</v>
      </c>
      <c r="AT113">
        <v>294.39</v>
      </c>
      <c r="AU113" s="70">
        <v>10086</v>
      </c>
      <c r="AV113" s="70">
        <v>3934.51</v>
      </c>
      <c r="AW113">
        <v>0.3644</v>
      </c>
      <c r="AX113" s="70">
        <v>4381.93</v>
      </c>
      <c r="AY113">
        <v>0.40589999999999998</v>
      </c>
      <c r="AZ113" s="70">
        <v>1943.85</v>
      </c>
      <c r="BA113">
        <v>0.18</v>
      </c>
      <c r="BB113">
        <v>536.09</v>
      </c>
      <c r="BC113">
        <v>4.9700000000000001E-2</v>
      </c>
      <c r="BD113" s="70">
        <v>10796.37</v>
      </c>
      <c r="BE113" s="70">
        <v>3505.84</v>
      </c>
      <c r="BF113">
        <v>0.74029999999999996</v>
      </c>
      <c r="BG113">
        <v>0.49969999999999998</v>
      </c>
      <c r="BH113">
        <v>0.25419999999999998</v>
      </c>
      <c r="BI113">
        <v>0.186</v>
      </c>
      <c r="BJ113">
        <v>0.04</v>
      </c>
      <c r="BK113">
        <v>2.01E-2</v>
      </c>
    </row>
    <row r="114" spans="1:63" x14ac:dyDescent="0.25">
      <c r="A114" t="s">
        <v>192</v>
      </c>
      <c r="B114">
        <v>48140</v>
      </c>
      <c r="C114">
        <v>25</v>
      </c>
      <c r="D114">
        <v>35.74</v>
      </c>
      <c r="E114">
        <v>893.5</v>
      </c>
      <c r="F114">
        <v>952.3</v>
      </c>
      <c r="G114">
        <v>5.3E-3</v>
      </c>
      <c r="H114">
        <v>3.3999999999999998E-3</v>
      </c>
      <c r="I114">
        <v>0</v>
      </c>
      <c r="J114">
        <v>2.9100000000000001E-2</v>
      </c>
      <c r="K114">
        <v>0.94469999999999998</v>
      </c>
      <c r="L114">
        <v>1.7600000000000001E-2</v>
      </c>
      <c r="M114">
        <v>0.29470000000000002</v>
      </c>
      <c r="N114">
        <v>0</v>
      </c>
      <c r="O114">
        <v>9.8799999999999999E-2</v>
      </c>
      <c r="P114" s="70">
        <v>53490.69</v>
      </c>
      <c r="Q114">
        <v>0.26919999999999999</v>
      </c>
      <c r="R114">
        <v>0.15379999999999999</v>
      </c>
      <c r="S114">
        <v>0.57689999999999997</v>
      </c>
      <c r="T114">
        <v>17.46</v>
      </c>
      <c r="U114">
        <v>5.45</v>
      </c>
      <c r="V114" s="70">
        <v>82643.740000000005</v>
      </c>
      <c r="W114">
        <v>158.66</v>
      </c>
      <c r="X114" s="70">
        <v>216258.21</v>
      </c>
      <c r="Y114">
        <v>0.88029999999999997</v>
      </c>
      <c r="Z114">
        <v>8.4500000000000006E-2</v>
      </c>
      <c r="AA114">
        <v>3.5299999999999998E-2</v>
      </c>
      <c r="AB114">
        <v>0.1197</v>
      </c>
      <c r="AC114">
        <v>216.26</v>
      </c>
      <c r="AD114" s="70">
        <v>7902.71</v>
      </c>
      <c r="AE114" s="70">
        <v>1056.03</v>
      </c>
      <c r="AF114" s="70">
        <v>225747.74</v>
      </c>
      <c r="AG114">
        <v>559</v>
      </c>
      <c r="AH114" s="70">
        <v>36533</v>
      </c>
      <c r="AI114" s="70">
        <v>57550</v>
      </c>
      <c r="AJ114">
        <v>53.66</v>
      </c>
      <c r="AK114">
        <v>36.049999999999997</v>
      </c>
      <c r="AL114">
        <v>34.590000000000003</v>
      </c>
      <c r="AM114">
        <v>5.0999999999999996</v>
      </c>
      <c r="AN114">
        <v>0</v>
      </c>
      <c r="AO114">
        <v>1.1904999999999999</v>
      </c>
      <c r="AP114" s="70">
        <v>1789.54</v>
      </c>
      <c r="AQ114" s="70">
        <v>1978.43</v>
      </c>
      <c r="AR114" s="70">
        <v>5910.05</v>
      </c>
      <c r="AS114">
        <v>765.06</v>
      </c>
      <c r="AT114">
        <v>142.91</v>
      </c>
      <c r="AU114" s="70">
        <v>10586</v>
      </c>
      <c r="AV114" s="70">
        <v>3254.73</v>
      </c>
      <c r="AW114">
        <v>0.28220000000000001</v>
      </c>
      <c r="AX114" s="70">
        <v>5956.18</v>
      </c>
      <c r="AY114">
        <v>0.51649999999999996</v>
      </c>
      <c r="AZ114" s="70">
        <v>1829.5</v>
      </c>
      <c r="BA114">
        <v>0.15859999999999999</v>
      </c>
      <c r="BB114">
        <v>492.49</v>
      </c>
      <c r="BC114">
        <v>4.2700000000000002E-2</v>
      </c>
      <c r="BD114" s="70">
        <v>11532.9</v>
      </c>
      <c r="BE114" s="70">
        <v>2717.75</v>
      </c>
      <c r="BF114">
        <v>0.39839999999999998</v>
      </c>
      <c r="BG114">
        <v>0.64259999999999995</v>
      </c>
      <c r="BH114">
        <v>0.20169999999999999</v>
      </c>
      <c r="BI114">
        <v>0.1139</v>
      </c>
      <c r="BJ114">
        <v>2.4400000000000002E-2</v>
      </c>
      <c r="BK114">
        <v>1.7399999999999999E-2</v>
      </c>
    </row>
    <row r="115" spans="1:63" x14ac:dyDescent="0.25">
      <c r="A115" t="s">
        <v>193</v>
      </c>
      <c r="B115">
        <v>45328</v>
      </c>
      <c r="C115">
        <v>16</v>
      </c>
      <c r="D115">
        <v>63.95</v>
      </c>
      <c r="E115" s="70">
        <v>1023.25</v>
      </c>
      <c r="F115" s="70">
        <v>1036.1199999999999</v>
      </c>
      <c r="G115">
        <v>7.7000000000000002E-3</v>
      </c>
      <c r="H115">
        <v>5.1000000000000004E-3</v>
      </c>
      <c r="I115">
        <v>0</v>
      </c>
      <c r="J115">
        <v>1.3899999999999999E-2</v>
      </c>
      <c r="K115">
        <v>0.93869999999999998</v>
      </c>
      <c r="L115">
        <v>3.4599999999999999E-2</v>
      </c>
      <c r="M115">
        <v>0.36749999999999999</v>
      </c>
      <c r="N115">
        <v>2.8999999999999998E-3</v>
      </c>
      <c r="O115">
        <v>0.1462</v>
      </c>
      <c r="P115" s="70">
        <v>44455.59</v>
      </c>
      <c r="Q115">
        <v>0.3765</v>
      </c>
      <c r="R115">
        <v>0.27060000000000001</v>
      </c>
      <c r="S115">
        <v>0.35289999999999999</v>
      </c>
      <c r="T115">
        <v>15.84</v>
      </c>
      <c r="U115">
        <v>7.23</v>
      </c>
      <c r="V115" s="70">
        <v>75356.710000000006</v>
      </c>
      <c r="W115">
        <v>138.87</v>
      </c>
      <c r="X115" s="70">
        <v>175636.3</v>
      </c>
      <c r="Y115">
        <v>0.74990000000000001</v>
      </c>
      <c r="Z115">
        <v>0.22550000000000001</v>
      </c>
      <c r="AA115">
        <v>2.46E-2</v>
      </c>
      <c r="AB115">
        <v>0.25009999999999999</v>
      </c>
      <c r="AC115">
        <v>175.64</v>
      </c>
      <c r="AD115" s="70">
        <v>3941.63</v>
      </c>
      <c r="AE115">
        <v>547.17999999999995</v>
      </c>
      <c r="AF115" s="70">
        <v>177682.68</v>
      </c>
      <c r="AG115">
        <v>485</v>
      </c>
      <c r="AH115" s="70">
        <v>30121</v>
      </c>
      <c r="AI115" s="70">
        <v>47914</v>
      </c>
      <c r="AJ115">
        <v>31.7</v>
      </c>
      <c r="AK115">
        <v>22.27</v>
      </c>
      <c r="AL115">
        <v>22.01</v>
      </c>
      <c r="AM115">
        <v>0</v>
      </c>
      <c r="AN115" s="70">
        <v>1647.21</v>
      </c>
      <c r="AO115">
        <v>1.2117</v>
      </c>
      <c r="AP115" s="70">
        <v>1147.55</v>
      </c>
      <c r="AQ115" s="70">
        <v>1269.77</v>
      </c>
      <c r="AR115" s="70">
        <v>4364.3599999999997</v>
      </c>
      <c r="AS115">
        <v>355.5</v>
      </c>
      <c r="AT115">
        <v>360.83</v>
      </c>
      <c r="AU115" s="70">
        <v>7498</v>
      </c>
      <c r="AV115" s="70">
        <v>2637.19</v>
      </c>
      <c r="AW115">
        <v>0.26050000000000001</v>
      </c>
      <c r="AX115" s="70">
        <v>4798.9399999999996</v>
      </c>
      <c r="AY115">
        <v>0.47410000000000002</v>
      </c>
      <c r="AZ115" s="70">
        <v>1820.12</v>
      </c>
      <c r="BA115">
        <v>0.17979999999999999</v>
      </c>
      <c r="BB115">
        <v>867</v>
      </c>
      <c r="BC115">
        <v>8.5599999999999996E-2</v>
      </c>
      <c r="BD115" s="70">
        <v>10123.25</v>
      </c>
      <c r="BE115" s="70">
        <v>2014.67</v>
      </c>
      <c r="BF115">
        <v>0.42259999999999998</v>
      </c>
      <c r="BG115">
        <v>0.50370000000000004</v>
      </c>
      <c r="BH115">
        <v>0.17699999999999999</v>
      </c>
      <c r="BI115">
        <v>0.25590000000000002</v>
      </c>
      <c r="BJ115">
        <v>2.76E-2</v>
      </c>
      <c r="BK115">
        <v>3.5799999999999998E-2</v>
      </c>
    </row>
    <row r="116" spans="1:63" x14ac:dyDescent="0.25">
      <c r="A116" t="s">
        <v>194</v>
      </c>
      <c r="B116">
        <v>43802</v>
      </c>
      <c r="C116">
        <v>137</v>
      </c>
      <c r="D116">
        <v>489.62</v>
      </c>
      <c r="E116" s="70">
        <v>67078.48</v>
      </c>
      <c r="F116" s="70">
        <v>49509.41</v>
      </c>
      <c r="G116">
        <v>2.5000000000000001E-2</v>
      </c>
      <c r="H116">
        <v>0.57330000000000003</v>
      </c>
      <c r="I116">
        <v>1.8E-3</v>
      </c>
      <c r="J116">
        <v>8.0299999999999996E-2</v>
      </c>
      <c r="K116">
        <v>0.26800000000000002</v>
      </c>
      <c r="L116">
        <v>5.16E-2</v>
      </c>
      <c r="M116">
        <v>0.79049999999999998</v>
      </c>
      <c r="N116">
        <v>0.11700000000000001</v>
      </c>
      <c r="O116">
        <v>0.16719999999999999</v>
      </c>
      <c r="P116" s="70">
        <v>66614.37</v>
      </c>
      <c r="Q116">
        <v>0.1598</v>
      </c>
      <c r="R116">
        <v>0.1439</v>
      </c>
      <c r="S116">
        <v>0.69630000000000003</v>
      </c>
      <c r="T116">
        <v>20.02</v>
      </c>
      <c r="U116">
        <v>278.3</v>
      </c>
      <c r="V116" s="70">
        <v>95344.27</v>
      </c>
      <c r="W116">
        <v>241.02</v>
      </c>
      <c r="X116" s="70">
        <v>133593.39000000001</v>
      </c>
      <c r="Y116">
        <v>0.57020000000000004</v>
      </c>
      <c r="Z116">
        <v>0.4032</v>
      </c>
      <c r="AA116">
        <v>2.6499999999999999E-2</v>
      </c>
      <c r="AB116">
        <v>0.42980000000000002</v>
      </c>
      <c r="AC116">
        <v>133.59</v>
      </c>
      <c r="AD116" s="70">
        <v>5918.09</v>
      </c>
      <c r="AE116">
        <v>537.65</v>
      </c>
      <c r="AF116" s="70">
        <v>147097.97</v>
      </c>
      <c r="AG116">
        <v>411</v>
      </c>
      <c r="AH116" s="70">
        <v>27064</v>
      </c>
      <c r="AI116" s="70">
        <v>41550</v>
      </c>
      <c r="AJ116">
        <v>71.099999999999994</v>
      </c>
      <c r="AK116">
        <v>38.79</v>
      </c>
      <c r="AL116">
        <v>50.33</v>
      </c>
      <c r="AM116">
        <v>4.51</v>
      </c>
      <c r="AN116">
        <v>0</v>
      </c>
      <c r="AO116">
        <v>1.0373000000000001</v>
      </c>
      <c r="AP116" s="70">
        <v>1916.89</v>
      </c>
      <c r="AQ116" s="70">
        <v>2771.53</v>
      </c>
      <c r="AR116" s="70">
        <v>7728.29</v>
      </c>
      <c r="AS116" s="70">
        <v>1127.46</v>
      </c>
      <c r="AT116">
        <v>644.83000000000004</v>
      </c>
      <c r="AU116" s="70">
        <v>14189</v>
      </c>
      <c r="AV116" s="70">
        <v>6170.3</v>
      </c>
      <c r="AW116">
        <v>0.36969999999999997</v>
      </c>
      <c r="AX116" s="70">
        <v>7788.61</v>
      </c>
      <c r="AY116">
        <v>0.46660000000000001</v>
      </c>
      <c r="AZ116">
        <v>486.99</v>
      </c>
      <c r="BA116">
        <v>2.92E-2</v>
      </c>
      <c r="BB116" s="70">
        <v>2245.21</v>
      </c>
      <c r="BC116">
        <v>0.13450000000000001</v>
      </c>
      <c r="BD116" s="70">
        <v>16691.11</v>
      </c>
      <c r="BE116" s="70">
        <v>1795.42</v>
      </c>
      <c r="BF116">
        <v>0.50380000000000003</v>
      </c>
      <c r="BG116">
        <v>0.51</v>
      </c>
      <c r="BH116">
        <v>0.20699999999999999</v>
      </c>
      <c r="BI116">
        <v>0.24310000000000001</v>
      </c>
      <c r="BJ116">
        <v>2.12E-2</v>
      </c>
      <c r="BK116">
        <v>1.8700000000000001E-2</v>
      </c>
    </row>
    <row r="117" spans="1:63" x14ac:dyDescent="0.25">
      <c r="A117" t="s">
        <v>195</v>
      </c>
      <c r="B117">
        <v>49312</v>
      </c>
      <c r="C117">
        <v>73</v>
      </c>
      <c r="D117">
        <v>12.77</v>
      </c>
      <c r="E117">
        <v>932.44</v>
      </c>
      <c r="F117">
        <v>897.95</v>
      </c>
      <c r="G117">
        <v>7.7999999999999996E-3</v>
      </c>
      <c r="H117">
        <v>0.01</v>
      </c>
      <c r="I117">
        <v>2.2000000000000001E-3</v>
      </c>
      <c r="J117">
        <v>5.57E-2</v>
      </c>
      <c r="K117">
        <v>0.90159999999999996</v>
      </c>
      <c r="L117">
        <v>2.2700000000000001E-2</v>
      </c>
      <c r="M117">
        <v>0.2767</v>
      </c>
      <c r="N117">
        <v>0</v>
      </c>
      <c r="O117">
        <v>0.1258</v>
      </c>
      <c r="P117" s="70">
        <v>50944.69</v>
      </c>
      <c r="Q117">
        <v>0.53420000000000001</v>
      </c>
      <c r="R117">
        <v>0.1096</v>
      </c>
      <c r="S117">
        <v>0.35620000000000002</v>
      </c>
      <c r="T117">
        <v>18.41</v>
      </c>
      <c r="U117">
        <v>5.23</v>
      </c>
      <c r="V117" s="70">
        <v>88470.78</v>
      </c>
      <c r="W117">
        <v>173.33</v>
      </c>
      <c r="X117" s="70">
        <v>110521.8</v>
      </c>
      <c r="Y117">
        <v>0.93169999999999997</v>
      </c>
      <c r="Z117">
        <v>3.09E-2</v>
      </c>
      <c r="AA117">
        <v>3.7400000000000003E-2</v>
      </c>
      <c r="AB117">
        <v>6.83E-2</v>
      </c>
      <c r="AC117">
        <v>110.52</v>
      </c>
      <c r="AD117" s="70">
        <v>2433.9499999999998</v>
      </c>
      <c r="AE117">
        <v>394.92</v>
      </c>
      <c r="AF117" s="70">
        <v>99079.33</v>
      </c>
      <c r="AG117">
        <v>158</v>
      </c>
      <c r="AH117" s="70">
        <v>33650</v>
      </c>
      <c r="AI117" s="70">
        <v>45178</v>
      </c>
      <c r="AJ117">
        <v>29.7</v>
      </c>
      <c r="AK117">
        <v>21.7</v>
      </c>
      <c r="AL117">
        <v>22.45</v>
      </c>
      <c r="AM117">
        <v>4.3499999999999996</v>
      </c>
      <c r="AN117" s="70">
        <v>1213.1199999999999</v>
      </c>
      <c r="AO117">
        <v>1.2067000000000001</v>
      </c>
      <c r="AP117" s="70">
        <v>1173.25</v>
      </c>
      <c r="AQ117" s="70">
        <v>1414.05</v>
      </c>
      <c r="AR117" s="70">
        <v>5089.84</v>
      </c>
      <c r="AS117">
        <v>254.52</v>
      </c>
      <c r="AT117">
        <v>110.32</v>
      </c>
      <c r="AU117" s="70">
        <v>8042</v>
      </c>
      <c r="AV117" s="70">
        <v>5326.3</v>
      </c>
      <c r="AW117">
        <v>0.53669999999999995</v>
      </c>
      <c r="AX117" s="70">
        <v>3337.34</v>
      </c>
      <c r="AY117">
        <v>0.33629999999999999</v>
      </c>
      <c r="AZ117">
        <v>965.97</v>
      </c>
      <c r="BA117">
        <v>9.7299999999999998E-2</v>
      </c>
      <c r="BB117">
        <v>293.73</v>
      </c>
      <c r="BC117">
        <v>2.9600000000000001E-2</v>
      </c>
      <c r="BD117" s="70">
        <v>9923.34</v>
      </c>
      <c r="BE117" s="70">
        <v>4363.3900000000003</v>
      </c>
      <c r="BF117">
        <v>1.4232</v>
      </c>
      <c r="BG117">
        <v>0.59089999999999998</v>
      </c>
      <c r="BH117">
        <v>0.20669999999999999</v>
      </c>
      <c r="BI117">
        <v>0.15579999999999999</v>
      </c>
      <c r="BJ117">
        <v>3.3300000000000003E-2</v>
      </c>
      <c r="BK117">
        <v>1.3299999999999999E-2</v>
      </c>
    </row>
    <row r="118" spans="1:63" x14ac:dyDescent="0.25">
      <c r="A118" t="s">
        <v>196</v>
      </c>
      <c r="B118">
        <v>43810</v>
      </c>
      <c r="C118">
        <v>59</v>
      </c>
      <c r="D118">
        <v>31.79</v>
      </c>
      <c r="E118" s="70">
        <v>1875.45</v>
      </c>
      <c r="F118" s="70">
        <v>1798.57</v>
      </c>
      <c r="G118">
        <v>6.1000000000000004E-3</v>
      </c>
      <c r="H118">
        <v>1.54E-2</v>
      </c>
      <c r="I118">
        <v>5.9999999999999995E-4</v>
      </c>
      <c r="J118">
        <v>2.3300000000000001E-2</v>
      </c>
      <c r="K118">
        <v>0.91539999999999999</v>
      </c>
      <c r="L118">
        <v>3.9300000000000002E-2</v>
      </c>
      <c r="M118">
        <v>0.62709999999999999</v>
      </c>
      <c r="N118">
        <v>3.8999999999999998E-3</v>
      </c>
      <c r="O118">
        <v>0.16719999999999999</v>
      </c>
      <c r="P118" s="70">
        <v>51792.35</v>
      </c>
      <c r="Q118">
        <v>0.14910000000000001</v>
      </c>
      <c r="R118">
        <v>0.21049999999999999</v>
      </c>
      <c r="S118">
        <v>0.64039999999999997</v>
      </c>
      <c r="T118">
        <v>18.71</v>
      </c>
      <c r="U118">
        <v>11</v>
      </c>
      <c r="V118" s="70">
        <v>70595.820000000007</v>
      </c>
      <c r="W118">
        <v>164.36</v>
      </c>
      <c r="X118" s="70">
        <v>100601.04</v>
      </c>
      <c r="Y118">
        <v>0.78500000000000003</v>
      </c>
      <c r="Z118">
        <v>0.1762</v>
      </c>
      <c r="AA118">
        <v>3.8800000000000001E-2</v>
      </c>
      <c r="AB118">
        <v>0.215</v>
      </c>
      <c r="AC118">
        <v>100.6</v>
      </c>
      <c r="AD118" s="70">
        <v>2398.9</v>
      </c>
      <c r="AE118">
        <v>372.36</v>
      </c>
      <c r="AF118" s="70">
        <v>98927.96</v>
      </c>
      <c r="AG118">
        <v>156</v>
      </c>
      <c r="AH118" s="70">
        <v>24554</v>
      </c>
      <c r="AI118" s="70">
        <v>35839</v>
      </c>
      <c r="AJ118">
        <v>36.4</v>
      </c>
      <c r="AK118">
        <v>23.16</v>
      </c>
      <c r="AL118">
        <v>24.16</v>
      </c>
      <c r="AM118">
        <v>3.7</v>
      </c>
      <c r="AN118">
        <v>0</v>
      </c>
      <c r="AO118">
        <v>0.93200000000000005</v>
      </c>
      <c r="AP118" s="70">
        <v>1239.3</v>
      </c>
      <c r="AQ118" s="70">
        <v>1763.41</v>
      </c>
      <c r="AR118" s="70">
        <v>5875.29</v>
      </c>
      <c r="AS118">
        <v>633.71</v>
      </c>
      <c r="AT118">
        <v>420.29</v>
      </c>
      <c r="AU118" s="70">
        <v>9932</v>
      </c>
      <c r="AV118" s="70">
        <v>6780.56</v>
      </c>
      <c r="AW118">
        <v>0.63260000000000005</v>
      </c>
      <c r="AX118" s="70">
        <v>2160.61</v>
      </c>
      <c r="AY118">
        <v>0.2016</v>
      </c>
      <c r="AZ118">
        <v>433.86</v>
      </c>
      <c r="BA118">
        <v>4.0500000000000001E-2</v>
      </c>
      <c r="BB118" s="70">
        <v>1343.52</v>
      </c>
      <c r="BC118">
        <v>0.12529999999999999</v>
      </c>
      <c r="BD118" s="70">
        <v>10718.54</v>
      </c>
      <c r="BE118" s="70">
        <v>5815.67</v>
      </c>
      <c r="BF118">
        <v>2.6240999999999999</v>
      </c>
      <c r="BG118">
        <v>0.55579999999999996</v>
      </c>
      <c r="BH118">
        <v>0.24779999999999999</v>
      </c>
      <c r="BI118">
        <v>0.15709999999999999</v>
      </c>
      <c r="BJ118">
        <v>1.9099999999999999E-2</v>
      </c>
      <c r="BK118">
        <v>2.0199999999999999E-2</v>
      </c>
    </row>
    <row r="119" spans="1:63" x14ac:dyDescent="0.25">
      <c r="A119" t="s">
        <v>197</v>
      </c>
      <c r="B119">
        <v>47548</v>
      </c>
      <c r="C119">
        <v>70</v>
      </c>
      <c r="D119">
        <v>7.34</v>
      </c>
      <c r="E119">
        <v>514.04999999999995</v>
      </c>
      <c r="F119">
        <v>460.39</v>
      </c>
      <c r="G119">
        <v>2.2000000000000001E-3</v>
      </c>
      <c r="H119">
        <v>0</v>
      </c>
      <c r="I119">
        <v>0</v>
      </c>
      <c r="J119">
        <v>2.0999999999999999E-3</v>
      </c>
      <c r="K119">
        <v>0.98670000000000002</v>
      </c>
      <c r="L119">
        <v>8.9999999999999993E-3</v>
      </c>
      <c r="M119">
        <v>0.60440000000000005</v>
      </c>
      <c r="N119">
        <v>4.3E-3</v>
      </c>
      <c r="O119">
        <v>0.2195</v>
      </c>
      <c r="P119" s="70">
        <v>41037.599999999999</v>
      </c>
      <c r="Q119">
        <v>0.1212</v>
      </c>
      <c r="R119">
        <v>0.21210000000000001</v>
      </c>
      <c r="S119">
        <v>0.66669999999999996</v>
      </c>
      <c r="T119">
        <v>14.58</v>
      </c>
      <c r="U119">
        <v>5</v>
      </c>
      <c r="V119" s="70">
        <v>58746</v>
      </c>
      <c r="W119">
        <v>96.63</v>
      </c>
      <c r="X119" s="70">
        <v>138856.51</v>
      </c>
      <c r="Y119">
        <v>0.80589999999999995</v>
      </c>
      <c r="Z119">
        <v>9.6199999999999994E-2</v>
      </c>
      <c r="AA119">
        <v>9.7900000000000001E-2</v>
      </c>
      <c r="AB119">
        <v>0.19409999999999999</v>
      </c>
      <c r="AC119">
        <v>138.86000000000001</v>
      </c>
      <c r="AD119" s="70">
        <v>4481.75</v>
      </c>
      <c r="AE119">
        <v>533.5</v>
      </c>
      <c r="AF119" s="70">
        <v>136066.9</v>
      </c>
      <c r="AG119">
        <v>365</v>
      </c>
      <c r="AH119" s="70">
        <v>32340</v>
      </c>
      <c r="AI119" s="70">
        <v>44223</v>
      </c>
      <c r="AJ119">
        <v>48.16</v>
      </c>
      <c r="AK119">
        <v>30.2</v>
      </c>
      <c r="AL119">
        <v>33.5</v>
      </c>
      <c r="AM119">
        <v>4</v>
      </c>
      <c r="AN119">
        <v>0</v>
      </c>
      <c r="AO119">
        <v>1.2398</v>
      </c>
      <c r="AP119" s="70">
        <v>1817.6</v>
      </c>
      <c r="AQ119" s="70">
        <v>2227.46</v>
      </c>
      <c r="AR119" s="70">
        <v>5156.5200000000004</v>
      </c>
      <c r="AS119">
        <v>571.89</v>
      </c>
      <c r="AT119">
        <v>158.51</v>
      </c>
      <c r="AU119" s="70">
        <v>9932</v>
      </c>
      <c r="AV119" s="70">
        <v>5521.06</v>
      </c>
      <c r="AW119">
        <v>0.46439999999999998</v>
      </c>
      <c r="AX119" s="70">
        <v>4306.03</v>
      </c>
      <c r="AY119">
        <v>0.36220000000000002</v>
      </c>
      <c r="AZ119" s="70">
        <v>1151.45</v>
      </c>
      <c r="BA119">
        <v>9.6799999999999997E-2</v>
      </c>
      <c r="BB119">
        <v>910.55</v>
      </c>
      <c r="BC119">
        <v>7.6600000000000001E-2</v>
      </c>
      <c r="BD119" s="70">
        <v>11889.09</v>
      </c>
      <c r="BE119" s="70">
        <v>3900.86</v>
      </c>
      <c r="BF119">
        <v>1.3003</v>
      </c>
      <c r="BG119">
        <v>0.45190000000000002</v>
      </c>
      <c r="BH119">
        <v>0.2545</v>
      </c>
      <c r="BI119">
        <v>0.24010000000000001</v>
      </c>
      <c r="BJ119">
        <v>3.0099999999999998E-2</v>
      </c>
      <c r="BK119">
        <v>2.3300000000000001E-2</v>
      </c>
    </row>
    <row r="120" spans="1:63" x14ac:dyDescent="0.25">
      <c r="A120" t="s">
        <v>198</v>
      </c>
      <c r="B120">
        <v>49320</v>
      </c>
      <c r="C120">
        <v>80</v>
      </c>
      <c r="D120">
        <v>6.76</v>
      </c>
      <c r="E120">
        <v>541.16</v>
      </c>
      <c r="F120">
        <v>482.45</v>
      </c>
      <c r="G120">
        <v>2.0999999999999999E-3</v>
      </c>
      <c r="H120">
        <v>8.3000000000000001E-3</v>
      </c>
      <c r="I120">
        <v>0</v>
      </c>
      <c r="J120">
        <v>4.9000000000000002E-2</v>
      </c>
      <c r="K120">
        <v>0.93440000000000001</v>
      </c>
      <c r="L120">
        <v>6.1999999999999998E-3</v>
      </c>
      <c r="M120">
        <v>0.33250000000000002</v>
      </c>
      <c r="N120">
        <v>0</v>
      </c>
      <c r="O120">
        <v>0.2056</v>
      </c>
      <c r="P120" s="70">
        <v>49487.17</v>
      </c>
      <c r="Q120">
        <v>0.23080000000000001</v>
      </c>
      <c r="R120">
        <v>0.1346</v>
      </c>
      <c r="S120">
        <v>0.63460000000000005</v>
      </c>
      <c r="T120">
        <v>15.94</v>
      </c>
      <c r="U120">
        <v>4.3600000000000003</v>
      </c>
      <c r="V120" s="70">
        <v>70972.06</v>
      </c>
      <c r="W120">
        <v>118.98</v>
      </c>
      <c r="X120" s="70">
        <v>108109.67</v>
      </c>
      <c r="Y120">
        <v>0.9143</v>
      </c>
      <c r="Z120">
        <v>4.3099999999999999E-2</v>
      </c>
      <c r="AA120">
        <v>4.2599999999999999E-2</v>
      </c>
      <c r="AB120">
        <v>8.5699999999999998E-2</v>
      </c>
      <c r="AC120">
        <v>108.11</v>
      </c>
      <c r="AD120" s="70">
        <v>2483.44</v>
      </c>
      <c r="AE120">
        <v>358.75</v>
      </c>
      <c r="AF120" s="70">
        <v>91812.19</v>
      </c>
      <c r="AG120">
        <v>123</v>
      </c>
      <c r="AH120" s="70">
        <v>31080</v>
      </c>
      <c r="AI120" s="70">
        <v>42148</v>
      </c>
      <c r="AJ120">
        <v>34.35</v>
      </c>
      <c r="AK120">
        <v>22.38</v>
      </c>
      <c r="AL120">
        <v>24.31</v>
      </c>
      <c r="AM120">
        <v>4.45</v>
      </c>
      <c r="AN120" s="70">
        <v>1102.52</v>
      </c>
      <c r="AO120">
        <v>1.2444</v>
      </c>
      <c r="AP120" s="70">
        <v>1437.82</v>
      </c>
      <c r="AQ120" s="70">
        <v>2325.41</v>
      </c>
      <c r="AR120" s="70">
        <v>6486.08</v>
      </c>
      <c r="AS120">
        <v>334.33</v>
      </c>
      <c r="AT120">
        <v>300.33999999999997</v>
      </c>
      <c r="AU120" s="70">
        <v>10884</v>
      </c>
      <c r="AV120" s="70">
        <v>7418.94</v>
      </c>
      <c r="AW120">
        <v>0.56430000000000002</v>
      </c>
      <c r="AX120" s="70">
        <v>3450.99</v>
      </c>
      <c r="AY120">
        <v>0.26250000000000001</v>
      </c>
      <c r="AZ120" s="70">
        <v>1750.95</v>
      </c>
      <c r="BA120">
        <v>0.13320000000000001</v>
      </c>
      <c r="BB120">
        <v>526.41999999999996</v>
      </c>
      <c r="BC120">
        <v>0.04</v>
      </c>
      <c r="BD120" s="70">
        <v>13147.3</v>
      </c>
      <c r="BE120" s="70">
        <v>5019.42</v>
      </c>
      <c r="BF120">
        <v>1.6274999999999999</v>
      </c>
      <c r="BG120">
        <v>0.49370000000000003</v>
      </c>
      <c r="BH120">
        <v>0.19070000000000001</v>
      </c>
      <c r="BI120">
        <v>0.26079999999999998</v>
      </c>
      <c r="BJ120">
        <v>3.4200000000000001E-2</v>
      </c>
      <c r="BK120">
        <v>2.06E-2</v>
      </c>
    </row>
    <row r="121" spans="1:63" x14ac:dyDescent="0.25">
      <c r="A121" t="s">
        <v>199</v>
      </c>
      <c r="B121">
        <v>49981</v>
      </c>
      <c r="C121">
        <v>23</v>
      </c>
      <c r="D121">
        <v>142.79</v>
      </c>
      <c r="E121" s="70">
        <v>3284.16</v>
      </c>
      <c r="F121" s="70">
        <v>3069.11</v>
      </c>
      <c r="G121">
        <v>5.28E-2</v>
      </c>
      <c r="H121">
        <v>0.1537</v>
      </c>
      <c r="I121">
        <v>2.8999999999999998E-3</v>
      </c>
      <c r="J121">
        <v>1.77E-2</v>
      </c>
      <c r="K121">
        <v>0.73019999999999996</v>
      </c>
      <c r="L121">
        <v>4.2599999999999999E-2</v>
      </c>
      <c r="M121">
        <v>0.2132</v>
      </c>
      <c r="N121">
        <v>3.39E-2</v>
      </c>
      <c r="O121">
        <v>0.10829999999999999</v>
      </c>
      <c r="P121" s="70">
        <v>61337.19</v>
      </c>
      <c r="Q121">
        <v>0.1429</v>
      </c>
      <c r="R121">
        <v>0.24879999999999999</v>
      </c>
      <c r="S121">
        <v>0.60829999999999995</v>
      </c>
      <c r="T121">
        <v>20.94</v>
      </c>
      <c r="U121">
        <v>18</v>
      </c>
      <c r="V121" s="70">
        <v>89075.5</v>
      </c>
      <c r="W121">
        <v>182.45</v>
      </c>
      <c r="X121" s="70">
        <v>234351.6</v>
      </c>
      <c r="Y121">
        <v>0.61770000000000003</v>
      </c>
      <c r="Z121">
        <v>0.34670000000000001</v>
      </c>
      <c r="AA121">
        <v>3.56E-2</v>
      </c>
      <c r="AB121">
        <v>0.38229999999999997</v>
      </c>
      <c r="AC121">
        <v>234.35</v>
      </c>
      <c r="AD121" s="70">
        <v>8876.92</v>
      </c>
      <c r="AE121">
        <v>825.42</v>
      </c>
      <c r="AF121" s="70">
        <v>259189.56</v>
      </c>
      <c r="AG121">
        <v>587</v>
      </c>
      <c r="AH121" s="70">
        <v>45348</v>
      </c>
      <c r="AI121" s="70">
        <v>76686</v>
      </c>
      <c r="AJ121">
        <v>61.67</v>
      </c>
      <c r="AK121">
        <v>35.76</v>
      </c>
      <c r="AL121">
        <v>39.21</v>
      </c>
      <c r="AM121">
        <v>5.0999999999999996</v>
      </c>
      <c r="AN121">
        <v>0</v>
      </c>
      <c r="AO121">
        <v>0.62070000000000003</v>
      </c>
      <c r="AP121" s="70">
        <v>1337.31</v>
      </c>
      <c r="AQ121" s="70">
        <v>1848.04</v>
      </c>
      <c r="AR121" s="70">
        <v>6642.27</v>
      </c>
      <c r="AS121">
        <v>547.98</v>
      </c>
      <c r="AT121">
        <v>193.4</v>
      </c>
      <c r="AU121" s="70">
        <v>10569</v>
      </c>
      <c r="AV121" s="70">
        <v>2011.35</v>
      </c>
      <c r="AW121">
        <v>0.17330000000000001</v>
      </c>
      <c r="AX121" s="70">
        <v>8616.0499999999993</v>
      </c>
      <c r="AY121">
        <v>0.74239999999999995</v>
      </c>
      <c r="AZ121">
        <v>551.91999999999996</v>
      </c>
      <c r="BA121">
        <v>4.7600000000000003E-2</v>
      </c>
      <c r="BB121">
        <v>425.81</v>
      </c>
      <c r="BC121">
        <v>3.6700000000000003E-2</v>
      </c>
      <c r="BD121" s="70">
        <v>11605.13</v>
      </c>
      <c r="BE121">
        <v>286.48</v>
      </c>
      <c r="BF121">
        <v>3.3599999999999998E-2</v>
      </c>
      <c r="BG121">
        <v>0.56989999999999996</v>
      </c>
      <c r="BH121">
        <v>0.1865</v>
      </c>
      <c r="BI121">
        <v>0.1406</v>
      </c>
      <c r="BJ121">
        <v>3.5499999999999997E-2</v>
      </c>
      <c r="BK121">
        <v>6.7400000000000002E-2</v>
      </c>
    </row>
    <row r="122" spans="1:63" x14ac:dyDescent="0.25">
      <c r="A122" t="s">
        <v>200</v>
      </c>
      <c r="B122">
        <v>47431</v>
      </c>
      <c r="C122">
        <v>101</v>
      </c>
      <c r="D122">
        <v>6.41</v>
      </c>
      <c r="E122">
        <v>647.77</v>
      </c>
      <c r="F122">
        <v>592.29</v>
      </c>
      <c r="G122">
        <v>8.3999999999999995E-3</v>
      </c>
      <c r="H122">
        <v>1.1299999999999999E-2</v>
      </c>
      <c r="I122">
        <v>0</v>
      </c>
      <c r="J122">
        <v>3.2000000000000001E-2</v>
      </c>
      <c r="K122">
        <v>0.94069999999999998</v>
      </c>
      <c r="L122">
        <v>7.4999999999999997E-3</v>
      </c>
      <c r="M122">
        <v>0.4032</v>
      </c>
      <c r="N122">
        <v>0</v>
      </c>
      <c r="O122">
        <v>0.1799</v>
      </c>
      <c r="P122" s="70">
        <v>52849.03</v>
      </c>
      <c r="Q122">
        <v>0.18870000000000001</v>
      </c>
      <c r="R122">
        <v>0.15090000000000001</v>
      </c>
      <c r="S122">
        <v>0.66039999999999999</v>
      </c>
      <c r="T122">
        <v>15.89</v>
      </c>
      <c r="U122">
        <v>6.67</v>
      </c>
      <c r="V122" s="70">
        <v>56100.73</v>
      </c>
      <c r="W122">
        <v>97.12</v>
      </c>
      <c r="X122" s="70">
        <v>142171.22</v>
      </c>
      <c r="Y122">
        <v>0.85540000000000005</v>
      </c>
      <c r="Z122">
        <v>0.10440000000000001</v>
      </c>
      <c r="AA122">
        <v>4.02E-2</v>
      </c>
      <c r="AB122">
        <v>0.14460000000000001</v>
      </c>
      <c r="AC122">
        <v>142.16999999999999</v>
      </c>
      <c r="AD122" s="70">
        <v>3019.56</v>
      </c>
      <c r="AE122">
        <v>438.78</v>
      </c>
      <c r="AF122" s="70">
        <v>129970.18</v>
      </c>
      <c r="AG122">
        <v>327</v>
      </c>
      <c r="AH122" s="70">
        <v>34868</v>
      </c>
      <c r="AI122" s="70">
        <v>48544</v>
      </c>
      <c r="AJ122">
        <v>32.799999999999997</v>
      </c>
      <c r="AK122">
        <v>20</v>
      </c>
      <c r="AL122">
        <v>26.94</v>
      </c>
      <c r="AM122">
        <v>5.4</v>
      </c>
      <c r="AN122" s="70">
        <v>2216.4299999999998</v>
      </c>
      <c r="AO122">
        <v>1.4269000000000001</v>
      </c>
      <c r="AP122" s="70">
        <v>2114.42</v>
      </c>
      <c r="AQ122" s="70">
        <v>2220.1799999999998</v>
      </c>
      <c r="AR122" s="70">
        <v>6778.66</v>
      </c>
      <c r="AS122">
        <v>431.81</v>
      </c>
      <c r="AT122">
        <v>228.86</v>
      </c>
      <c r="AU122" s="70">
        <v>11774</v>
      </c>
      <c r="AV122" s="70">
        <v>5147.04</v>
      </c>
      <c r="AW122">
        <v>0.39929999999999999</v>
      </c>
      <c r="AX122" s="70">
        <v>5490.08</v>
      </c>
      <c r="AY122">
        <v>0.42599999999999999</v>
      </c>
      <c r="AZ122" s="70">
        <v>1536.4</v>
      </c>
      <c r="BA122">
        <v>0.1192</v>
      </c>
      <c r="BB122">
        <v>715.02</v>
      </c>
      <c r="BC122">
        <v>5.5500000000000001E-2</v>
      </c>
      <c r="BD122" s="70">
        <v>12888.55</v>
      </c>
      <c r="BE122" s="70">
        <v>3196.5</v>
      </c>
      <c r="BF122">
        <v>0.87</v>
      </c>
      <c r="BG122">
        <v>0.54369999999999996</v>
      </c>
      <c r="BH122">
        <v>0.1855</v>
      </c>
      <c r="BI122">
        <v>0.1956</v>
      </c>
      <c r="BJ122">
        <v>2.4500000000000001E-2</v>
      </c>
      <c r="BK122">
        <v>5.0599999999999999E-2</v>
      </c>
    </row>
    <row r="123" spans="1:63" x14ac:dyDescent="0.25">
      <c r="A123" t="s">
        <v>201</v>
      </c>
      <c r="B123">
        <v>43828</v>
      </c>
      <c r="C123">
        <v>9</v>
      </c>
      <c r="D123">
        <v>187.9</v>
      </c>
      <c r="E123" s="70">
        <v>1691.13</v>
      </c>
      <c r="F123" s="70">
        <v>1638.27</v>
      </c>
      <c r="G123">
        <v>6.1000000000000004E-3</v>
      </c>
      <c r="H123">
        <v>1.66E-2</v>
      </c>
      <c r="I123">
        <v>0</v>
      </c>
      <c r="J123">
        <v>8.6E-3</v>
      </c>
      <c r="K123">
        <v>0.92149999999999999</v>
      </c>
      <c r="L123">
        <v>4.7199999999999999E-2</v>
      </c>
      <c r="M123">
        <v>0.6472</v>
      </c>
      <c r="N123">
        <v>4.3E-3</v>
      </c>
      <c r="O123">
        <v>0.2263</v>
      </c>
      <c r="P123" s="70">
        <v>51071.19</v>
      </c>
      <c r="Q123">
        <v>0.17269999999999999</v>
      </c>
      <c r="R123">
        <v>0.18179999999999999</v>
      </c>
      <c r="S123">
        <v>0.64549999999999996</v>
      </c>
      <c r="T123">
        <v>14.95</v>
      </c>
      <c r="U123">
        <v>11.1</v>
      </c>
      <c r="V123" s="70">
        <v>68996.81</v>
      </c>
      <c r="W123">
        <v>148.55000000000001</v>
      </c>
      <c r="X123" s="70">
        <v>97885.93</v>
      </c>
      <c r="Y123">
        <v>0.6341</v>
      </c>
      <c r="Z123">
        <v>0.31680000000000003</v>
      </c>
      <c r="AA123">
        <v>4.9099999999999998E-2</v>
      </c>
      <c r="AB123">
        <v>0.3659</v>
      </c>
      <c r="AC123">
        <v>97.89</v>
      </c>
      <c r="AD123" s="70">
        <v>3451.44</v>
      </c>
      <c r="AE123">
        <v>418.97</v>
      </c>
      <c r="AF123" s="70">
        <v>90833.21</v>
      </c>
      <c r="AG123">
        <v>115</v>
      </c>
      <c r="AH123" s="70">
        <v>23171</v>
      </c>
      <c r="AI123" s="70">
        <v>39770</v>
      </c>
      <c r="AJ123">
        <v>57.39</v>
      </c>
      <c r="AK123">
        <v>32.99</v>
      </c>
      <c r="AL123">
        <v>36.380000000000003</v>
      </c>
      <c r="AM123">
        <v>4.5999999999999996</v>
      </c>
      <c r="AN123">
        <v>0</v>
      </c>
      <c r="AO123">
        <v>1.0338000000000001</v>
      </c>
      <c r="AP123" s="70">
        <v>1337.09</v>
      </c>
      <c r="AQ123" s="70">
        <v>1575.68</v>
      </c>
      <c r="AR123" s="70">
        <v>6489.72</v>
      </c>
      <c r="AS123">
        <v>438.71</v>
      </c>
      <c r="AT123">
        <v>280.83999999999997</v>
      </c>
      <c r="AU123" s="70">
        <v>10122</v>
      </c>
      <c r="AV123" s="70">
        <v>5887.47</v>
      </c>
      <c r="AW123">
        <v>0.51910000000000001</v>
      </c>
      <c r="AX123" s="70">
        <v>2989.97</v>
      </c>
      <c r="AY123">
        <v>0.2636</v>
      </c>
      <c r="AZ123">
        <v>853.7</v>
      </c>
      <c r="BA123">
        <v>7.5300000000000006E-2</v>
      </c>
      <c r="BB123" s="70">
        <v>1611.15</v>
      </c>
      <c r="BC123">
        <v>0.14199999999999999</v>
      </c>
      <c r="BD123" s="70">
        <v>11342.3</v>
      </c>
      <c r="BE123" s="70">
        <v>4768.37</v>
      </c>
      <c r="BF123">
        <v>1.6957</v>
      </c>
      <c r="BG123">
        <v>0.57310000000000005</v>
      </c>
      <c r="BH123">
        <v>0.2142</v>
      </c>
      <c r="BI123">
        <v>0.16109999999999999</v>
      </c>
      <c r="BJ123">
        <v>3.5200000000000002E-2</v>
      </c>
      <c r="BK123">
        <v>1.6400000000000001E-2</v>
      </c>
    </row>
    <row r="124" spans="1:63" x14ac:dyDescent="0.25">
      <c r="A124" t="s">
        <v>202</v>
      </c>
      <c r="B124">
        <v>49999</v>
      </c>
      <c r="C124">
        <v>13</v>
      </c>
      <c r="D124">
        <v>124.91</v>
      </c>
      <c r="E124" s="70">
        <v>1623.79</v>
      </c>
      <c r="F124" s="70">
        <v>2273.81</v>
      </c>
      <c r="G124">
        <v>1.38E-2</v>
      </c>
      <c r="H124">
        <v>3.09E-2</v>
      </c>
      <c r="I124">
        <v>2.3E-3</v>
      </c>
      <c r="J124">
        <v>1.54E-2</v>
      </c>
      <c r="K124">
        <v>0.9143</v>
      </c>
      <c r="L124">
        <v>2.3300000000000001E-2</v>
      </c>
      <c r="M124">
        <v>0.46960000000000002</v>
      </c>
      <c r="N124">
        <v>1.14E-2</v>
      </c>
      <c r="O124">
        <v>0.15210000000000001</v>
      </c>
      <c r="P124" s="70">
        <v>52573.24</v>
      </c>
      <c r="Q124">
        <v>0.1203</v>
      </c>
      <c r="R124">
        <v>0.21049999999999999</v>
      </c>
      <c r="S124">
        <v>0.66920000000000002</v>
      </c>
      <c r="T124">
        <v>20.079999999999998</v>
      </c>
      <c r="U124">
        <v>12</v>
      </c>
      <c r="V124" s="70">
        <v>82811.17</v>
      </c>
      <c r="W124">
        <v>129.53</v>
      </c>
      <c r="X124" s="70">
        <v>177753.36</v>
      </c>
      <c r="Y124">
        <v>0.82379999999999998</v>
      </c>
      <c r="Z124">
        <v>0.15040000000000001</v>
      </c>
      <c r="AA124">
        <v>2.5899999999999999E-2</v>
      </c>
      <c r="AB124">
        <v>0.1762</v>
      </c>
      <c r="AC124">
        <v>177.75</v>
      </c>
      <c r="AD124" s="70">
        <v>7711.02</v>
      </c>
      <c r="AE124">
        <v>911.84</v>
      </c>
      <c r="AF124" s="70">
        <v>137304.9</v>
      </c>
      <c r="AG124">
        <v>371</v>
      </c>
      <c r="AH124" s="70">
        <v>32752</v>
      </c>
      <c r="AI124" s="70">
        <v>46819</v>
      </c>
      <c r="AJ124">
        <v>77.87</v>
      </c>
      <c r="AK124">
        <v>41.5</v>
      </c>
      <c r="AL124">
        <v>47.75</v>
      </c>
      <c r="AM124">
        <v>5.6</v>
      </c>
      <c r="AN124">
        <v>0</v>
      </c>
      <c r="AO124">
        <v>1.3867</v>
      </c>
      <c r="AP124" s="70">
        <v>1011.63</v>
      </c>
      <c r="AQ124" s="70">
        <v>1725.11</v>
      </c>
      <c r="AR124" s="70">
        <v>4997.2</v>
      </c>
      <c r="AS124">
        <v>534.74</v>
      </c>
      <c r="AT124">
        <v>201.32</v>
      </c>
      <c r="AU124" s="70">
        <v>8470</v>
      </c>
      <c r="AV124" s="70">
        <v>2100.9299999999998</v>
      </c>
      <c r="AW124">
        <v>0.22409999999999999</v>
      </c>
      <c r="AX124" s="70">
        <v>3876.82</v>
      </c>
      <c r="AY124">
        <v>0.41349999999999998</v>
      </c>
      <c r="AZ124" s="70">
        <v>2762.46</v>
      </c>
      <c r="BA124">
        <v>0.29470000000000002</v>
      </c>
      <c r="BB124">
        <v>634.66999999999996</v>
      </c>
      <c r="BC124">
        <v>6.7699999999999996E-2</v>
      </c>
      <c r="BD124" s="70">
        <v>9374.8700000000008</v>
      </c>
      <c r="BE124" s="70">
        <v>4478.51</v>
      </c>
      <c r="BF124">
        <v>0.88100000000000001</v>
      </c>
      <c r="BG124">
        <v>0.56620000000000004</v>
      </c>
      <c r="BH124">
        <v>0.1908</v>
      </c>
      <c r="BI124">
        <v>0.21829999999999999</v>
      </c>
      <c r="BJ124">
        <v>1.46E-2</v>
      </c>
      <c r="BK124">
        <v>1.01E-2</v>
      </c>
    </row>
    <row r="125" spans="1:63" x14ac:dyDescent="0.25">
      <c r="A125" t="s">
        <v>203</v>
      </c>
      <c r="B125">
        <v>45336</v>
      </c>
      <c r="C125">
        <v>35</v>
      </c>
      <c r="D125">
        <v>24.09</v>
      </c>
      <c r="E125">
        <v>843.3</v>
      </c>
      <c r="F125">
        <v>848.95</v>
      </c>
      <c r="G125">
        <v>1.1999999999999999E-3</v>
      </c>
      <c r="H125">
        <v>3.8E-3</v>
      </c>
      <c r="I125">
        <v>0</v>
      </c>
      <c r="J125">
        <v>1.24E-2</v>
      </c>
      <c r="K125">
        <v>0.94830000000000003</v>
      </c>
      <c r="L125">
        <v>3.4299999999999997E-2</v>
      </c>
      <c r="M125">
        <v>0.34410000000000002</v>
      </c>
      <c r="N125">
        <v>0</v>
      </c>
      <c r="O125">
        <v>0.11840000000000001</v>
      </c>
      <c r="P125" s="70">
        <v>48244.72</v>
      </c>
      <c r="Q125">
        <v>0.22409999999999999</v>
      </c>
      <c r="R125">
        <v>0.13789999999999999</v>
      </c>
      <c r="S125">
        <v>0.63790000000000002</v>
      </c>
      <c r="T125">
        <v>16.760000000000002</v>
      </c>
      <c r="U125">
        <v>5.2</v>
      </c>
      <c r="V125" s="70">
        <v>76674.12</v>
      </c>
      <c r="W125">
        <v>155.30000000000001</v>
      </c>
      <c r="X125" s="70">
        <v>113582.33</v>
      </c>
      <c r="Y125">
        <v>0.82530000000000003</v>
      </c>
      <c r="Z125">
        <v>0.1381</v>
      </c>
      <c r="AA125">
        <v>3.6600000000000001E-2</v>
      </c>
      <c r="AB125">
        <v>0.17469999999999999</v>
      </c>
      <c r="AC125">
        <v>113.58</v>
      </c>
      <c r="AD125" s="70">
        <v>2648.71</v>
      </c>
      <c r="AE125">
        <v>299.02999999999997</v>
      </c>
      <c r="AF125" s="70">
        <v>115642.3</v>
      </c>
      <c r="AG125">
        <v>260</v>
      </c>
      <c r="AH125" s="70">
        <v>31602</v>
      </c>
      <c r="AI125" s="70">
        <v>46063</v>
      </c>
      <c r="AJ125">
        <v>35.299999999999997</v>
      </c>
      <c r="AK125">
        <v>22.55</v>
      </c>
      <c r="AL125">
        <v>24.73</v>
      </c>
      <c r="AM125">
        <v>3.9</v>
      </c>
      <c r="AN125" s="70">
        <v>2025.7</v>
      </c>
      <c r="AO125">
        <v>1.6144000000000001</v>
      </c>
      <c r="AP125" s="70">
        <v>1265.75</v>
      </c>
      <c r="AQ125" s="70">
        <v>1755.54</v>
      </c>
      <c r="AR125" s="70">
        <v>4821.58</v>
      </c>
      <c r="AS125">
        <v>448.59</v>
      </c>
      <c r="AT125">
        <v>285.52</v>
      </c>
      <c r="AU125" s="70">
        <v>8577</v>
      </c>
      <c r="AV125" s="70">
        <v>4009.77</v>
      </c>
      <c r="AW125">
        <v>0.3972</v>
      </c>
      <c r="AX125" s="70">
        <v>4047.48</v>
      </c>
      <c r="AY125">
        <v>0.40089999999999998</v>
      </c>
      <c r="AZ125" s="70">
        <v>1439.91</v>
      </c>
      <c r="BA125">
        <v>0.1426</v>
      </c>
      <c r="BB125">
        <v>598.47</v>
      </c>
      <c r="BC125">
        <v>5.9299999999999999E-2</v>
      </c>
      <c r="BD125" s="70">
        <v>10095.64</v>
      </c>
      <c r="BE125" s="70">
        <v>3520.74</v>
      </c>
      <c r="BF125">
        <v>1.0307999999999999</v>
      </c>
      <c r="BG125">
        <v>0.56899999999999995</v>
      </c>
      <c r="BH125">
        <v>0.20269999999999999</v>
      </c>
      <c r="BI125">
        <v>0.188</v>
      </c>
      <c r="BJ125">
        <v>2.5999999999999999E-2</v>
      </c>
      <c r="BK125">
        <v>1.44E-2</v>
      </c>
    </row>
    <row r="126" spans="1:63" x14ac:dyDescent="0.25">
      <c r="A126" t="s">
        <v>204</v>
      </c>
      <c r="B126">
        <v>45344</v>
      </c>
      <c r="C126">
        <v>20</v>
      </c>
      <c r="D126">
        <v>40.01</v>
      </c>
      <c r="E126">
        <v>800.12</v>
      </c>
      <c r="F126">
        <v>673</v>
      </c>
      <c r="G126">
        <v>5.7999999999999996E-3</v>
      </c>
      <c r="H126">
        <v>1.47E-2</v>
      </c>
      <c r="I126">
        <v>0</v>
      </c>
      <c r="J126">
        <v>9.4000000000000004E-3</v>
      </c>
      <c r="K126">
        <v>0.9284</v>
      </c>
      <c r="L126">
        <v>4.1599999999999998E-2</v>
      </c>
      <c r="M126">
        <v>0.69450000000000001</v>
      </c>
      <c r="N126">
        <v>1.5E-3</v>
      </c>
      <c r="O126">
        <v>0.15440000000000001</v>
      </c>
      <c r="P126" s="70">
        <v>46870.48</v>
      </c>
      <c r="Q126">
        <v>0.20369999999999999</v>
      </c>
      <c r="R126">
        <v>0.20369999999999999</v>
      </c>
      <c r="S126">
        <v>0.59260000000000002</v>
      </c>
      <c r="T126">
        <v>17.420000000000002</v>
      </c>
      <c r="U126">
        <v>6.5</v>
      </c>
      <c r="V126" s="70">
        <v>65422.31</v>
      </c>
      <c r="W126">
        <v>114.82</v>
      </c>
      <c r="X126" s="70">
        <v>80842.31</v>
      </c>
      <c r="Y126">
        <v>0.75390000000000001</v>
      </c>
      <c r="Z126">
        <v>0.18229999999999999</v>
      </c>
      <c r="AA126">
        <v>6.3899999999999998E-2</v>
      </c>
      <c r="AB126">
        <v>0.24610000000000001</v>
      </c>
      <c r="AC126">
        <v>80.84</v>
      </c>
      <c r="AD126" s="70">
        <v>3327.88</v>
      </c>
      <c r="AE126">
        <v>512.36</v>
      </c>
      <c r="AF126" s="70">
        <v>88936.68</v>
      </c>
      <c r="AG126">
        <v>102</v>
      </c>
      <c r="AH126" s="70">
        <v>25547</v>
      </c>
      <c r="AI126" s="70">
        <v>34787</v>
      </c>
      <c r="AJ126">
        <v>67.45</v>
      </c>
      <c r="AK126">
        <v>36.47</v>
      </c>
      <c r="AL126">
        <v>51.36</v>
      </c>
      <c r="AM126">
        <v>3.8</v>
      </c>
      <c r="AN126">
        <v>221.49</v>
      </c>
      <c r="AO126">
        <v>1.1830000000000001</v>
      </c>
      <c r="AP126" s="70">
        <v>1740.88</v>
      </c>
      <c r="AQ126" s="70">
        <v>2003.84</v>
      </c>
      <c r="AR126" s="70">
        <v>5860.77</v>
      </c>
      <c r="AS126">
        <v>621.47</v>
      </c>
      <c r="AT126">
        <v>275.05</v>
      </c>
      <c r="AU126" s="70">
        <v>10502</v>
      </c>
      <c r="AV126" s="70">
        <v>6859.99</v>
      </c>
      <c r="AW126">
        <v>0.54579999999999995</v>
      </c>
      <c r="AX126" s="70">
        <v>3549.91</v>
      </c>
      <c r="AY126">
        <v>0.28239999999999998</v>
      </c>
      <c r="AZ126">
        <v>711.97</v>
      </c>
      <c r="BA126">
        <v>5.6599999999999998E-2</v>
      </c>
      <c r="BB126" s="70">
        <v>1447.84</v>
      </c>
      <c r="BC126">
        <v>0.1152</v>
      </c>
      <c r="BD126" s="70">
        <v>12569.71</v>
      </c>
      <c r="BE126" s="70">
        <v>3698.84</v>
      </c>
      <c r="BF126">
        <v>1.6846000000000001</v>
      </c>
      <c r="BG126">
        <v>0.46239999999999998</v>
      </c>
      <c r="BH126">
        <v>0.2145</v>
      </c>
      <c r="BI126">
        <v>0.25569999999999998</v>
      </c>
      <c r="BJ126">
        <v>4.65E-2</v>
      </c>
      <c r="BK126">
        <v>2.0799999999999999E-2</v>
      </c>
    </row>
    <row r="127" spans="1:63" x14ac:dyDescent="0.25">
      <c r="A127" t="s">
        <v>205</v>
      </c>
      <c r="B127">
        <v>46433</v>
      </c>
      <c r="C127">
        <v>38</v>
      </c>
      <c r="D127">
        <v>24.08</v>
      </c>
      <c r="E127">
        <v>914.96</v>
      </c>
      <c r="F127" s="70">
        <v>1248.8</v>
      </c>
      <c r="G127">
        <v>1.6000000000000001E-3</v>
      </c>
      <c r="H127">
        <v>3.8999999999999998E-3</v>
      </c>
      <c r="I127">
        <v>8.0000000000000004E-4</v>
      </c>
      <c r="J127">
        <v>5.0000000000000001E-3</v>
      </c>
      <c r="K127">
        <v>0.98550000000000004</v>
      </c>
      <c r="L127">
        <v>3.2000000000000002E-3</v>
      </c>
      <c r="M127">
        <v>0.40360000000000001</v>
      </c>
      <c r="N127">
        <v>0</v>
      </c>
      <c r="O127">
        <v>0.10009999999999999</v>
      </c>
      <c r="P127" s="70">
        <v>47487.34</v>
      </c>
      <c r="Q127">
        <v>0.24099999999999999</v>
      </c>
      <c r="R127">
        <v>9.64E-2</v>
      </c>
      <c r="S127">
        <v>0.66269999999999996</v>
      </c>
      <c r="T127">
        <v>17.38</v>
      </c>
      <c r="U127">
        <v>9.1999999999999993</v>
      </c>
      <c r="V127" s="70">
        <v>69115.5</v>
      </c>
      <c r="W127">
        <v>97.69</v>
      </c>
      <c r="X127" s="70">
        <v>114180.7</v>
      </c>
      <c r="Y127">
        <v>0.86370000000000002</v>
      </c>
      <c r="Z127">
        <v>7.5800000000000006E-2</v>
      </c>
      <c r="AA127">
        <v>6.0499999999999998E-2</v>
      </c>
      <c r="AB127">
        <v>0.1363</v>
      </c>
      <c r="AC127">
        <v>114.18</v>
      </c>
      <c r="AD127" s="70">
        <v>2581.69</v>
      </c>
      <c r="AE127">
        <v>410.36</v>
      </c>
      <c r="AF127" s="70">
        <v>82572.03</v>
      </c>
      <c r="AG127">
        <v>78</v>
      </c>
      <c r="AH127" s="70">
        <v>34003</v>
      </c>
      <c r="AI127" s="70">
        <v>52084</v>
      </c>
      <c r="AJ127">
        <v>31.5</v>
      </c>
      <c r="AK127">
        <v>22.03</v>
      </c>
      <c r="AL127">
        <v>22.08</v>
      </c>
      <c r="AM127">
        <v>3.2</v>
      </c>
      <c r="AN127" s="70">
        <v>1356.35</v>
      </c>
      <c r="AO127">
        <v>1.0107999999999999</v>
      </c>
      <c r="AP127" s="70">
        <v>1122.6300000000001</v>
      </c>
      <c r="AQ127" s="70">
        <v>1902.31</v>
      </c>
      <c r="AR127" s="70">
        <v>4603.6000000000004</v>
      </c>
      <c r="AS127">
        <v>533.71</v>
      </c>
      <c r="AT127">
        <v>302.74</v>
      </c>
      <c r="AU127" s="70">
        <v>8465</v>
      </c>
      <c r="AV127" s="70">
        <v>3654.6</v>
      </c>
      <c r="AW127">
        <v>0.39090000000000003</v>
      </c>
      <c r="AX127" s="70">
        <v>2567.09</v>
      </c>
      <c r="AY127">
        <v>0.27460000000000001</v>
      </c>
      <c r="AZ127" s="70">
        <v>2585.56</v>
      </c>
      <c r="BA127">
        <v>0.27660000000000001</v>
      </c>
      <c r="BB127">
        <v>541.9</v>
      </c>
      <c r="BC127">
        <v>5.8000000000000003E-2</v>
      </c>
      <c r="BD127" s="70">
        <v>9349.16</v>
      </c>
      <c r="BE127" s="70">
        <v>6623.49</v>
      </c>
      <c r="BF127">
        <v>1.5311999999999999</v>
      </c>
      <c r="BG127">
        <v>0.53800000000000003</v>
      </c>
      <c r="BH127">
        <v>0.2288</v>
      </c>
      <c r="BI127">
        <v>0.18310000000000001</v>
      </c>
      <c r="BJ127">
        <v>3.8899999999999997E-2</v>
      </c>
      <c r="BK127">
        <v>1.12E-2</v>
      </c>
    </row>
    <row r="128" spans="1:63" x14ac:dyDescent="0.25">
      <c r="A128" t="s">
        <v>206</v>
      </c>
      <c r="B128">
        <v>49429</v>
      </c>
      <c r="C128">
        <v>104</v>
      </c>
      <c r="D128">
        <v>12.38</v>
      </c>
      <c r="E128" s="70">
        <v>1288</v>
      </c>
      <c r="F128" s="70">
        <v>1191.6300000000001</v>
      </c>
      <c r="G128">
        <v>8.0000000000000004E-4</v>
      </c>
      <c r="H128">
        <v>8.3000000000000001E-3</v>
      </c>
      <c r="I128">
        <v>0</v>
      </c>
      <c r="J128">
        <v>9.9000000000000008E-3</v>
      </c>
      <c r="K128">
        <v>0.96940000000000004</v>
      </c>
      <c r="L128">
        <v>1.1599999999999999E-2</v>
      </c>
      <c r="M128">
        <v>0.41959999999999997</v>
      </c>
      <c r="N128">
        <v>0</v>
      </c>
      <c r="O128">
        <v>0.1321</v>
      </c>
      <c r="P128" s="70">
        <v>50607.47</v>
      </c>
      <c r="Q128">
        <v>0.13950000000000001</v>
      </c>
      <c r="R128">
        <v>0.19769999999999999</v>
      </c>
      <c r="S128">
        <v>0.66279999999999994</v>
      </c>
      <c r="T128">
        <v>17.739999999999998</v>
      </c>
      <c r="U128">
        <v>9.25</v>
      </c>
      <c r="V128" s="70">
        <v>64191.16</v>
      </c>
      <c r="W128">
        <v>135.01</v>
      </c>
      <c r="X128" s="70">
        <v>95628.800000000003</v>
      </c>
      <c r="Y128">
        <v>0.88549999999999995</v>
      </c>
      <c r="Z128">
        <v>3.7699999999999997E-2</v>
      </c>
      <c r="AA128">
        <v>7.6899999999999996E-2</v>
      </c>
      <c r="AB128">
        <v>0.1145</v>
      </c>
      <c r="AC128">
        <v>95.63</v>
      </c>
      <c r="AD128" s="70">
        <v>2299.35</v>
      </c>
      <c r="AE128">
        <v>320.14999999999998</v>
      </c>
      <c r="AF128" s="70">
        <v>94460.43</v>
      </c>
      <c r="AG128">
        <v>135</v>
      </c>
      <c r="AH128" s="70">
        <v>33667</v>
      </c>
      <c r="AI128" s="70">
        <v>43976</v>
      </c>
      <c r="AJ128">
        <v>46.1</v>
      </c>
      <c r="AK128">
        <v>22.11</v>
      </c>
      <c r="AL128">
        <v>24.61</v>
      </c>
      <c r="AM128">
        <v>4.2</v>
      </c>
      <c r="AN128">
        <v>0</v>
      </c>
      <c r="AO128">
        <v>0.76580000000000004</v>
      </c>
      <c r="AP128" s="70">
        <v>1105.08</v>
      </c>
      <c r="AQ128" s="70">
        <v>1817.07</v>
      </c>
      <c r="AR128" s="70">
        <v>5581.78</v>
      </c>
      <c r="AS128">
        <v>357.37</v>
      </c>
      <c r="AT128">
        <v>324.68</v>
      </c>
      <c r="AU128" s="70">
        <v>9186</v>
      </c>
      <c r="AV128" s="70">
        <v>6289.09</v>
      </c>
      <c r="AW128">
        <v>0.62760000000000005</v>
      </c>
      <c r="AX128" s="70">
        <v>2041.14</v>
      </c>
      <c r="AY128">
        <v>0.20369999999999999</v>
      </c>
      <c r="AZ128">
        <v>679.62</v>
      </c>
      <c r="BA128">
        <v>6.7799999999999999E-2</v>
      </c>
      <c r="BB128" s="70">
        <v>1010.98</v>
      </c>
      <c r="BC128">
        <v>0.1009</v>
      </c>
      <c r="BD128" s="70">
        <v>10020.83</v>
      </c>
      <c r="BE128" s="70">
        <v>5212.16</v>
      </c>
      <c r="BF128">
        <v>2.1423000000000001</v>
      </c>
      <c r="BG128">
        <v>0.58699999999999997</v>
      </c>
      <c r="BH128">
        <v>0.22409999999999999</v>
      </c>
      <c r="BI128">
        <v>0.1462</v>
      </c>
      <c r="BJ128">
        <v>3.15E-2</v>
      </c>
      <c r="BK128">
        <v>1.1299999999999999E-2</v>
      </c>
    </row>
    <row r="129" spans="1:63" x14ac:dyDescent="0.25">
      <c r="A129" t="s">
        <v>207</v>
      </c>
      <c r="B129">
        <v>50351</v>
      </c>
      <c r="C129">
        <v>128</v>
      </c>
      <c r="D129">
        <v>6.77</v>
      </c>
      <c r="E129">
        <v>866.94</v>
      </c>
      <c r="F129">
        <v>904.99</v>
      </c>
      <c r="G129">
        <v>6.8999999999999999E-3</v>
      </c>
      <c r="H129">
        <v>1.0999999999999999E-2</v>
      </c>
      <c r="I129">
        <v>0</v>
      </c>
      <c r="J129">
        <v>2.7300000000000001E-2</v>
      </c>
      <c r="K129">
        <v>0.92849999999999999</v>
      </c>
      <c r="L129">
        <v>2.64E-2</v>
      </c>
      <c r="M129">
        <v>0.33539999999999998</v>
      </c>
      <c r="N129">
        <v>1.1000000000000001E-3</v>
      </c>
      <c r="O129">
        <v>0.1696</v>
      </c>
      <c r="P129" s="70">
        <v>49852.7</v>
      </c>
      <c r="Q129">
        <v>0.28360000000000002</v>
      </c>
      <c r="R129">
        <v>0.1343</v>
      </c>
      <c r="S129">
        <v>0.58209999999999995</v>
      </c>
      <c r="T129">
        <v>15.61</v>
      </c>
      <c r="U129">
        <v>5.4</v>
      </c>
      <c r="V129" s="70">
        <v>78258.59</v>
      </c>
      <c r="W129">
        <v>154.54</v>
      </c>
      <c r="X129" s="70">
        <v>123096.36</v>
      </c>
      <c r="Y129">
        <v>0.91449999999999998</v>
      </c>
      <c r="Z129">
        <v>2.1000000000000001E-2</v>
      </c>
      <c r="AA129">
        <v>6.4500000000000002E-2</v>
      </c>
      <c r="AB129">
        <v>8.5500000000000007E-2</v>
      </c>
      <c r="AC129">
        <v>123.1</v>
      </c>
      <c r="AD129" s="70">
        <v>3128.35</v>
      </c>
      <c r="AE129">
        <v>432.94</v>
      </c>
      <c r="AF129" s="70">
        <v>104168.17</v>
      </c>
      <c r="AG129">
        <v>185</v>
      </c>
      <c r="AH129" s="70">
        <v>36251</v>
      </c>
      <c r="AI129" s="70">
        <v>48294</v>
      </c>
      <c r="AJ129">
        <v>38.700000000000003</v>
      </c>
      <c r="AK129">
        <v>24.39</v>
      </c>
      <c r="AL129">
        <v>29.02</v>
      </c>
      <c r="AM129">
        <v>5.2</v>
      </c>
      <c r="AN129" s="70">
        <v>1083.97</v>
      </c>
      <c r="AO129">
        <v>1.2929999999999999</v>
      </c>
      <c r="AP129" s="70">
        <v>1584.07</v>
      </c>
      <c r="AQ129" s="70">
        <v>1606.87</v>
      </c>
      <c r="AR129" s="70">
        <v>6090.11</v>
      </c>
      <c r="AS129">
        <v>326.64999999999998</v>
      </c>
      <c r="AT129">
        <v>179.31</v>
      </c>
      <c r="AU129" s="70">
        <v>9787</v>
      </c>
      <c r="AV129" s="70">
        <v>5243.06</v>
      </c>
      <c r="AW129">
        <v>0.46949999999999997</v>
      </c>
      <c r="AX129" s="70">
        <v>3483.36</v>
      </c>
      <c r="AY129">
        <v>0.31190000000000001</v>
      </c>
      <c r="AZ129" s="70">
        <v>1753.84</v>
      </c>
      <c r="BA129">
        <v>0.15709999999999999</v>
      </c>
      <c r="BB129">
        <v>686.37</v>
      </c>
      <c r="BC129">
        <v>6.1499999999999999E-2</v>
      </c>
      <c r="BD129" s="70">
        <v>11166.62</v>
      </c>
      <c r="BE129" s="70">
        <v>5164.08</v>
      </c>
      <c r="BF129">
        <v>1.6896</v>
      </c>
      <c r="BG129">
        <v>0.55289999999999995</v>
      </c>
      <c r="BH129">
        <v>0.2109</v>
      </c>
      <c r="BI129">
        <v>0.1512</v>
      </c>
      <c r="BJ129">
        <v>3.8800000000000001E-2</v>
      </c>
      <c r="BK129">
        <v>4.6300000000000001E-2</v>
      </c>
    </row>
    <row r="130" spans="1:63" x14ac:dyDescent="0.25">
      <c r="A130" t="s">
        <v>208</v>
      </c>
      <c r="B130">
        <v>49189</v>
      </c>
      <c r="C130">
        <v>74</v>
      </c>
      <c r="D130">
        <v>27.2</v>
      </c>
      <c r="E130" s="70">
        <v>2012.55</v>
      </c>
      <c r="F130" s="70">
        <v>1996.89</v>
      </c>
      <c r="G130">
        <v>5.9999999999999995E-4</v>
      </c>
      <c r="H130">
        <v>3.0000000000000001E-3</v>
      </c>
      <c r="I130">
        <v>0</v>
      </c>
      <c r="J130">
        <v>7.4999999999999997E-3</v>
      </c>
      <c r="K130">
        <v>0.97099999999999997</v>
      </c>
      <c r="L130">
        <v>1.7899999999999999E-2</v>
      </c>
      <c r="M130">
        <v>0.29360000000000003</v>
      </c>
      <c r="N130">
        <v>3.0000000000000001E-3</v>
      </c>
      <c r="O130">
        <v>0.1323</v>
      </c>
      <c r="P130" s="70">
        <v>54853.91</v>
      </c>
      <c r="Q130">
        <v>0.19570000000000001</v>
      </c>
      <c r="R130">
        <v>0.1739</v>
      </c>
      <c r="S130">
        <v>0.63039999999999996</v>
      </c>
      <c r="T130">
        <v>19.809999999999999</v>
      </c>
      <c r="U130">
        <v>15.81</v>
      </c>
      <c r="V130" s="70">
        <v>76013.41</v>
      </c>
      <c r="W130">
        <v>124.77</v>
      </c>
      <c r="X130" s="70">
        <v>143563.60999999999</v>
      </c>
      <c r="Y130">
        <v>0.88629999999999998</v>
      </c>
      <c r="Z130">
        <v>7.4200000000000002E-2</v>
      </c>
      <c r="AA130">
        <v>3.95E-2</v>
      </c>
      <c r="AB130">
        <v>0.1137</v>
      </c>
      <c r="AC130">
        <v>143.56</v>
      </c>
      <c r="AD130" s="70">
        <v>4306.71</v>
      </c>
      <c r="AE130">
        <v>517.35</v>
      </c>
      <c r="AF130" s="70">
        <v>149918.51</v>
      </c>
      <c r="AG130">
        <v>422</v>
      </c>
      <c r="AH130" s="70">
        <v>34001</v>
      </c>
      <c r="AI130" s="70">
        <v>48834</v>
      </c>
      <c r="AJ130">
        <v>49.83</v>
      </c>
      <c r="AK130">
        <v>29.23</v>
      </c>
      <c r="AL130">
        <v>28.58</v>
      </c>
      <c r="AM130">
        <v>5.2</v>
      </c>
      <c r="AN130">
        <v>0</v>
      </c>
      <c r="AO130">
        <v>0.78069999999999995</v>
      </c>
      <c r="AP130" s="70">
        <v>1563.58</v>
      </c>
      <c r="AQ130" s="70">
        <v>1973.14</v>
      </c>
      <c r="AR130" s="70">
        <v>5908.23</v>
      </c>
      <c r="AS130">
        <v>467.72</v>
      </c>
      <c r="AT130">
        <v>83.34</v>
      </c>
      <c r="AU130" s="70">
        <v>9996</v>
      </c>
      <c r="AV130" s="70">
        <v>5809.38</v>
      </c>
      <c r="AW130">
        <v>0.54390000000000005</v>
      </c>
      <c r="AX130" s="70">
        <v>3208.01</v>
      </c>
      <c r="AY130">
        <v>0.30030000000000001</v>
      </c>
      <c r="AZ130" s="70">
        <v>1018.09</v>
      </c>
      <c r="BA130">
        <v>9.5299999999999996E-2</v>
      </c>
      <c r="BB130">
        <v>646.27</v>
      </c>
      <c r="BC130">
        <v>6.0499999999999998E-2</v>
      </c>
      <c r="BD130" s="70">
        <v>10681.75</v>
      </c>
      <c r="BE130" s="70">
        <v>5260.79</v>
      </c>
      <c r="BF130">
        <v>1.2031000000000001</v>
      </c>
      <c r="BG130">
        <v>0.55169999999999997</v>
      </c>
      <c r="BH130">
        <v>0.27079999999999999</v>
      </c>
      <c r="BI130">
        <v>0.13070000000000001</v>
      </c>
      <c r="BJ130">
        <v>3.4099999999999998E-2</v>
      </c>
      <c r="BK130">
        <v>1.2800000000000001E-2</v>
      </c>
    </row>
    <row r="131" spans="1:63" x14ac:dyDescent="0.25">
      <c r="A131" t="s">
        <v>209</v>
      </c>
      <c r="B131">
        <v>45351</v>
      </c>
      <c r="C131">
        <v>45</v>
      </c>
      <c r="D131">
        <v>23.05</v>
      </c>
      <c r="E131" s="70">
        <v>1037.3399999999999</v>
      </c>
      <c r="F131" s="70">
        <v>1086.01</v>
      </c>
      <c r="G131">
        <v>3.7000000000000002E-3</v>
      </c>
      <c r="H131">
        <v>1E-3</v>
      </c>
      <c r="I131">
        <v>0</v>
      </c>
      <c r="J131">
        <v>0</v>
      </c>
      <c r="K131">
        <v>0.99070000000000003</v>
      </c>
      <c r="L131">
        <v>4.5999999999999999E-3</v>
      </c>
      <c r="M131">
        <v>0.69399999999999995</v>
      </c>
      <c r="N131">
        <v>2.8E-3</v>
      </c>
      <c r="O131">
        <v>0.1643</v>
      </c>
      <c r="P131" s="70">
        <v>44819</v>
      </c>
      <c r="Q131">
        <v>0.21110000000000001</v>
      </c>
      <c r="R131">
        <v>0.21110000000000001</v>
      </c>
      <c r="S131">
        <v>0.57779999999999998</v>
      </c>
      <c r="T131">
        <v>16.100000000000001</v>
      </c>
      <c r="U131">
        <v>8.85</v>
      </c>
      <c r="V131" s="70">
        <v>73852.990000000005</v>
      </c>
      <c r="W131">
        <v>112.08</v>
      </c>
      <c r="X131" s="70">
        <v>72616.56</v>
      </c>
      <c r="Y131">
        <v>0.64219999999999999</v>
      </c>
      <c r="Z131">
        <v>0.1079</v>
      </c>
      <c r="AA131">
        <v>0.24990000000000001</v>
      </c>
      <c r="AB131">
        <v>0.35780000000000001</v>
      </c>
      <c r="AC131">
        <v>72.62</v>
      </c>
      <c r="AD131" s="70">
        <v>1730.1</v>
      </c>
      <c r="AE131">
        <v>200.59</v>
      </c>
      <c r="AF131" s="70">
        <v>60330</v>
      </c>
      <c r="AG131">
        <v>20</v>
      </c>
      <c r="AH131" s="70">
        <v>28258</v>
      </c>
      <c r="AI131" s="70">
        <v>36508</v>
      </c>
      <c r="AJ131">
        <v>28.9</v>
      </c>
      <c r="AK131">
        <v>22.15</v>
      </c>
      <c r="AL131">
        <v>22.05</v>
      </c>
      <c r="AM131">
        <v>4.2</v>
      </c>
      <c r="AN131">
        <v>0</v>
      </c>
      <c r="AO131">
        <v>0.66890000000000005</v>
      </c>
      <c r="AP131" s="70">
        <v>1295.52</v>
      </c>
      <c r="AQ131" s="70">
        <v>2120.9899999999998</v>
      </c>
      <c r="AR131" s="70">
        <v>5830</v>
      </c>
      <c r="AS131">
        <v>509.62</v>
      </c>
      <c r="AT131">
        <v>333.84</v>
      </c>
      <c r="AU131" s="70">
        <v>10090</v>
      </c>
      <c r="AV131" s="70">
        <v>6731.92</v>
      </c>
      <c r="AW131">
        <v>0.62050000000000005</v>
      </c>
      <c r="AX131" s="70">
        <v>1383.87</v>
      </c>
      <c r="AY131">
        <v>0.12759999999999999</v>
      </c>
      <c r="AZ131" s="70">
        <v>1196.24</v>
      </c>
      <c r="BA131">
        <v>0.1103</v>
      </c>
      <c r="BB131" s="70">
        <v>1536.84</v>
      </c>
      <c r="BC131">
        <v>0.14169999999999999</v>
      </c>
      <c r="BD131" s="70">
        <v>10848.87</v>
      </c>
      <c r="BE131" s="70">
        <v>6492.38</v>
      </c>
      <c r="BF131">
        <v>4.0556999999999999</v>
      </c>
      <c r="BG131">
        <v>0.49540000000000001</v>
      </c>
      <c r="BH131">
        <v>0.23019999999999999</v>
      </c>
      <c r="BI131">
        <v>0.2235</v>
      </c>
      <c r="BJ131">
        <v>3.95E-2</v>
      </c>
      <c r="BK131">
        <v>1.14E-2</v>
      </c>
    </row>
    <row r="132" spans="1:63" x14ac:dyDescent="0.25">
      <c r="A132" t="s">
        <v>210</v>
      </c>
      <c r="B132">
        <v>43836</v>
      </c>
      <c r="C132">
        <v>10</v>
      </c>
      <c r="D132">
        <v>493.41</v>
      </c>
      <c r="E132" s="70">
        <v>4934.09</v>
      </c>
      <c r="F132" s="70">
        <v>4840.33</v>
      </c>
      <c r="G132">
        <v>1.7500000000000002E-2</v>
      </c>
      <c r="H132">
        <v>3.7999999999999999E-2</v>
      </c>
      <c r="I132">
        <v>1.1000000000000001E-3</v>
      </c>
      <c r="J132">
        <v>1.7500000000000002E-2</v>
      </c>
      <c r="K132">
        <v>0.87409999999999999</v>
      </c>
      <c r="L132">
        <v>5.1700000000000003E-2</v>
      </c>
      <c r="M132">
        <v>0.40760000000000002</v>
      </c>
      <c r="N132">
        <v>1.49E-2</v>
      </c>
      <c r="O132">
        <v>0.16039999999999999</v>
      </c>
      <c r="P132" s="70">
        <v>52654.29</v>
      </c>
      <c r="Q132">
        <v>0.1837</v>
      </c>
      <c r="R132">
        <v>0.21870000000000001</v>
      </c>
      <c r="S132">
        <v>0.59770000000000001</v>
      </c>
      <c r="T132">
        <v>17.86</v>
      </c>
      <c r="U132">
        <v>27</v>
      </c>
      <c r="V132" s="70">
        <v>73671.490000000005</v>
      </c>
      <c r="W132">
        <v>182.74</v>
      </c>
      <c r="X132" s="70">
        <v>149922.71</v>
      </c>
      <c r="Y132">
        <v>0.78110000000000002</v>
      </c>
      <c r="Z132">
        <v>0.21390000000000001</v>
      </c>
      <c r="AA132">
        <v>5.0000000000000001E-3</v>
      </c>
      <c r="AB132">
        <v>0.21890000000000001</v>
      </c>
      <c r="AC132">
        <v>149.91999999999999</v>
      </c>
      <c r="AD132" s="70">
        <v>6250.29</v>
      </c>
      <c r="AE132">
        <v>788.44</v>
      </c>
      <c r="AF132" s="70">
        <v>160403.6</v>
      </c>
      <c r="AG132">
        <v>450</v>
      </c>
      <c r="AH132" s="70">
        <v>32361</v>
      </c>
      <c r="AI132" s="70">
        <v>45215</v>
      </c>
      <c r="AJ132">
        <v>69.08</v>
      </c>
      <c r="AK132">
        <v>40.35</v>
      </c>
      <c r="AL132">
        <v>45.95</v>
      </c>
      <c r="AM132">
        <v>4.9000000000000004</v>
      </c>
      <c r="AN132">
        <v>0</v>
      </c>
      <c r="AO132">
        <v>1.0431999999999999</v>
      </c>
      <c r="AP132" s="70">
        <v>1074.52</v>
      </c>
      <c r="AQ132" s="70">
        <v>1605.78</v>
      </c>
      <c r="AR132" s="70">
        <v>5746.16</v>
      </c>
      <c r="AS132">
        <v>781.86</v>
      </c>
      <c r="AT132">
        <v>200.67</v>
      </c>
      <c r="AU132" s="70">
        <v>9409</v>
      </c>
      <c r="AV132" s="70">
        <v>3284.06</v>
      </c>
      <c r="AW132">
        <v>0.30840000000000001</v>
      </c>
      <c r="AX132" s="70">
        <v>5686.74</v>
      </c>
      <c r="AY132">
        <v>0.53390000000000004</v>
      </c>
      <c r="AZ132" s="70">
        <v>1001.24</v>
      </c>
      <c r="BA132">
        <v>9.4E-2</v>
      </c>
      <c r="BB132">
        <v>678.32</v>
      </c>
      <c r="BC132">
        <v>6.3700000000000007E-2</v>
      </c>
      <c r="BD132" s="70">
        <v>10650.35</v>
      </c>
      <c r="BE132" s="70">
        <v>2085.63</v>
      </c>
      <c r="BF132">
        <v>0.43109999999999998</v>
      </c>
      <c r="BG132">
        <v>0.56530000000000002</v>
      </c>
      <c r="BH132">
        <v>0.2319</v>
      </c>
      <c r="BI132">
        <v>0.16950000000000001</v>
      </c>
      <c r="BJ132">
        <v>1.66E-2</v>
      </c>
      <c r="BK132">
        <v>1.6799999999999999E-2</v>
      </c>
    </row>
    <row r="133" spans="1:63" x14ac:dyDescent="0.25">
      <c r="A133" t="s">
        <v>211</v>
      </c>
      <c r="B133">
        <v>46557</v>
      </c>
      <c r="C133">
        <v>11</v>
      </c>
      <c r="D133">
        <v>79.48</v>
      </c>
      <c r="E133">
        <v>874.29</v>
      </c>
      <c r="F133">
        <v>844.72</v>
      </c>
      <c r="G133">
        <v>1.7399999999999999E-2</v>
      </c>
      <c r="H133">
        <v>1.4800000000000001E-2</v>
      </c>
      <c r="I133">
        <v>0</v>
      </c>
      <c r="J133">
        <v>3.2099999999999997E-2</v>
      </c>
      <c r="K133">
        <v>0.91820000000000002</v>
      </c>
      <c r="L133">
        <v>1.7500000000000002E-2</v>
      </c>
      <c r="M133">
        <v>0.2286</v>
      </c>
      <c r="N133">
        <v>0</v>
      </c>
      <c r="O133">
        <v>9.6199999999999994E-2</v>
      </c>
      <c r="P133" s="70">
        <v>76744.960000000006</v>
      </c>
      <c r="Q133">
        <v>7.1400000000000005E-2</v>
      </c>
      <c r="R133">
        <v>0.1714</v>
      </c>
      <c r="S133">
        <v>0.7571</v>
      </c>
      <c r="T133">
        <v>15.39</v>
      </c>
      <c r="U133">
        <v>9.2200000000000006</v>
      </c>
      <c r="V133" s="70">
        <v>83443.100000000006</v>
      </c>
      <c r="W133">
        <v>93.36</v>
      </c>
      <c r="X133" s="70">
        <v>376972.46</v>
      </c>
      <c r="Y133">
        <v>0.29549999999999998</v>
      </c>
      <c r="Z133">
        <v>0.60319999999999996</v>
      </c>
      <c r="AA133">
        <v>0.1013</v>
      </c>
      <c r="AB133">
        <v>0.70450000000000002</v>
      </c>
      <c r="AC133">
        <v>376.97</v>
      </c>
      <c r="AD133" s="70">
        <v>12844.75</v>
      </c>
      <c r="AE133">
        <v>439.08</v>
      </c>
      <c r="AF133" s="70">
        <v>411190.55</v>
      </c>
      <c r="AG133">
        <v>605</v>
      </c>
      <c r="AH133" s="70">
        <v>33412</v>
      </c>
      <c r="AI133" s="70">
        <v>52134</v>
      </c>
      <c r="AJ133">
        <v>37.700000000000003</v>
      </c>
      <c r="AK133">
        <v>31.88</v>
      </c>
      <c r="AL133">
        <v>34.54</v>
      </c>
      <c r="AM133">
        <v>4.0999999999999996</v>
      </c>
      <c r="AN133">
        <v>0</v>
      </c>
      <c r="AO133">
        <v>0.72189999999999999</v>
      </c>
      <c r="AP133" s="70">
        <v>2407.54</v>
      </c>
      <c r="AQ133" s="70">
        <v>3137.02</v>
      </c>
      <c r="AR133" s="70">
        <v>8024.67</v>
      </c>
      <c r="AS133">
        <v>842.29</v>
      </c>
      <c r="AT133">
        <v>417.45</v>
      </c>
      <c r="AU133" s="70">
        <v>14829</v>
      </c>
      <c r="AV133" s="70">
        <v>5069.4399999999996</v>
      </c>
      <c r="AW133">
        <v>0.30470000000000003</v>
      </c>
      <c r="AX133" s="70">
        <v>9528.4</v>
      </c>
      <c r="AY133">
        <v>0.57269999999999999</v>
      </c>
      <c r="AZ133" s="70">
        <v>1869.62</v>
      </c>
      <c r="BA133">
        <v>0.1124</v>
      </c>
      <c r="BB133">
        <v>170.47</v>
      </c>
      <c r="BC133">
        <v>1.0200000000000001E-2</v>
      </c>
      <c r="BD133" s="70">
        <v>16637.93</v>
      </c>
      <c r="BE133">
        <v>456.86</v>
      </c>
      <c r="BF133">
        <v>0.1116</v>
      </c>
      <c r="BG133">
        <v>0.56189999999999996</v>
      </c>
      <c r="BH133">
        <v>0.20480000000000001</v>
      </c>
      <c r="BI133">
        <v>0.19389999999999999</v>
      </c>
      <c r="BJ133">
        <v>1.9699999999999999E-2</v>
      </c>
      <c r="BK133">
        <v>1.9699999999999999E-2</v>
      </c>
    </row>
    <row r="134" spans="1:63" x14ac:dyDescent="0.25">
      <c r="A134" t="s">
        <v>212</v>
      </c>
      <c r="B134">
        <v>50542</v>
      </c>
      <c r="C134">
        <v>43</v>
      </c>
      <c r="D134">
        <v>21.17</v>
      </c>
      <c r="E134">
        <v>910.3</v>
      </c>
      <c r="F134">
        <v>930.59</v>
      </c>
      <c r="G134">
        <v>1.4E-2</v>
      </c>
      <c r="H134">
        <v>1.4999999999999999E-2</v>
      </c>
      <c r="I134">
        <v>0</v>
      </c>
      <c r="J134">
        <v>8.6999999999999994E-3</v>
      </c>
      <c r="K134">
        <v>0.94620000000000004</v>
      </c>
      <c r="L134">
        <v>1.61E-2</v>
      </c>
      <c r="M134">
        <v>0.25369999999999998</v>
      </c>
      <c r="N134">
        <v>8.6E-3</v>
      </c>
      <c r="O134">
        <v>9.9400000000000002E-2</v>
      </c>
      <c r="P134" s="70">
        <v>51645.22</v>
      </c>
      <c r="Q134">
        <v>8.4699999999999998E-2</v>
      </c>
      <c r="R134">
        <v>0.1525</v>
      </c>
      <c r="S134">
        <v>0.76270000000000004</v>
      </c>
      <c r="T134">
        <v>18.350000000000001</v>
      </c>
      <c r="U134">
        <v>10.89</v>
      </c>
      <c r="V134" s="70">
        <v>44226.84</v>
      </c>
      <c r="W134">
        <v>80.459999999999994</v>
      </c>
      <c r="X134" s="70">
        <v>154453.4</v>
      </c>
      <c r="Y134">
        <v>0.84209999999999996</v>
      </c>
      <c r="Z134">
        <v>0.13139999999999999</v>
      </c>
      <c r="AA134">
        <v>2.6499999999999999E-2</v>
      </c>
      <c r="AB134">
        <v>0.15790000000000001</v>
      </c>
      <c r="AC134">
        <v>154.44999999999999</v>
      </c>
      <c r="AD134" s="70">
        <v>3611.3</v>
      </c>
      <c r="AE134">
        <v>536.53</v>
      </c>
      <c r="AF134" s="70">
        <v>159019.69</v>
      </c>
      <c r="AG134">
        <v>447</v>
      </c>
      <c r="AH134" s="70">
        <v>32232</v>
      </c>
      <c r="AI134" s="70">
        <v>49257</v>
      </c>
      <c r="AJ134">
        <v>45.7</v>
      </c>
      <c r="AK134">
        <v>22.2</v>
      </c>
      <c r="AL134">
        <v>26.48</v>
      </c>
      <c r="AM134">
        <v>4</v>
      </c>
      <c r="AN134" s="70">
        <v>1170.08</v>
      </c>
      <c r="AO134">
        <v>1.0819000000000001</v>
      </c>
      <c r="AP134" s="70">
        <v>1152.08</v>
      </c>
      <c r="AQ134" s="70">
        <v>1488.91</v>
      </c>
      <c r="AR134" s="70">
        <v>4787.8100000000004</v>
      </c>
      <c r="AS134">
        <v>379.91</v>
      </c>
      <c r="AT134">
        <v>336.33</v>
      </c>
      <c r="AU134" s="70">
        <v>8145</v>
      </c>
      <c r="AV134" s="70">
        <v>3831.44</v>
      </c>
      <c r="AW134">
        <v>0.40600000000000003</v>
      </c>
      <c r="AX134" s="70">
        <v>4064.76</v>
      </c>
      <c r="AY134">
        <v>0.43070000000000003</v>
      </c>
      <c r="AZ134">
        <v>897.27</v>
      </c>
      <c r="BA134">
        <v>9.5100000000000004E-2</v>
      </c>
      <c r="BB134">
        <v>644.62</v>
      </c>
      <c r="BC134">
        <v>6.83E-2</v>
      </c>
      <c r="BD134" s="70">
        <v>9438.08</v>
      </c>
      <c r="BE134" s="70">
        <v>3404.39</v>
      </c>
      <c r="BF134">
        <v>0.71140000000000003</v>
      </c>
      <c r="BG134">
        <v>0.57609999999999995</v>
      </c>
      <c r="BH134">
        <v>0.2109</v>
      </c>
      <c r="BI134">
        <v>0.1525</v>
      </c>
      <c r="BJ134">
        <v>3.8800000000000001E-2</v>
      </c>
      <c r="BK134">
        <v>2.1700000000000001E-2</v>
      </c>
    </row>
    <row r="135" spans="1:63" x14ac:dyDescent="0.25">
      <c r="A135" t="s">
        <v>213</v>
      </c>
      <c r="B135">
        <v>48934</v>
      </c>
      <c r="C135">
        <v>21</v>
      </c>
      <c r="D135">
        <v>26.68</v>
      </c>
      <c r="E135">
        <v>560.30999999999995</v>
      </c>
      <c r="F135">
        <v>580.04</v>
      </c>
      <c r="G135">
        <v>8.6E-3</v>
      </c>
      <c r="H135">
        <v>0</v>
      </c>
      <c r="I135">
        <v>6.8999999999999999E-3</v>
      </c>
      <c r="J135">
        <v>4.1200000000000001E-2</v>
      </c>
      <c r="K135">
        <v>0.91900000000000004</v>
      </c>
      <c r="L135">
        <v>2.4299999999999999E-2</v>
      </c>
      <c r="M135">
        <v>0.46429999999999999</v>
      </c>
      <c r="N135">
        <v>5.1999999999999998E-3</v>
      </c>
      <c r="O135">
        <v>0.18099999999999999</v>
      </c>
      <c r="P135" s="70">
        <v>70101.45</v>
      </c>
      <c r="Q135">
        <v>0.1042</v>
      </c>
      <c r="R135">
        <v>6.25E-2</v>
      </c>
      <c r="S135">
        <v>0.83330000000000004</v>
      </c>
      <c r="T135">
        <v>12.47</v>
      </c>
      <c r="U135">
        <v>9.1</v>
      </c>
      <c r="V135" s="70">
        <v>75313.960000000006</v>
      </c>
      <c r="W135">
        <v>59.66</v>
      </c>
      <c r="X135" s="70">
        <v>698815.69</v>
      </c>
      <c r="Y135">
        <v>0.87939999999999996</v>
      </c>
      <c r="Z135">
        <v>0.1016</v>
      </c>
      <c r="AA135">
        <v>1.9E-2</v>
      </c>
      <c r="AB135">
        <v>0.1206</v>
      </c>
      <c r="AC135">
        <v>698.82</v>
      </c>
      <c r="AD135" s="70">
        <v>16838.66</v>
      </c>
      <c r="AE135" s="70">
        <v>1554.17</v>
      </c>
      <c r="AF135" s="70">
        <v>737121.92</v>
      </c>
      <c r="AG135">
        <v>610</v>
      </c>
      <c r="AH135" s="70">
        <v>31712</v>
      </c>
      <c r="AI135" s="70">
        <v>49592</v>
      </c>
      <c r="AJ135">
        <v>47.35</v>
      </c>
      <c r="AK135">
        <v>23.69</v>
      </c>
      <c r="AL135">
        <v>23.27</v>
      </c>
      <c r="AM135">
        <v>5.0999999999999996</v>
      </c>
      <c r="AN135">
        <v>0</v>
      </c>
      <c r="AO135">
        <v>3.0282</v>
      </c>
      <c r="AP135" s="70">
        <v>2350.4299999999998</v>
      </c>
      <c r="AQ135" s="70">
        <v>2822.99</v>
      </c>
      <c r="AR135" s="70">
        <v>8652.3700000000008</v>
      </c>
      <c r="AS135" s="70">
        <v>1212.3800000000001</v>
      </c>
      <c r="AT135">
        <v>306.83</v>
      </c>
      <c r="AU135" s="70">
        <v>15345</v>
      </c>
      <c r="AV135" s="70">
        <v>2629.44</v>
      </c>
      <c r="AW135">
        <v>0.14760000000000001</v>
      </c>
      <c r="AX135" s="70">
        <v>13420.1</v>
      </c>
      <c r="AY135">
        <v>0.75319999999999998</v>
      </c>
      <c r="AZ135" s="70">
        <v>1101.54</v>
      </c>
      <c r="BA135">
        <v>6.1800000000000001E-2</v>
      </c>
      <c r="BB135">
        <v>665.8</v>
      </c>
      <c r="BC135">
        <v>3.7400000000000003E-2</v>
      </c>
      <c r="BD135" s="70">
        <v>17816.88</v>
      </c>
      <c r="BE135" s="70">
        <v>1243.45</v>
      </c>
      <c r="BF135">
        <v>0.2215</v>
      </c>
      <c r="BG135">
        <v>0.61439999999999995</v>
      </c>
      <c r="BH135">
        <v>0.2099</v>
      </c>
      <c r="BI135">
        <v>0.1139</v>
      </c>
      <c r="BJ135">
        <v>3.8899999999999997E-2</v>
      </c>
      <c r="BK135">
        <v>2.29E-2</v>
      </c>
    </row>
    <row r="136" spans="1:63" x14ac:dyDescent="0.25">
      <c r="A136" t="s">
        <v>214</v>
      </c>
      <c r="B136">
        <v>47837</v>
      </c>
      <c r="C136">
        <v>78</v>
      </c>
      <c r="D136">
        <v>7.83</v>
      </c>
      <c r="E136">
        <v>610.95000000000005</v>
      </c>
      <c r="F136">
        <v>666.37</v>
      </c>
      <c r="G136">
        <v>1.5E-3</v>
      </c>
      <c r="H136">
        <v>1.4E-3</v>
      </c>
      <c r="I136">
        <v>4.4999999999999997E-3</v>
      </c>
      <c r="J136">
        <v>1.67E-2</v>
      </c>
      <c r="K136">
        <v>0.94730000000000003</v>
      </c>
      <c r="L136">
        <v>2.86E-2</v>
      </c>
      <c r="M136">
        <v>0.53680000000000005</v>
      </c>
      <c r="N136">
        <v>1.5E-3</v>
      </c>
      <c r="O136">
        <v>0.20319999999999999</v>
      </c>
      <c r="P136" s="70">
        <v>44848.95</v>
      </c>
      <c r="Q136">
        <v>0.19700000000000001</v>
      </c>
      <c r="R136">
        <v>0.2273</v>
      </c>
      <c r="S136">
        <v>0.57579999999999998</v>
      </c>
      <c r="T136">
        <v>16.059999999999999</v>
      </c>
      <c r="U136">
        <v>4</v>
      </c>
      <c r="V136" s="70">
        <v>79770.5</v>
      </c>
      <c r="W136">
        <v>144.38</v>
      </c>
      <c r="X136" s="70">
        <v>110178.98</v>
      </c>
      <c r="Y136">
        <v>0.8921</v>
      </c>
      <c r="Z136">
        <v>7.4099999999999999E-2</v>
      </c>
      <c r="AA136">
        <v>3.3700000000000001E-2</v>
      </c>
      <c r="AB136">
        <v>0.1079</v>
      </c>
      <c r="AC136">
        <v>110.18</v>
      </c>
      <c r="AD136" s="70">
        <v>2578.25</v>
      </c>
      <c r="AE136">
        <v>318.93</v>
      </c>
      <c r="AF136" s="70">
        <v>91230.71</v>
      </c>
      <c r="AG136">
        <v>119</v>
      </c>
      <c r="AH136" s="70">
        <v>28812</v>
      </c>
      <c r="AI136" s="70">
        <v>38993</v>
      </c>
      <c r="AJ136">
        <v>47.4</v>
      </c>
      <c r="AK136">
        <v>22.4</v>
      </c>
      <c r="AL136">
        <v>24.51</v>
      </c>
      <c r="AM136">
        <v>4.0999999999999996</v>
      </c>
      <c r="AN136" s="70">
        <v>1511.37</v>
      </c>
      <c r="AO136">
        <v>2.1040000000000001</v>
      </c>
      <c r="AP136" s="70">
        <v>1304.55</v>
      </c>
      <c r="AQ136" s="70">
        <v>1914.04</v>
      </c>
      <c r="AR136" s="70">
        <v>5575.11</v>
      </c>
      <c r="AS136">
        <v>515.35</v>
      </c>
      <c r="AT136">
        <v>353.97</v>
      </c>
      <c r="AU136" s="70">
        <v>9663</v>
      </c>
      <c r="AV136" s="70">
        <v>4843.41</v>
      </c>
      <c r="AW136">
        <v>0.44819999999999999</v>
      </c>
      <c r="AX136" s="70">
        <v>3272.19</v>
      </c>
      <c r="AY136">
        <v>0.30280000000000001</v>
      </c>
      <c r="AZ136" s="70">
        <v>1654.8</v>
      </c>
      <c r="BA136">
        <v>0.15310000000000001</v>
      </c>
      <c r="BB136" s="70">
        <v>1036.44</v>
      </c>
      <c r="BC136">
        <v>9.5899999999999999E-2</v>
      </c>
      <c r="BD136" s="70">
        <v>10806.84</v>
      </c>
      <c r="BE136" s="70">
        <v>4960.6000000000004</v>
      </c>
      <c r="BF136">
        <v>2.2725</v>
      </c>
      <c r="BG136">
        <v>0.5544</v>
      </c>
      <c r="BH136">
        <v>0.20130000000000001</v>
      </c>
      <c r="BI136">
        <v>0.18340000000000001</v>
      </c>
      <c r="BJ136">
        <v>3.6700000000000003E-2</v>
      </c>
      <c r="BK136">
        <v>2.41E-2</v>
      </c>
    </row>
    <row r="137" spans="1:63" x14ac:dyDescent="0.25">
      <c r="A137" t="s">
        <v>215</v>
      </c>
      <c r="B137">
        <v>47928</v>
      </c>
      <c r="C137">
        <v>48</v>
      </c>
      <c r="D137">
        <v>23.04</v>
      </c>
      <c r="E137" s="70">
        <v>1105.8</v>
      </c>
      <c r="F137" s="70">
        <v>1208.44</v>
      </c>
      <c r="G137">
        <v>8.0000000000000004E-4</v>
      </c>
      <c r="H137">
        <v>2.5999999999999999E-3</v>
      </c>
      <c r="I137">
        <v>0</v>
      </c>
      <c r="J137">
        <v>1.11E-2</v>
      </c>
      <c r="K137">
        <v>0.98119999999999996</v>
      </c>
      <c r="L137">
        <v>4.3E-3</v>
      </c>
      <c r="M137">
        <v>0.59689999999999999</v>
      </c>
      <c r="N137">
        <v>8.0000000000000004E-4</v>
      </c>
      <c r="O137">
        <v>0.18390000000000001</v>
      </c>
      <c r="P137" s="70">
        <v>44323.839999999997</v>
      </c>
      <c r="Q137">
        <v>0.31109999999999999</v>
      </c>
      <c r="R137">
        <v>0.16669999999999999</v>
      </c>
      <c r="S137">
        <v>0.5222</v>
      </c>
      <c r="T137">
        <v>15.1</v>
      </c>
      <c r="U137">
        <v>11</v>
      </c>
      <c r="V137" s="70">
        <v>64189.64</v>
      </c>
      <c r="W137">
        <v>95.87</v>
      </c>
      <c r="X137" s="70">
        <v>64528</v>
      </c>
      <c r="Y137">
        <v>0.87970000000000004</v>
      </c>
      <c r="Z137">
        <v>3.73E-2</v>
      </c>
      <c r="AA137">
        <v>8.3000000000000004E-2</v>
      </c>
      <c r="AB137">
        <v>0.1203</v>
      </c>
      <c r="AC137">
        <v>64.53</v>
      </c>
      <c r="AD137" s="70">
        <v>1439.67</v>
      </c>
      <c r="AE137">
        <v>240.44</v>
      </c>
      <c r="AF137" s="70">
        <v>54883.37</v>
      </c>
      <c r="AG137">
        <v>14</v>
      </c>
      <c r="AH137" s="70">
        <v>27973</v>
      </c>
      <c r="AI137" s="70">
        <v>41492</v>
      </c>
      <c r="AJ137">
        <v>23</v>
      </c>
      <c r="AK137">
        <v>22.25</v>
      </c>
      <c r="AL137">
        <v>22.12</v>
      </c>
      <c r="AM137">
        <v>4.5999999999999996</v>
      </c>
      <c r="AN137">
        <v>0</v>
      </c>
      <c r="AO137">
        <v>0.65329999999999999</v>
      </c>
      <c r="AP137" s="70">
        <v>1112.3900000000001</v>
      </c>
      <c r="AQ137" s="70">
        <v>1955.98</v>
      </c>
      <c r="AR137" s="70">
        <v>5752.54</v>
      </c>
      <c r="AS137">
        <v>348.65</v>
      </c>
      <c r="AT137">
        <v>187.44</v>
      </c>
      <c r="AU137" s="70">
        <v>9357</v>
      </c>
      <c r="AV137" s="70">
        <v>7343.79</v>
      </c>
      <c r="AW137">
        <v>0.67390000000000005</v>
      </c>
      <c r="AX137" s="70">
        <v>1116.45</v>
      </c>
      <c r="AY137">
        <v>0.10249999999999999</v>
      </c>
      <c r="AZ137" s="70">
        <v>1253.51</v>
      </c>
      <c r="BA137">
        <v>0.115</v>
      </c>
      <c r="BB137" s="70">
        <v>1182.94</v>
      </c>
      <c r="BC137">
        <v>0.1086</v>
      </c>
      <c r="BD137" s="70">
        <v>10896.69</v>
      </c>
      <c r="BE137" s="70">
        <v>8018.21</v>
      </c>
      <c r="BF137">
        <v>3.6634000000000002</v>
      </c>
      <c r="BG137">
        <v>0.55300000000000005</v>
      </c>
      <c r="BH137">
        <v>0.18590000000000001</v>
      </c>
      <c r="BI137">
        <v>0.1515</v>
      </c>
      <c r="BJ137">
        <v>8.5599999999999996E-2</v>
      </c>
      <c r="BK137">
        <v>2.4E-2</v>
      </c>
    </row>
    <row r="138" spans="1:63" x14ac:dyDescent="0.25">
      <c r="A138" t="s">
        <v>216</v>
      </c>
      <c r="B138">
        <v>43844</v>
      </c>
      <c r="C138">
        <v>49</v>
      </c>
      <c r="D138">
        <v>459.3</v>
      </c>
      <c r="E138" s="70">
        <v>22505.89</v>
      </c>
      <c r="F138" s="70">
        <v>13771.93</v>
      </c>
      <c r="G138">
        <v>4.0000000000000001E-3</v>
      </c>
      <c r="H138">
        <v>0.65169999999999995</v>
      </c>
      <c r="I138">
        <v>1E-3</v>
      </c>
      <c r="J138">
        <v>3.4099999999999998E-2</v>
      </c>
      <c r="K138">
        <v>0.25829999999999997</v>
      </c>
      <c r="L138">
        <v>5.0799999999999998E-2</v>
      </c>
      <c r="M138">
        <v>0.94179999999999997</v>
      </c>
      <c r="N138">
        <v>4.24E-2</v>
      </c>
      <c r="O138">
        <v>0.192</v>
      </c>
      <c r="P138" s="70">
        <v>52714.84</v>
      </c>
      <c r="Q138">
        <v>0.15040000000000001</v>
      </c>
      <c r="R138">
        <v>0.14030000000000001</v>
      </c>
      <c r="S138">
        <v>0.70940000000000003</v>
      </c>
      <c r="T138">
        <v>17.88</v>
      </c>
      <c r="U138">
        <v>128</v>
      </c>
      <c r="V138" s="70">
        <v>69503.95</v>
      </c>
      <c r="W138">
        <v>175.83</v>
      </c>
      <c r="X138" s="70">
        <v>68512.66</v>
      </c>
      <c r="Y138">
        <v>0.67869999999999997</v>
      </c>
      <c r="Z138">
        <v>0.26779999999999998</v>
      </c>
      <c r="AA138">
        <v>5.3499999999999999E-2</v>
      </c>
      <c r="AB138">
        <v>0.32129999999999997</v>
      </c>
      <c r="AC138">
        <v>68.510000000000005</v>
      </c>
      <c r="AD138" s="70">
        <v>3054.17</v>
      </c>
      <c r="AE138">
        <v>443.25</v>
      </c>
      <c r="AF138" s="70">
        <v>75678.8</v>
      </c>
      <c r="AG138">
        <v>57</v>
      </c>
      <c r="AH138" s="70">
        <v>22394</v>
      </c>
      <c r="AI138" s="70">
        <v>32147</v>
      </c>
      <c r="AJ138">
        <v>67.55</v>
      </c>
      <c r="AK138">
        <v>36.729999999999997</v>
      </c>
      <c r="AL138">
        <v>59.89</v>
      </c>
      <c r="AM138">
        <v>4.4800000000000004</v>
      </c>
      <c r="AN138">
        <v>0</v>
      </c>
      <c r="AO138">
        <v>1.1961999999999999</v>
      </c>
      <c r="AP138" s="70">
        <v>2501.13</v>
      </c>
      <c r="AQ138" s="70">
        <v>3219.31</v>
      </c>
      <c r="AR138" s="70">
        <v>7266.76</v>
      </c>
      <c r="AS138">
        <v>762.86</v>
      </c>
      <c r="AT138">
        <v>659.94</v>
      </c>
      <c r="AU138" s="70">
        <v>14410</v>
      </c>
      <c r="AV138" s="70">
        <v>11021.66</v>
      </c>
      <c r="AW138">
        <v>0.61450000000000005</v>
      </c>
      <c r="AX138" s="70">
        <v>3946.39</v>
      </c>
      <c r="AY138">
        <v>0.22</v>
      </c>
      <c r="AZ138">
        <v>367.16</v>
      </c>
      <c r="BA138">
        <v>2.0500000000000001E-2</v>
      </c>
      <c r="BB138" s="70">
        <v>2601.12</v>
      </c>
      <c r="BC138">
        <v>0.14499999999999999</v>
      </c>
      <c r="BD138" s="70">
        <v>17936.32</v>
      </c>
      <c r="BE138" s="70">
        <v>3417.56</v>
      </c>
      <c r="BF138">
        <v>2.1972999999999998</v>
      </c>
      <c r="BG138">
        <v>0.43059999999999998</v>
      </c>
      <c r="BH138">
        <v>0.18129999999999999</v>
      </c>
      <c r="BI138">
        <v>0.35199999999999998</v>
      </c>
      <c r="BJ138">
        <v>2.1999999999999999E-2</v>
      </c>
      <c r="BK138">
        <v>1.4E-2</v>
      </c>
    </row>
    <row r="139" spans="1:63" x14ac:dyDescent="0.25">
      <c r="A139" t="s">
        <v>217</v>
      </c>
      <c r="B139">
        <v>43851</v>
      </c>
      <c r="C139">
        <v>2</v>
      </c>
      <c r="D139">
        <v>693.79</v>
      </c>
      <c r="E139" s="70">
        <v>1387.57</v>
      </c>
      <c r="F139" s="70">
        <v>1264.06</v>
      </c>
      <c r="G139">
        <v>2.6800000000000001E-2</v>
      </c>
      <c r="H139">
        <v>5.7200000000000001E-2</v>
      </c>
      <c r="I139">
        <v>0</v>
      </c>
      <c r="J139">
        <v>4.0500000000000001E-2</v>
      </c>
      <c r="K139">
        <v>0.80649999999999999</v>
      </c>
      <c r="L139">
        <v>6.8900000000000003E-2</v>
      </c>
      <c r="M139">
        <v>0.45639999999999997</v>
      </c>
      <c r="N139">
        <v>2.69E-2</v>
      </c>
      <c r="O139">
        <v>0.1351</v>
      </c>
      <c r="P139" s="70">
        <v>62827.07</v>
      </c>
      <c r="Q139">
        <v>0.21429999999999999</v>
      </c>
      <c r="R139">
        <v>0.2024</v>
      </c>
      <c r="S139">
        <v>0.58330000000000004</v>
      </c>
      <c r="T139">
        <v>16.059999999999999</v>
      </c>
      <c r="U139">
        <v>11</v>
      </c>
      <c r="V139" s="70">
        <v>76868.09</v>
      </c>
      <c r="W139">
        <v>121.58</v>
      </c>
      <c r="X139" s="70">
        <v>170551.69</v>
      </c>
      <c r="Y139">
        <v>0.78920000000000001</v>
      </c>
      <c r="Z139">
        <v>0.1696</v>
      </c>
      <c r="AA139">
        <v>4.1200000000000001E-2</v>
      </c>
      <c r="AB139">
        <v>0.21079999999999999</v>
      </c>
      <c r="AC139">
        <v>170.55</v>
      </c>
      <c r="AD139" s="70">
        <v>7098.64</v>
      </c>
      <c r="AE139">
        <v>835.52</v>
      </c>
      <c r="AF139" s="70">
        <v>196324.28</v>
      </c>
      <c r="AG139">
        <v>520</v>
      </c>
      <c r="AH139" s="70">
        <v>34521</v>
      </c>
      <c r="AI139" s="70">
        <v>46546</v>
      </c>
      <c r="AJ139">
        <v>79.03</v>
      </c>
      <c r="AK139">
        <v>39.4</v>
      </c>
      <c r="AL139">
        <v>42.86</v>
      </c>
      <c r="AM139">
        <v>4.5599999999999996</v>
      </c>
      <c r="AN139">
        <v>0</v>
      </c>
      <c r="AO139">
        <v>1.0355000000000001</v>
      </c>
      <c r="AP139" s="70">
        <v>1729.67</v>
      </c>
      <c r="AQ139" s="70">
        <v>1856.5</v>
      </c>
      <c r="AR139" s="70">
        <v>5713.37</v>
      </c>
      <c r="AS139">
        <v>632.79999999999995</v>
      </c>
      <c r="AT139">
        <v>639.66999999999996</v>
      </c>
      <c r="AU139" s="70">
        <v>10572</v>
      </c>
      <c r="AV139" s="70">
        <v>3415.8</v>
      </c>
      <c r="AW139">
        <v>0.29920000000000002</v>
      </c>
      <c r="AX139" s="70">
        <v>6487.23</v>
      </c>
      <c r="AY139">
        <v>0.56830000000000003</v>
      </c>
      <c r="AZ139">
        <v>776.13</v>
      </c>
      <c r="BA139">
        <v>6.8000000000000005E-2</v>
      </c>
      <c r="BB139">
        <v>736.61</v>
      </c>
      <c r="BC139">
        <v>6.4500000000000002E-2</v>
      </c>
      <c r="BD139" s="70">
        <v>11415.77</v>
      </c>
      <c r="BE139" s="70">
        <v>1809.63</v>
      </c>
      <c r="BF139">
        <v>0.32900000000000001</v>
      </c>
      <c r="BG139">
        <v>0.54090000000000005</v>
      </c>
      <c r="BH139">
        <v>0.18279999999999999</v>
      </c>
      <c r="BI139">
        <v>0.23200000000000001</v>
      </c>
      <c r="BJ139">
        <v>2.5499999999999998E-2</v>
      </c>
      <c r="BK139">
        <v>1.8700000000000001E-2</v>
      </c>
    </row>
    <row r="140" spans="1:63" x14ac:dyDescent="0.25">
      <c r="A140" t="s">
        <v>218</v>
      </c>
      <c r="B140">
        <v>43869</v>
      </c>
      <c r="C140">
        <v>34</v>
      </c>
      <c r="D140">
        <v>79.62</v>
      </c>
      <c r="E140" s="70">
        <v>2707.18</v>
      </c>
      <c r="F140" s="70">
        <v>2565.25</v>
      </c>
      <c r="G140">
        <v>5.4999999999999997E-3</v>
      </c>
      <c r="H140">
        <v>6.08E-2</v>
      </c>
      <c r="I140">
        <v>5.9999999999999995E-4</v>
      </c>
      <c r="J140">
        <v>0.2077</v>
      </c>
      <c r="K140">
        <v>0.70189999999999997</v>
      </c>
      <c r="L140">
        <v>2.3400000000000001E-2</v>
      </c>
      <c r="M140">
        <v>0.53559999999999997</v>
      </c>
      <c r="N140">
        <v>4.3E-3</v>
      </c>
      <c r="O140">
        <v>0.15640000000000001</v>
      </c>
      <c r="P140" s="70">
        <v>49748.49</v>
      </c>
      <c r="Q140">
        <v>0.21840000000000001</v>
      </c>
      <c r="R140">
        <v>0.1724</v>
      </c>
      <c r="S140">
        <v>0.60919999999999996</v>
      </c>
      <c r="T140">
        <v>16.21</v>
      </c>
      <c r="U140">
        <v>31</v>
      </c>
      <c r="V140" s="70">
        <v>41462.870000000003</v>
      </c>
      <c r="W140">
        <v>85.6</v>
      </c>
      <c r="X140" s="70">
        <v>87151.16</v>
      </c>
      <c r="Y140">
        <v>0.79449999999999998</v>
      </c>
      <c r="Z140">
        <v>0.15790000000000001</v>
      </c>
      <c r="AA140">
        <v>4.7600000000000003E-2</v>
      </c>
      <c r="AB140">
        <v>0.20549999999999999</v>
      </c>
      <c r="AC140">
        <v>87.15</v>
      </c>
      <c r="AD140" s="70">
        <v>2722.21</v>
      </c>
      <c r="AE140">
        <v>385.39</v>
      </c>
      <c r="AF140" s="70">
        <v>90272.04</v>
      </c>
      <c r="AG140">
        <v>112</v>
      </c>
      <c r="AH140" s="70">
        <v>28175</v>
      </c>
      <c r="AI140" s="70">
        <v>42528</v>
      </c>
      <c r="AJ140">
        <v>47.2</v>
      </c>
      <c r="AK140">
        <v>29.87</v>
      </c>
      <c r="AL140">
        <v>33.270000000000003</v>
      </c>
      <c r="AM140">
        <v>4</v>
      </c>
      <c r="AN140">
        <v>552.37</v>
      </c>
      <c r="AO140">
        <v>1.0885</v>
      </c>
      <c r="AP140">
        <v>944.27</v>
      </c>
      <c r="AQ140" s="70">
        <v>1698.63</v>
      </c>
      <c r="AR140" s="70">
        <v>4781.2</v>
      </c>
      <c r="AS140">
        <v>372.91</v>
      </c>
      <c r="AT140">
        <v>361.99</v>
      </c>
      <c r="AU140" s="70">
        <v>8159</v>
      </c>
      <c r="AV140" s="70">
        <v>5223.88</v>
      </c>
      <c r="AW140">
        <v>0.52959999999999996</v>
      </c>
      <c r="AX140" s="70">
        <v>2934.59</v>
      </c>
      <c r="AY140">
        <v>0.29749999999999999</v>
      </c>
      <c r="AZ140">
        <v>851.47</v>
      </c>
      <c r="BA140">
        <v>8.6300000000000002E-2</v>
      </c>
      <c r="BB140">
        <v>853.97</v>
      </c>
      <c r="BC140">
        <v>8.6599999999999996E-2</v>
      </c>
      <c r="BD140" s="70">
        <v>9863.91</v>
      </c>
      <c r="BE140" s="70">
        <v>4073.64</v>
      </c>
      <c r="BF140">
        <v>1.3922000000000001</v>
      </c>
      <c r="BG140">
        <v>0.56000000000000005</v>
      </c>
      <c r="BH140">
        <v>0.1996</v>
      </c>
      <c r="BI140">
        <v>0.19489999999999999</v>
      </c>
      <c r="BJ140">
        <v>3.0200000000000001E-2</v>
      </c>
      <c r="BK140">
        <v>1.5299999999999999E-2</v>
      </c>
    </row>
    <row r="141" spans="1:63" x14ac:dyDescent="0.25">
      <c r="A141" t="s">
        <v>219</v>
      </c>
      <c r="B141">
        <v>43877</v>
      </c>
      <c r="C141">
        <v>36</v>
      </c>
      <c r="D141">
        <v>154.06</v>
      </c>
      <c r="E141" s="70">
        <v>5546.33</v>
      </c>
      <c r="F141" s="70">
        <v>5106.3900000000003</v>
      </c>
      <c r="G141">
        <v>7.7000000000000002E-3</v>
      </c>
      <c r="H141">
        <v>4.8000000000000001E-2</v>
      </c>
      <c r="I141">
        <v>1.5E-3</v>
      </c>
      <c r="J141">
        <v>3.7400000000000003E-2</v>
      </c>
      <c r="K141">
        <v>0.84399999999999997</v>
      </c>
      <c r="L141">
        <v>6.13E-2</v>
      </c>
      <c r="M141">
        <v>0.38200000000000001</v>
      </c>
      <c r="N141">
        <v>1.12E-2</v>
      </c>
      <c r="O141">
        <v>0.14449999999999999</v>
      </c>
      <c r="P141" s="70">
        <v>57700.23</v>
      </c>
      <c r="Q141">
        <v>0.21340000000000001</v>
      </c>
      <c r="R141">
        <v>0.2102</v>
      </c>
      <c r="S141">
        <v>0.57640000000000002</v>
      </c>
      <c r="T141">
        <v>19.73</v>
      </c>
      <c r="U141">
        <v>24</v>
      </c>
      <c r="V141" s="70">
        <v>88437.83</v>
      </c>
      <c r="W141">
        <v>225.74</v>
      </c>
      <c r="X141" s="70">
        <v>124922.37</v>
      </c>
      <c r="Y141">
        <v>0.73839999999999995</v>
      </c>
      <c r="Z141">
        <v>0.22689999999999999</v>
      </c>
      <c r="AA141">
        <v>3.4700000000000002E-2</v>
      </c>
      <c r="AB141">
        <v>0.2616</v>
      </c>
      <c r="AC141">
        <v>124.92</v>
      </c>
      <c r="AD141" s="70">
        <v>5885.58</v>
      </c>
      <c r="AE141">
        <v>693.03</v>
      </c>
      <c r="AF141" s="70">
        <v>142373.54999999999</v>
      </c>
      <c r="AG141">
        <v>395</v>
      </c>
      <c r="AH141" s="70">
        <v>35966</v>
      </c>
      <c r="AI141" s="70">
        <v>49744</v>
      </c>
      <c r="AJ141">
        <v>71.38</v>
      </c>
      <c r="AK141">
        <v>45.48</v>
      </c>
      <c r="AL141">
        <v>48.7</v>
      </c>
      <c r="AM141">
        <v>4.4000000000000004</v>
      </c>
      <c r="AN141">
        <v>0</v>
      </c>
      <c r="AO141">
        <v>1.123</v>
      </c>
      <c r="AP141" s="70">
        <v>1151.32</v>
      </c>
      <c r="AQ141" s="70">
        <v>1708.9</v>
      </c>
      <c r="AR141" s="70">
        <v>5714.66</v>
      </c>
      <c r="AS141">
        <v>456.37</v>
      </c>
      <c r="AT141">
        <v>110.75</v>
      </c>
      <c r="AU141" s="70">
        <v>9142</v>
      </c>
      <c r="AV141" s="70">
        <v>3375.11</v>
      </c>
      <c r="AW141">
        <v>0.33260000000000001</v>
      </c>
      <c r="AX141" s="70">
        <v>5556.1</v>
      </c>
      <c r="AY141">
        <v>0.54759999999999998</v>
      </c>
      <c r="AZ141">
        <v>534.84</v>
      </c>
      <c r="BA141">
        <v>5.2699999999999997E-2</v>
      </c>
      <c r="BB141">
        <v>680.27</v>
      </c>
      <c r="BC141">
        <v>6.7000000000000004E-2</v>
      </c>
      <c r="BD141" s="70">
        <v>10146.32</v>
      </c>
      <c r="BE141" s="70">
        <v>1888.4</v>
      </c>
      <c r="BF141">
        <v>0.505</v>
      </c>
      <c r="BG141">
        <v>0.59870000000000001</v>
      </c>
      <c r="BH141">
        <v>0.21959999999999999</v>
      </c>
      <c r="BI141">
        <v>0.13</v>
      </c>
      <c r="BJ141">
        <v>3.1E-2</v>
      </c>
      <c r="BK141">
        <v>2.0799999999999999E-2</v>
      </c>
    </row>
    <row r="142" spans="1:63" x14ac:dyDescent="0.25">
      <c r="A142" t="s">
        <v>220</v>
      </c>
      <c r="B142">
        <v>43885</v>
      </c>
      <c r="C142">
        <v>53</v>
      </c>
      <c r="D142">
        <v>21.54</v>
      </c>
      <c r="E142" s="70">
        <v>1141.3599999999999</v>
      </c>
      <c r="F142" s="70">
        <v>1098.6600000000001</v>
      </c>
      <c r="G142">
        <v>8.9999999999999998E-4</v>
      </c>
      <c r="H142">
        <v>5.3E-3</v>
      </c>
      <c r="I142">
        <v>0</v>
      </c>
      <c r="J142">
        <v>2.4199999999999999E-2</v>
      </c>
      <c r="K142">
        <v>0.9405</v>
      </c>
      <c r="L142">
        <v>2.9000000000000001E-2</v>
      </c>
      <c r="M142">
        <v>0.42570000000000002</v>
      </c>
      <c r="N142">
        <v>0</v>
      </c>
      <c r="O142">
        <v>0.13500000000000001</v>
      </c>
      <c r="P142" s="70">
        <v>52177.56</v>
      </c>
      <c r="Q142">
        <v>0.15290000000000001</v>
      </c>
      <c r="R142">
        <v>0.18820000000000001</v>
      </c>
      <c r="S142">
        <v>0.65880000000000005</v>
      </c>
      <c r="T142">
        <v>18.59</v>
      </c>
      <c r="U142">
        <v>10.72</v>
      </c>
      <c r="V142" s="70">
        <v>60418.47</v>
      </c>
      <c r="W142">
        <v>106.47</v>
      </c>
      <c r="X142" s="70">
        <v>152662.67000000001</v>
      </c>
      <c r="Y142">
        <v>0.78390000000000004</v>
      </c>
      <c r="Z142">
        <v>0.18820000000000001</v>
      </c>
      <c r="AA142">
        <v>2.7900000000000001E-2</v>
      </c>
      <c r="AB142">
        <v>0.21609999999999999</v>
      </c>
      <c r="AC142">
        <v>152.66</v>
      </c>
      <c r="AD142" s="70">
        <v>3917.2</v>
      </c>
      <c r="AE142">
        <v>490.92</v>
      </c>
      <c r="AF142" s="70">
        <v>148761.76999999999</v>
      </c>
      <c r="AG142">
        <v>418</v>
      </c>
      <c r="AH142" s="70">
        <v>31063</v>
      </c>
      <c r="AI142" s="70">
        <v>46286</v>
      </c>
      <c r="AJ142">
        <v>45.15</v>
      </c>
      <c r="AK142">
        <v>23.65</v>
      </c>
      <c r="AL142">
        <v>31.16</v>
      </c>
      <c r="AM142">
        <v>4.7</v>
      </c>
      <c r="AN142">
        <v>0</v>
      </c>
      <c r="AO142">
        <v>0.65429999999999999</v>
      </c>
      <c r="AP142" s="70">
        <v>1198.5899999999999</v>
      </c>
      <c r="AQ142" s="70">
        <v>1265.5999999999999</v>
      </c>
      <c r="AR142" s="70">
        <v>4511.46</v>
      </c>
      <c r="AS142">
        <v>446.58</v>
      </c>
      <c r="AT142">
        <v>126.76</v>
      </c>
      <c r="AU142" s="70">
        <v>7549</v>
      </c>
      <c r="AV142" s="70">
        <v>3709.13</v>
      </c>
      <c r="AW142">
        <v>0.40050000000000002</v>
      </c>
      <c r="AX142" s="70">
        <v>3609.06</v>
      </c>
      <c r="AY142">
        <v>0.38969999999999999</v>
      </c>
      <c r="AZ142" s="70">
        <v>1178.76</v>
      </c>
      <c r="BA142">
        <v>0.1273</v>
      </c>
      <c r="BB142">
        <v>763.47</v>
      </c>
      <c r="BC142">
        <v>8.2400000000000001E-2</v>
      </c>
      <c r="BD142" s="70">
        <v>9260.42</v>
      </c>
      <c r="BE142" s="70">
        <v>1755.26</v>
      </c>
      <c r="BF142">
        <v>0.3644</v>
      </c>
      <c r="BG142">
        <v>0.54049999999999998</v>
      </c>
      <c r="BH142">
        <v>0.18440000000000001</v>
      </c>
      <c r="BI142">
        <v>0.2283</v>
      </c>
      <c r="BJ142">
        <v>2.75E-2</v>
      </c>
      <c r="BK142">
        <v>1.9300000000000001E-2</v>
      </c>
    </row>
    <row r="143" spans="1:63" x14ac:dyDescent="0.25">
      <c r="A143" t="s">
        <v>221</v>
      </c>
      <c r="B143">
        <v>43893</v>
      </c>
      <c r="C143">
        <v>36</v>
      </c>
      <c r="D143">
        <v>75.709999999999994</v>
      </c>
      <c r="E143" s="70">
        <v>2725.48</v>
      </c>
      <c r="F143" s="70">
        <v>2640.16</v>
      </c>
      <c r="G143">
        <v>6.7000000000000002E-3</v>
      </c>
      <c r="H143">
        <v>1.54E-2</v>
      </c>
      <c r="I143">
        <v>4.0000000000000002E-4</v>
      </c>
      <c r="J143">
        <v>4.3900000000000002E-2</v>
      </c>
      <c r="K143">
        <v>0.91479999999999995</v>
      </c>
      <c r="L143">
        <v>1.8700000000000001E-2</v>
      </c>
      <c r="M143">
        <v>0.35020000000000001</v>
      </c>
      <c r="N143">
        <v>3.1099999999999999E-2</v>
      </c>
      <c r="O143">
        <v>0.13789999999999999</v>
      </c>
      <c r="P143" s="70">
        <v>55763.18</v>
      </c>
      <c r="Q143">
        <v>0.1118</v>
      </c>
      <c r="R143">
        <v>0.19409999999999999</v>
      </c>
      <c r="S143">
        <v>0.69410000000000005</v>
      </c>
      <c r="T143">
        <v>18.489999999999998</v>
      </c>
      <c r="U143">
        <v>14.5</v>
      </c>
      <c r="V143" s="70">
        <v>78209.59</v>
      </c>
      <c r="W143">
        <v>182.4</v>
      </c>
      <c r="X143" s="70">
        <v>121785.34</v>
      </c>
      <c r="Y143">
        <v>0.76219999999999999</v>
      </c>
      <c r="Z143">
        <v>0.22520000000000001</v>
      </c>
      <c r="AA143">
        <v>1.2699999999999999E-2</v>
      </c>
      <c r="AB143">
        <v>0.23780000000000001</v>
      </c>
      <c r="AC143">
        <v>121.79</v>
      </c>
      <c r="AD143" s="70">
        <v>4837.1499999999996</v>
      </c>
      <c r="AE143">
        <v>575.84</v>
      </c>
      <c r="AF143" s="70">
        <v>136215.99</v>
      </c>
      <c r="AG143">
        <v>367</v>
      </c>
      <c r="AH143" s="70">
        <v>30578</v>
      </c>
      <c r="AI143" s="70">
        <v>50255</v>
      </c>
      <c r="AJ143">
        <v>60.37</v>
      </c>
      <c r="AK143">
        <v>37.71</v>
      </c>
      <c r="AL143">
        <v>45.36</v>
      </c>
      <c r="AM143">
        <v>4.4000000000000004</v>
      </c>
      <c r="AN143">
        <v>0</v>
      </c>
      <c r="AO143">
        <v>1.0809</v>
      </c>
      <c r="AP143" s="70">
        <v>1050.74</v>
      </c>
      <c r="AQ143" s="70">
        <v>1367.72</v>
      </c>
      <c r="AR143" s="70">
        <v>5455.55</v>
      </c>
      <c r="AS143">
        <v>407.01</v>
      </c>
      <c r="AT143">
        <v>164.98</v>
      </c>
      <c r="AU143" s="70">
        <v>8446</v>
      </c>
      <c r="AV143" s="70">
        <v>3487.45</v>
      </c>
      <c r="AW143">
        <v>0.39560000000000001</v>
      </c>
      <c r="AX143" s="70">
        <v>4235.7299999999996</v>
      </c>
      <c r="AY143">
        <v>0.48049999999999998</v>
      </c>
      <c r="AZ143">
        <v>478.39</v>
      </c>
      <c r="BA143">
        <v>5.4300000000000001E-2</v>
      </c>
      <c r="BB143">
        <v>614.38</v>
      </c>
      <c r="BC143">
        <v>6.9699999999999998E-2</v>
      </c>
      <c r="BD143" s="70">
        <v>8815.9500000000007</v>
      </c>
      <c r="BE143" s="70">
        <v>2181.3200000000002</v>
      </c>
      <c r="BF143">
        <v>0.52210000000000001</v>
      </c>
      <c r="BG143">
        <v>0.62870000000000004</v>
      </c>
      <c r="BH143">
        <v>0.24560000000000001</v>
      </c>
      <c r="BI143">
        <v>6.6600000000000006E-2</v>
      </c>
      <c r="BJ143">
        <v>2.9700000000000001E-2</v>
      </c>
      <c r="BK143">
        <v>2.93E-2</v>
      </c>
    </row>
    <row r="144" spans="1:63" x14ac:dyDescent="0.25">
      <c r="A144" t="s">
        <v>222</v>
      </c>
      <c r="B144">
        <v>47027</v>
      </c>
      <c r="C144">
        <v>42</v>
      </c>
      <c r="D144">
        <v>348.77</v>
      </c>
      <c r="E144" s="70">
        <v>14648.54</v>
      </c>
      <c r="F144" s="70">
        <v>14055.59</v>
      </c>
      <c r="G144">
        <v>0.17080000000000001</v>
      </c>
      <c r="H144">
        <v>4.3400000000000001E-2</v>
      </c>
      <c r="I144">
        <v>6.9999999999999999E-4</v>
      </c>
      <c r="J144">
        <v>4.6300000000000001E-2</v>
      </c>
      <c r="K144">
        <v>0.68530000000000002</v>
      </c>
      <c r="L144">
        <v>5.3499999999999999E-2</v>
      </c>
      <c r="M144">
        <v>0.14990000000000001</v>
      </c>
      <c r="N144">
        <v>8.2400000000000001E-2</v>
      </c>
      <c r="O144">
        <v>9.3700000000000006E-2</v>
      </c>
      <c r="P144" s="70">
        <v>73627.05</v>
      </c>
      <c r="Q144">
        <v>0.17380000000000001</v>
      </c>
      <c r="R144">
        <v>0.22639999999999999</v>
      </c>
      <c r="S144">
        <v>0.5998</v>
      </c>
      <c r="T144">
        <v>17.89</v>
      </c>
      <c r="U144">
        <v>64</v>
      </c>
      <c r="V144" s="70">
        <v>103849.86</v>
      </c>
      <c r="W144">
        <v>227.55</v>
      </c>
      <c r="X144" s="70">
        <v>198332.5</v>
      </c>
      <c r="Y144">
        <v>0.70660000000000001</v>
      </c>
      <c r="Z144">
        <v>0.27300000000000002</v>
      </c>
      <c r="AA144">
        <v>2.0400000000000001E-2</v>
      </c>
      <c r="AB144">
        <v>0.29339999999999999</v>
      </c>
      <c r="AC144">
        <v>198.33</v>
      </c>
      <c r="AD144" s="70">
        <v>10545.99</v>
      </c>
      <c r="AE144">
        <v>988.5</v>
      </c>
      <c r="AF144" s="70">
        <v>226422.95</v>
      </c>
      <c r="AG144">
        <v>561</v>
      </c>
      <c r="AH144" s="70">
        <v>50124</v>
      </c>
      <c r="AI144" s="70">
        <v>92172</v>
      </c>
      <c r="AJ144">
        <v>81.2</v>
      </c>
      <c r="AK144">
        <v>51.05</v>
      </c>
      <c r="AL144">
        <v>56.58</v>
      </c>
      <c r="AM144">
        <v>4.4000000000000004</v>
      </c>
      <c r="AN144">
        <v>0</v>
      </c>
      <c r="AO144">
        <v>0.6865</v>
      </c>
      <c r="AP144" s="70">
        <v>1278.69</v>
      </c>
      <c r="AQ144" s="70">
        <v>1811.13</v>
      </c>
      <c r="AR144" s="70">
        <v>7990.03</v>
      </c>
      <c r="AS144">
        <v>765.84</v>
      </c>
      <c r="AT144">
        <v>479.31</v>
      </c>
      <c r="AU144" s="70">
        <v>12325</v>
      </c>
      <c r="AV144" s="70">
        <v>2158.73</v>
      </c>
      <c r="AW144">
        <v>0.1721</v>
      </c>
      <c r="AX144" s="70">
        <v>9513.14</v>
      </c>
      <c r="AY144">
        <v>0.75839999999999996</v>
      </c>
      <c r="AZ144">
        <v>491.26</v>
      </c>
      <c r="BA144">
        <v>3.9199999999999999E-2</v>
      </c>
      <c r="BB144">
        <v>380.87</v>
      </c>
      <c r="BC144">
        <v>3.04E-2</v>
      </c>
      <c r="BD144" s="70">
        <v>12544</v>
      </c>
      <c r="BE144">
        <v>847.58</v>
      </c>
      <c r="BF144">
        <v>9.1999999999999998E-2</v>
      </c>
      <c r="BG144">
        <v>0.65700000000000003</v>
      </c>
      <c r="BH144">
        <v>0.2331</v>
      </c>
      <c r="BI144">
        <v>6.9000000000000006E-2</v>
      </c>
      <c r="BJ144">
        <v>2.4E-2</v>
      </c>
      <c r="BK144">
        <v>1.6799999999999999E-2</v>
      </c>
    </row>
    <row r="145" spans="1:63" x14ac:dyDescent="0.25">
      <c r="A145" t="s">
        <v>223</v>
      </c>
      <c r="B145">
        <v>43901</v>
      </c>
      <c r="C145">
        <v>4</v>
      </c>
      <c r="D145">
        <v>773.23</v>
      </c>
      <c r="E145" s="70">
        <v>3092.91</v>
      </c>
      <c r="F145" s="70">
        <v>2691.66</v>
      </c>
      <c r="G145">
        <v>4.0000000000000002E-4</v>
      </c>
      <c r="H145">
        <v>0.98550000000000004</v>
      </c>
      <c r="I145">
        <v>4.0000000000000002E-4</v>
      </c>
      <c r="J145">
        <v>5.3E-3</v>
      </c>
      <c r="K145">
        <v>1.9E-3</v>
      </c>
      <c r="L145">
        <v>6.6E-3</v>
      </c>
      <c r="M145">
        <v>0.91669999999999996</v>
      </c>
      <c r="N145">
        <v>2.2000000000000001E-3</v>
      </c>
      <c r="O145">
        <v>0.20069999999999999</v>
      </c>
      <c r="P145" s="70">
        <v>64919.8</v>
      </c>
      <c r="Q145">
        <v>0.15890000000000001</v>
      </c>
      <c r="R145">
        <v>0.20930000000000001</v>
      </c>
      <c r="S145">
        <v>0.63180000000000003</v>
      </c>
      <c r="T145">
        <v>18.82</v>
      </c>
      <c r="U145">
        <v>25.2</v>
      </c>
      <c r="V145" s="70">
        <v>97434.62</v>
      </c>
      <c r="W145">
        <v>122.73</v>
      </c>
      <c r="X145" s="70">
        <v>62177.85</v>
      </c>
      <c r="Y145">
        <v>0.70140000000000002</v>
      </c>
      <c r="Z145">
        <v>0.24460000000000001</v>
      </c>
      <c r="AA145">
        <v>5.3999999999999999E-2</v>
      </c>
      <c r="AB145">
        <v>0.29859999999999998</v>
      </c>
      <c r="AC145">
        <v>62.18</v>
      </c>
      <c r="AD145" s="70">
        <v>3171.79</v>
      </c>
      <c r="AE145">
        <v>420.9</v>
      </c>
      <c r="AF145" s="70">
        <v>57847.24</v>
      </c>
      <c r="AG145">
        <v>18</v>
      </c>
      <c r="AH145" s="70">
        <v>19767</v>
      </c>
      <c r="AI145" s="70">
        <v>29101</v>
      </c>
      <c r="AJ145">
        <v>88.38</v>
      </c>
      <c r="AK145">
        <v>43.16</v>
      </c>
      <c r="AL145">
        <v>65.28</v>
      </c>
      <c r="AM145">
        <v>4.78</v>
      </c>
      <c r="AN145">
        <v>0</v>
      </c>
      <c r="AO145">
        <v>2.0461</v>
      </c>
      <c r="AP145" s="70">
        <v>3901.73</v>
      </c>
      <c r="AQ145" s="70">
        <v>3025.05</v>
      </c>
      <c r="AR145" s="70">
        <v>9711.07</v>
      </c>
      <c r="AS145" s="70">
        <v>1281.74</v>
      </c>
      <c r="AT145">
        <v>975.42</v>
      </c>
      <c r="AU145" s="70">
        <v>18895</v>
      </c>
      <c r="AV145" s="70">
        <v>12554.29</v>
      </c>
      <c r="AW145">
        <v>0.64910000000000001</v>
      </c>
      <c r="AX145" s="70">
        <v>2615.08</v>
      </c>
      <c r="AY145">
        <v>0.13519999999999999</v>
      </c>
      <c r="AZ145" s="70">
        <v>1431.98</v>
      </c>
      <c r="BA145">
        <v>7.3999999999999996E-2</v>
      </c>
      <c r="BB145" s="70">
        <v>2739.19</v>
      </c>
      <c r="BC145">
        <v>0.1416</v>
      </c>
      <c r="BD145" s="70">
        <v>19340.54</v>
      </c>
      <c r="BE145" s="70">
        <v>9482.17</v>
      </c>
      <c r="BF145">
        <v>8.0268999999999995</v>
      </c>
      <c r="BG145">
        <v>0.45989999999999998</v>
      </c>
      <c r="BH145">
        <v>0.1842</v>
      </c>
      <c r="BI145">
        <v>0.30969999999999998</v>
      </c>
      <c r="BJ145">
        <v>3.3599999999999998E-2</v>
      </c>
      <c r="BK145">
        <v>1.26E-2</v>
      </c>
    </row>
    <row r="146" spans="1:63" x14ac:dyDescent="0.25">
      <c r="A146" t="s">
        <v>224</v>
      </c>
      <c r="B146">
        <v>46409</v>
      </c>
      <c r="C146">
        <v>129</v>
      </c>
      <c r="D146">
        <v>11.49</v>
      </c>
      <c r="E146" s="70">
        <v>1481.61</v>
      </c>
      <c r="F146" s="70">
        <v>1480.75</v>
      </c>
      <c r="G146">
        <v>2E-3</v>
      </c>
      <c r="H146">
        <v>5.7999999999999996E-3</v>
      </c>
      <c r="I146">
        <v>0</v>
      </c>
      <c r="J146">
        <v>1.37E-2</v>
      </c>
      <c r="K146">
        <v>0.95440000000000003</v>
      </c>
      <c r="L146">
        <v>2.41E-2</v>
      </c>
      <c r="M146">
        <v>0.57769999999999999</v>
      </c>
      <c r="N146">
        <v>0</v>
      </c>
      <c r="O146">
        <v>0.18010000000000001</v>
      </c>
      <c r="P146" s="70">
        <v>46918.53</v>
      </c>
      <c r="Q146">
        <v>0.22339999999999999</v>
      </c>
      <c r="R146">
        <v>0.2447</v>
      </c>
      <c r="S146">
        <v>0.53190000000000004</v>
      </c>
      <c r="T146">
        <v>17.75</v>
      </c>
      <c r="U146">
        <v>10.77</v>
      </c>
      <c r="V146" s="70">
        <v>60526.58</v>
      </c>
      <c r="W146">
        <v>130.80000000000001</v>
      </c>
      <c r="X146" s="70">
        <v>94503.26</v>
      </c>
      <c r="Y146">
        <v>0.879</v>
      </c>
      <c r="Z146">
        <v>8.0500000000000002E-2</v>
      </c>
      <c r="AA146">
        <v>4.0500000000000001E-2</v>
      </c>
      <c r="AB146">
        <v>0.121</v>
      </c>
      <c r="AC146">
        <v>94.5</v>
      </c>
      <c r="AD146" s="70">
        <v>2162.6999999999998</v>
      </c>
      <c r="AE146">
        <v>294.68</v>
      </c>
      <c r="AF146" s="70">
        <v>90240.73</v>
      </c>
      <c r="AG146">
        <v>110</v>
      </c>
      <c r="AH146" s="70">
        <v>28459</v>
      </c>
      <c r="AI146" s="70">
        <v>40023</v>
      </c>
      <c r="AJ146">
        <v>32.200000000000003</v>
      </c>
      <c r="AK146">
        <v>22.21</v>
      </c>
      <c r="AL146">
        <v>25.51</v>
      </c>
      <c r="AM146">
        <v>4.2</v>
      </c>
      <c r="AN146">
        <v>0</v>
      </c>
      <c r="AO146">
        <v>0.98270000000000002</v>
      </c>
      <c r="AP146" s="70">
        <v>1039.6300000000001</v>
      </c>
      <c r="AQ146" s="70">
        <v>1790.14</v>
      </c>
      <c r="AR146" s="70">
        <v>4657.45</v>
      </c>
      <c r="AS146">
        <v>314.79000000000002</v>
      </c>
      <c r="AT146">
        <v>201</v>
      </c>
      <c r="AU146" s="70">
        <v>8003</v>
      </c>
      <c r="AV146" s="70">
        <v>5794.67</v>
      </c>
      <c r="AW146">
        <v>0.62180000000000002</v>
      </c>
      <c r="AX146" s="70">
        <v>1770.01</v>
      </c>
      <c r="AY146">
        <v>0.18990000000000001</v>
      </c>
      <c r="AZ146" s="70">
        <v>1012.15</v>
      </c>
      <c r="BA146">
        <v>0.1086</v>
      </c>
      <c r="BB146">
        <v>741.83</v>
      </c>
      <c r="BC146">
        <v>7.9600000000000004E-2</v>
      </c>
      <c r="BD146" s="70">
        <v>9318.67</v>
      </c>
      <c r="BE146" s="70">
        <v>5542.99</v>
      </c>
      <c r="BF146">
        <v>2.4365000000000001</v>
      </c>
      <c r="BG146">
        <v>0.55959999999999999</v>
      </c>
      <c r="BH146">
        <v>0.20130000000000001</v>
      </c>
      <c r="BI146">
        <v>0.1749</v>
      </c>
      <c r="BJ146">
        <v>4.7800000000000002E-2</v>
      </c>
      <c r="BK146">
        <v>1.6400000000000001E-2</v>
      </c>
    </row>
    <row r="147" spans="1:63" x14ac:dyDescent="0.25">
      <c r="A147" t="s">
        <v>225</v>
      </c>
      <c r="B147">
        <v>69682</v>
      </c>
      <c r="C147">
        <v>239</v>
      </c>
      <c r="D147">
        <v>4.32</v>
      </c>
      <c r="E147" s="70">
        <v>1032.69</v>
      </c>
      <c r="F147" s="70">
        <v>1038.3900000000001</v>
      </c>
      <c r="G147">
        <v>1E-3</v>
      </c>
      <c r="H147">
        <v>1E-3</v>
      </c>
      <c r="I147">
        <v>2.8999999999999998E-3</v>
      </c>
      <c r="J147">
        <v>1.5299999999999999E-2</v>
      </c>
      <c r="K147">
        <v>0.95960000000000001</v>
      </c>
      <c r="L147">
        <v>2.0400000000000001E-2</v>
      </c>
      <c r="M147">
        <v>0.56269999999999998</v>
      </c>
      <c r="N147">
        <v>0</v>
      </c>
      <c r="O147">
        <v>0.19750000000000001</v>
      </c>
      <c r="P147" s="70">
        <v>46606.78</v>
      </c>
      <c r="Q147">
        <v>0.14080000000000001</v>
      </c>
      <c r="R147">
        <v>0.14080000000000001</v>
      </c>
      <c r="S147">
        <v>0.71830000000000005</v>
      </c>
      <c r="T147">
        <v>22.01</v>
      </c>
      <c r="U147">
        <v>7.2</v>
      </c>
      <c r="V147" s="70">
        <v>60033.89</v>
      </c>
      <c r="W147">
        <v>134.75</v>
      </c>
      <c r="X147" s="70">
        <v>122278.36</v>
      </c>
      <c r="Y147">
        <v>0.85750000000000004</v>
      </c>
      <c r="Z147">
        <v>5.4800000000000001E-2</v>
      </c>
      <c r="AA147">
        <v>8.77E-2</v>
      </c>
      <c r="AB147">
        <v>0.14249999999999999</v>
      </c>
      <c r="AC147">
        <v>122.28</v>
      </c>
      <c r="AD147" s="70">
        <v>2743.26</v>
      </c>
      <c r="AE147">
        <v>420.67</v>
      </c>
      <c r="AF147" s="70">
        <v>105496.42</v>
      </c>
      <c r="AG147">
        <v>193</v>
      </c>
      <c r="AH147" s="70">
        <v>30170</v>
      </c>
      <c r="AI147" s="70">
        <v>50541</v>
      </c>
      <c r="AJ147">
        <v>26.5</v>
      </c>
      <c r="AK147">
        <v>22.05</v>
      </c>
      <c r="AL147">
        <v>21.99</v>
      </c>
      <c r="AM147">
        <v>3.3</v>
      </c>
      <c r="AN147">
        <v>0</v>
      </c>
      <c r="AO147">
        <v>0.6321</v>
      </c>
      <c r="AP147" s="70">
        <v>1367.15</v>
      </c>
      <c r="AQ147" s="70">
        <v>2629.31</v>
      </c>
      <c r="AR147" s="70">
        <v>5011.7299999999996</v>
      </c>
      <c r="AS147">
        <v>664.83</v>
      </c>
      <c r="AT147">
        <v>240.01</v>
      </c>
      <c r="AU147" s="70">
        <v>9913</v>
      </c>
      <c r="AV147" s="70">
        <v>6276.51</v>
      </c>
      <c r="AW147">
        <v>0.56220000000000003</v>
      </c>
      <c r="AX147" s="70">
        <v>2372.44</v>
      </c>
      <c r="AY147">
        <v>0.21249999999999999</v>
      </c>
      <c r="AZ147" s="70">
        <v>1422.77</v>
      </c>
      <c r="BA147">
        <v>0.1275</v>
      </c>
      <c r="BB147" s="70">
        <v>1091.49</v>
      </c>
      <c r="BC147">
        <v>9.7799999999999998E-2</v>
      </c>
      <c r="BD147" s="70">
        <v>11163.22</v>
      </c>
      <c r="BE147" s="70">
        <v>6160.04</v>
      </c>
      <c r="BF147">
        <v>1.3597999999999999</v>
      </c>
      <c r="BG147">
        <v>0.45900000000000002</v>
      </c>
      <c r="BH147">
        <v>0.27539999999999998</v>
      </c>
      <c r="BI147">
        <v>0.2009</v>
      </c>
      <c r="BJ147">
        <v>4.5999999999999999E-2</v>
      </c>
      <c r="BK147">
        <v>1.8800000000000001E-2</v>
      </c>
    </row>
    <row r="148" spans="1:63" x14ac:dyDescent="0.25">
      <c r="A148" t="s">
        <v>226</v>
      </c>
      <c r="B148">
        <v>47688</v>
      </c>
      <c r="C148">
        <v>149</v>
      </c>
      <c r="D148">
        <v>12.15</v>
      </c>
      <c r="E148" s="70">
        <v>1811.06</v>
      </c>
      <c r="F148" s="70">
        <v>1788.69</v>
      </c>
      <c r="G148">
        <v>3.8999999999999998E-3</v>
      </c>
      <c r="H148">
        <v>2.8E-3</v>
      </c>
      <c r="I148">
        <v>0</v>
      </c>
      <c r="J148">
        <v>6.1000000000000004E-3</v>
      </c>
      <c r="K148">
        <v>0.97929999999999995</v>
      </c>
      <c r="L148">
        <v>7.9000000000000008E-3</v>
      </c>
      <c r="M148">
        <v>0.35339999999999999</v>
      </c>
      <c r="N148">
        <v>0.33429999999999999</v>
      </c>
      <c r="O148">
        <v>0.1095</v>
      </c>
      <c r="P148" s="70">
        <v>54018.31</v>
      </c>
      <c r="Q148">
        <v>0.1484</v>
      </c>
      <c r="R148">
        <v>0.1094</v>
      </c>
      <c r="S148">
        <v>0.74219999999999997</v>
      </c>
      <c r="T148">
        <v>16.28</v>
      </c>
      <c r="U148">
        <v>11.8</v>
      </c>
      <c r="V148" s="70">
        <v>72948.320000000007</v>
      </c>
      <c r="W148">
        <v>149.91</v>
      </c>
      <c r="X148" s="70">
        <v>224366.32</v>
      </c>
      <c r="Y148">
        <v>0.78120000000000001</v>
      </c>
      <c r="Z148">
        <v>0.19739999999999999</v>
      </c>
      <c r="AA148">
        <v>2.1299999999999999E-2</v>
      </c>
      <c r="AB148">
        <v>0.21879999999999999</v>
      </c>
      <c r="AC148">
        <v>224.37</v>
      </c>
      <c r="AD148" s="70">
        <v>5299.27</v>
      </c>
      <c r="AE148">
        <v>497.68</v>
      </c>
      <c r="AF148" s="70">
        <v>211164.55</v>
      </c>
      <c r="AG148">
        <v>536</v>
      </c>
      <c r="AH148" s="70">
        <v>26675</v>
      </c>
      <c r="AI148" s="70">
        <v>42386</v>
      </c>
      <c r="AJ148">
        <v>26.67</v>
      </c>
      <c r="AK148">
        <v>23.39</v>
      </c>
      <c r="AL148">
        <v>24.19</v>
      </c>
      <c r="AM148">
        <v>4.5</v>
      </c>
      <c r="AN148">
        <v>0</v>
      </c>
      <c r="AO148">
        <v>1.19</v>
      </c>
      <c r="AP148" s="70">
        <v>1410.6</v>
      </c>
      <c r="AQ148" s="70">
        <v>1900.82</v>
      </c>
      <c r="AR148" s="70">
        <v>5732.56</v>
      </c>
      <c r="AS148">
        <v>439.84</v>
      </c>
      <c r="AT148">
        <v>237.16</v>
      </c>
      <c r="AU148" s="70">
        <v>9721</v>
      </c>
      <c r="AV148" s="70">
        <v>3205.1</v>
      </c>
      <c r="AW148">
        <v>0.31</v>
      </c>
      <c r="AX148" s="70">
        <v>4467.3100000000004</v>
      </c>
      <c r="AY148">
        <v>0.43209999999999998</v>
      </c>
      <c r="AZ148" s="70">
        <v>1043.8599999999999</v>
      </c>
      <c r="BA148">
        <v>0.10100000000000001</v>
      </c>
      <c r="BB148" s="70">
        <v>1622.42</v>
      </c>
      <c r="BC148">
        <v>0.15690000000000001</v>
      </c>
      <c r="BD148" s="70">
        <v>10338.69</v>
      </c>
      <c r="BE148" s="70">
        <v>2548.8200000000002</v>
      </c>
      <c r="BF148">
        <v>0.49170000000000003</v>
      </c>
      <c r="BG148">
        <v>0.57699999999999996</v>
      </c>
      <c r="BH148">
        <v>0.23119999999999999</v>
      </c>
      <c r="BI148">
        <v>0.12130000000000001</v>
      </c>
      <c r="BJ148">
        <v>4.0399999999999998E-2</v>
      </c>
      <c r="BK148">
        <v>0.03</v>
      </c>
    </row>
    <row r="149" spans="1:63" x14ac:dyDescent="0.25">
      <c r="A149" t="s">
        <v>227</v>
      </c>
      <c r="B149">
        <v>47845</v>
      </c>
      <c r="C149">
        <v>107</v>
      </c>
      <c r="D149">
        <v>12.58</v>
      </c>
      <c r="E149" s="70">
        <v>1346.28</v>
      </c>
      <c r="F149" s="70">
        <v>1104.3699999999999</v>
      </c>
      <c r="G149">
        <v>1.1000000000000001E-3</v>
      </c>
      <c r="H149">
        <v>6.7999999999999996E-3</v>
      </c>
      <c r="I149">
        <v>1E-3</v>
      </c>
      <c r="J149">
        <v>1.03E-2</v>
      </c>
      <c r="K149">
        <v>0.93610000000000004</v>
      </c>
      <c r="L149">
        <v>4.4699999999999997E-2</v>
      </c>
      <c r="M149">
        <v>0.41610000000000003</v>
      </c>
      <c r="N149">
        <v>0</v>
      </c>
      <c r="O149">
        <v>0.1032</v>
      </c>
      <c r="P149" s="70">
        <v>46324.21</v>
      </c>
      <c r="Q149">
        <v>0.23380000000000001</v>
      </c>
      <c r="R149">
        <v>0.2208</v>
      </c>
      <c r="S149">
        <v>0.54549999999999998</v>
      </c>
      <c r="T149">
        <v>17.690000000000001</v>
      </c>
      <c r="U149">
        <v>6</v>
      </c>
      <c r="V149" s="70">
        <v>77044.33</v>
      </c>
      <c r="W149">
        <v>216.15</v>
      </c>
      <c r="X149" s="70">
        <v>179656.33</v>
      </c>
      <c r="Y149">
        <v>0.9456</v>
      </c>
      <c r="Z149">
        <v>2.7400000000000001E-2</v>
      </c>
      <c r="AA149">
        <v>2.69E-2</v>
      </c>
      <c r="AB149">
        <v>5.4399999999999997E-2</v>
      </c>
      <c r="AC149">
        <v>179.66</v>
      </c>
      <c r="AD149" s="70">
        <v>4199.1099999999997</v>
      </c>
      <c r="AE149">
        <v>660.53</v>
      </c>
      <c r="AF149" s="70">
        <v>179555.79</v>
      </c>
      <c r="AG149">
        <v>491</v>
      </c>
      <c r="AH149" s="70">
        <v>33575</v>
      </c>
      <c r="AI149" s="70">
        <v>49953</v>
      </c>
      <c r="AJ149">
        <v>41.6</v>
      </c>
      <c r="AK149">
        <v>22.83</v>
      </c>
      <c r="AL149">
        <v>24.27</v>
      </c>
      <c r="AM149">
        <v>4.5</v>
      </c>
      <c r="AN149">
        <v>0</v>
      </c>
      <c r="AO149">
        <v>1.0492999999999999</v>
      </c>
      <c r="AP149" s="70">
        <v>1485.01</v>
      </c>
      <c r="AQ149" s="70">
        <v>1968.17</v>
      </c>
      <c r="AR149" s="70">
        <v>5491.58</v>
      </c>
      <c r="AS149">
        <v>697.3</v>
      </c>
      <c r="AT149">
        <v>125.97</v>
      </c>
      <c r="AU149" s="70">
        <v>9768</v>
      </c>
      <c r="AV149" s="70">
        <v>4254.45</v>
      </c>
      <c r="AW149">
        <v>0.39350000000000002</v>
      </c>
      <c r="AX149" s="70">
        <v>4035.73</v>
      </c>
      <c r="AY149">
        <v>0.37330000000000002</v>
      </c>
      <c r="AZ149">
        <v>984.92</v>
      </c>
      <c r="BA149">
        <v>9.11E-2</v>
      </c>
      <c r="BB149" s="70">
        <v>1536.96</v>
      </c>
      <c r="BC149">
        <v>0.14219999999999999</v>
      </c>
      <c r="BD149" s="70">
        <v>10812.06</v>
      </c>
      <c r="BE149" s="70">
        <v>1599.83</v>
      </c>
      <c r="BF149">
        <v>0.38159999999999999</v>
      </c>
      <c r="BG149">
        <v>0.46450000000000002</v>
      </c>
      <c r="BH149">
        <v>0.19320000000000001</v>
      </c>
      <c r="BI149">
        <v>0.29049999999999998</v>
      </c>
      <c r="BJ149">
        <v>3.5099999999999999E-2</v>
      </c>
      <c r="BK149">
        <v>1.67E-2</v>
      </c>
    </row>
    <row r="150" spans="1:63" x14ac:dyDescent="0.25">
      <c r="A150" t="s">
        <v>228</v>
      </c>
      <c r="B150">
        <v>43919</v>
      </c>
      <c r="C150">
        <v>14</v>
      </c>
      <c r="D150">
        <v>182.42</v>
      </c>
      <c r="E150" s="70">
        <v>2553.9299999999998</v>
      </c>
      <c r="F150" s="70">
        <v>2161.36</v>
      </c>
      <c r="G150">
        <v>1.9E-3</v>
      </c>
      <c r="H150">
        <v>5.3900000000000003E-2</v>
      </c>
      <c r="I150">
        <v>2.8999999999999998E-3</v>
      </c>
      <c r="J150">
        <v>8.8999999999999999E-3</v>
      </c>
      <c r="K150">
        <v>0.87729999999999997</v>
      </c>
      <c r="L150">
        <v>5.5199999999999999E-2</v>
      </c>
      <c r="M150">
        <v>0.7409</v>
      </c>
      <c r="N150">
        <v>0</v>
      </c>
      <c r="O150">
        <v>0.2084</v>
      </c>
      <c r="P150" s="70">
        <v>49798.35</v>
      </c>
      <c r="Q150">
        <v>0.33150000000000002</v>
      </c>
      <c r="R150">
        <v>3.8699999999999998E-2</v>
      </c>
      <c r="S150">
        <v>0.62980000000000003</v>
      </c>
      <c r="T150">
        <v>16.399999999999999</v>
      </c>
      <c r="U150">
        <v>18.3</v>
      </c>
      <c r="V150" s="70">
        <v>65809.710000000006</v>
      </c>
      <c r="W150">
        <v>139.52000000000001</v>
      </c>
      <c r="X150" s="70">
        <v>61902.84</v>
      </c>
      <c r="Y150">
        <v>0.76639999999999997</v>
      </c>
      <c r="Z150">
        <v>0.16239999999999999</v>
      </c>
      <c r="AA150">
        <v>7.1199999999999999E-2</v>
      </c>
      <c r="AB150">
        <v>0.2336</v>
      </c>
      <c r="AC150">
        <v>61.9</v>
      </c>
      <c r="AD150" s="70">
        <v>1734.62</v>
      </c>
      <c r="AE150">
        <v>283.52</v>
      </c>
      <c r="AF150" s="70">
        <v>57106.91</v>
      </c>
      <c r="AG150">
        <v>17</v>
      </c>
      <c r="AH150" s="70">
        <v>25589</v>
      </c>
      <c r="AI150" s="70">
        <v>37412</v>
      </c>
      <c r="AJ150">
        <v>34.1</v>
      </c>
      <c r="AK150">
        <v>26.93</v>
      </c>
      <c r="AL150">
        <v>30.5</v>
      </c>
      <c r="AM150">
        <v>4.2</v>
      </c>
      <c r="AN150">
        <v>0</v>
      </c>
      <c r="AO150">
        <v>0.68889999999999996</v>
      </c>
      <c r="AP150" s="70">
        <v>1093.17</v>
      </c>
      <c r="AQ150" s="70">
        <v>2490.7600000000002</v>
      </c>
      <c r="AR150" s="70">
        <v>6688.85</v>
      </c>
      <c r="AS150">
        <v>571.91999999999996</v>
      </c>
      <c r="AT150">
        <v>563.29999999999995</v>
      </c>
      <c r="AU150" s="70">
        <v>11408</v>
      </c>
      <c r="AV150" s="70">
        <v>8680.23</v>
      </c>
      <c r="AW150">
        <v>0.69010000000000005</v>
      </c>
      <c r="AX150" s="70">
        <v>1728.66</v>
      </c>
      <c r="AY150">
        <v>0.13739999999999999</v>
      </c>
      <c r="AZ150">
        <v>599.98</v>
      </c>
      <c r="BA150">
        <v>4.7699999999999999E-2</v>
      </c>
      <c r="BB150" s="70">
        <v>1569.81</v>
      </c>
      <c r="BC150">
        <v>0.12479999999999999</v>
      </c>
      <c r="BD150" s="70">
        <v>12578.67</v>
      </c>
      <c r="BE150" s="70">
        <v>5961.65</v>
      </c>
      <c r="BF150">
        <v>2.8917999999999999</v>
      </c>
      <c r="BG150">
        <v>0.50539999999999996</v>
      </c>
      <c r="BH150">
        <v>0.25800000000000001</v>
      </c>
      <c r="BI150">
        <v>0.19020000000000001</v>
      </c>
      <c r="BJ150">
        <v>2.9899999999999999E-2</v>
      </c>
      <c r="BK150">
        <v>1.6500000000000001E-2</v>
      </c>
    </row>
    <row r="151" spans="1:63" x14ac:dyDescent="0.25">
      <c r="A151" t="s">
        <v>229</v>
      </c>
      <c r="B151">
        <v>48835</v>
      </c>
      <c r="C151">
        <v>192</v>
      </c>
      <c r="D151">
        <v>10.7</v>
      </c>
      <c r="E151" s="70">
        <v>2054.69</v>
      </c>
      <c r="F151" s="70">
        <v>2186.17</v>
      </c>
      <c r="G151">
        <v>8.2000000000000007E-3</v>
      </c>
      <c r="H151">
        <v>7.1000000000000004E-3</v>
      </c>
      <c r="I151">
        <v>8.9999999999999998E-4</v>
      </c>
      <c r="J151">
        <v>7.9000000000000008E-3</v>
      </c>
      <c r="K151">
        <v>0.96060000000000001</v>
      </c>
      <c r="L151">
        <v>1.5299999999999999E-2</v>
      </c>
      <c r="M151">
        <v>0.33729999999999999</v>
      </c>
      <c r="N151">
        <v>8.9999999999999998E-4</v>
      </c>
      <c r="O151">
        <v>0.12659999999999999</v>
      </c>
      <c r="P151" s="70">
        <v>49470.84</v>
      </c>
      <c r="Q151">
        <v>0.18</v>
      </c>
      <c r="R151">
        <v>0.15329999999999999</v>
      </c>
      <c r="S151">
        <v>0.66669999999999996</v>
      </c>
      <c r="T151">
        <v>20.03</v>
      </c>
      <c r="U151">
        <v>19.600000000000001</v>
      </c>
      <c r="V151" s="70">
        <v>58903.24</v>
      </c>
      <c r="W151">
        <v>101.75</v>
      </c>
      <c r="X151" s="70">
        <v>138331.6</v>
      </c>
      <c r="Y151">
        <v>0.69310000000000005</v>
      </c>
      <c r="Z151">
        <v>0.16450000000000001</v>
      </c>
      <c r="AA151">
        <v>0.1424</v>
      </c>
      <c r="AB151">
        <v>0.30690000000000001</v>
      </c>
      <c r="AC151">
        <v>138.33000000000001</v>
      </c>
      <c r="AD151" s="70">
        <v>3479.87</v>
      </c>
      <c r="AE151">
        <v>363.44</v>
      </c>
      <c r="AF151" s="70">
        <v>126456.02</v>
      </c>
      <c r="AG151">
        <v>310</v>
      </c>
      <c r="AH151" s="70">
        <v>33818</v>
      </c>
      <c r="AI151" s="70">
        <v>53151</v>
      </c>
      <c r="AJ151">
        <v>34.799999999999997</v>
      </c>
      <c r="AK151">
        <v>23.5</v>
      </c>
      <c r="AL151">
        <v>23.79</v>
      </c>
      <c r="AM151">
        <v>4.1500000000000004</v>
      </c>
      <c r="AN151">
        <v>0</v>
      </c>
      <c r="AO151">
        <v>0.64</v>
      </c>
      <c r="AP151" s="70">
        <v>1094.0899999999999</v>
      </c>
      <c r="AQ151" s="70">
        <v>1760.95</v>
      </c>
      <c r="AR151" s="70">
        <v>5164.8900000000003</v>
      </c>
      <c r="AS151">
        <v>189.95</v>
      </c>
      <c r="AT151">
        <v>284.10000000000002</v>
      </c>
      <c r="AU151" s="70">
        <v>8494</v>
      </c>
      <c r="AV151" s="70">
        <v>4475.28</v>
      </c>
      <c r="AW151">
        <v>0.50160000000000005</v>
      </c>
      <c r="AX151" s="70">
        <v>2818.93</v>
      </c>
      <c r="AY151">
        <v>0.316</v>
      </c>
      <c r="AZ151" s="70">
        <v>1055.8499999999999</v>
      </c>
      <c r="BA151">
        <v>0.1183</v>
      </c>
      <c r="BB151">
        <v>571.55999999999995</v>
      </c>
      <c r="BC151">
        <v>6.4100000000000004E-2</v>
      </c>
      <c r="BD151" s="70">
        <v>8921.6200000000008</v>
      </c>
      <c r="BE151" s="70">
        <v>4415.87</v>
      </c>
      <c r="BF151">
        <v>1.0680000000000001</v>
      </c>
      <c r="BG151">
        <v>0.57379999999999998</v>
      </c>
      <c r="BH151">
        <v>0.2135</v>
      </c>
      <c r="BI151">
        <v>0.1169</v>
      </c>
      <c r="BJ151">
        <v>3.5099999999999999E-2</v>
      </c>
      <c r="BK151">
        <v>6.0699999999999997E-2</v>
      </c>
    </row>
    <row r="152" spans="1:63" x14ac:dyDescent="0.25">
      <c r="A152" t="s">
        <v>230</v>
      </c>
      <c r="B152">
        <v>43927</v>
      </c>
      <c r="C152">
        <v>31</v>
      </c>
      <c r="D152">
        <v>43.36</v>
      </c>
      <c r="E152" s="70">
        <v>1344.07</v>
      </c>
      <c r="F152" s="70">
        <v>1215.4000000000001</v>
      </c>
      <c r="G152">
        <v>1.9E-3</v>
      </c>
      <c r="H152">
        <v>1.2500000000000001E-2</v>
      </c>
      <c r="I152">
        <v>2E-3</v>
      </c>
      <c r="J152">
        <v>1.5100000000000001E-2</v>
      </c>
      <c r="K152">
        <v>0.96379999999999999</v>
      </c>
      <c r="L152">
        <v>4.7000000000000002E-3</v>
      </c>
      <c r="M152">
        <v>0.50739999999999996</v>
      </c>
      <c r="N152">
        <v>0</v>
      </c>
      <c r="O152">
        <v>0.13500000000000001</v>
      </c>
      <c r="P152" s="70">
        <v>44588.37</v>
      </c>
      <c r="Q152">
        <v>0.28050000000000003</v>
      </c>
      <c r="R152">
        <v>0.1585</v>
      </c>
      <c r="S152">
        <v>0.56100000000000005</v>
      </c>
      <c r="T152">
        <v>18.149999999999999</v>
      </c>
      <c r="U152">
        <v>10.1</v>
      </c>
      <c r="V152" s="70">
        <v>35880.519999999997</v>
      </c>
      <c r="W152">
        <v>129.9</v>
      </c>
      <c r="X152" s="70">
        <v>91516.5</v>
      </c>
      <c r="Y152">
        <v>0.83120000000000005</v>
      </c>
      <c r="Z152">
        <v>0.1142</v>
      </c>
      <c r="AA152">
        <v>5.4600000000000003E-2</v>
      </c>
      <c r="AB152">
        <v>0.16880000000000001</v>
      </c>
      <c r="AC152">
        <v>91.52</v>
      </c>
      <c r="AD152" s="70">
        <v>2065.67</v>
      </c>
      <c r="AE152">
        <v>344.15</v>
      </c>
      <c r="AF152" s="70">
        <v>89923.1</v>
      </c>
      <c r="AG152">
        <v>109</v>
      </c>
      <c r="AH152" s="70">
        <v>29672</v>
      </c>
      <c r="AI152" s="70">
        <v>42458</v>
      </c>
      <c r="AJ152">
        <v>24</v>
      </c>
      <c r="AK152">
        <v>22.54</v>
      </c>
      <c r="AL152">
        <v>22.1</v>
      </c>
      <c r="AM152">
        <v>0</v>
      </c>
      <c r="AN152">
        <v>0</v>
      </c>
      <c r="AO152">
        <v>0.64280000000000004</v>
      </c>
      <c r="AP152">
        <v>906.26</v>
      </c>
      <c r="AQ152" s="70">
        <v>1741.91</v>
      </c>
      <c r="AR152" s="70">
        <v>4353.47</v>
      </c>
      <c r="AS152">
        <v>467.8</v>
      </c>
      <c r="AT152">
        <v>166.57</v>
      </c>
      <c r="AU152" s="70">
        <v>7636</v>
      </c>
      <c r="AV152" s="70">
        <v>6040.23</v>
      </c>
      <c r="AW152">
        <v>0.64190000000000003</v>
      </c>
      <c r="AX152" s="70">
        <v>1864.75</v>
      </c>
      <c r="AY152">
        <v>0.19819999999999999</v>
      </c>
      <c r="AZ152">
        <v>661.82</v>
      </c>
      <c r="BA152">
        <v>7.0300000000000001E-2</v>
      </c>
      <c r="BB152">
        <v>843.52</v>
      </c>
      <c r="BC152">
        <v>8.9599999999999999E-2</v>
      </c>
      <c r="BD152" s="70">
        <v>9410.31</v>
      </c>
      <c r="BE152" s="70">
        <v>4453.46</v>
      </c>
      <c r="BF152">
        <v>1.5210999999999999</v>
      </c>
      <c r="BG152">
        <v>0.46989999999999998</v>
      </c>
      <c r="BH152">
        <v>0.21959999999999999</v>
      </c>
      <c r="BI152">
        <v>0.24709999999999999</v>
      </c>
      <c r="BJ152">
        <v>3.1199999999999999E-2</v>
      </c>
      <c r="BK152">
        <v>3.2199999999999999E-2</v>
      </c>
    </row>
    <row r="153" spans="1:63" x14ac:dyDescent="0.25">
      <c r="A153" t="s">
        <v>231</v>
      </c>
      <c r="B153">
        <v>46037</v>
      </c>
      <c r="C153">
        <v>143</v>
      </c>
      <c r="D153">
        <v>9.75</v>
      </c>
      <c r="E153" s="70">
        <v>1394.78</v>
      </c>
      <c r="F153" s="70">
        <v>1316.34</v>
      </c>
      <c r="G153">
        <v>2.3E-3</v>
      </c>
      <c r="H153">
        <v>7.3000000000000001E-3</v>
      </c>
      <c r="I153">
        <v>0</v>
      </c>
      <c r="J153">
        <v>9.7000000000000003E-3</v>
      </c>
      <c r="K153">
        <v>0.96560000000000001</v>
      </c>
      <c r="L153">
        <v>1.52E-2</v>
      </c>
      <c r="M153">
        <v>0.4929</v>
      </c>
      <c r="N153">
        <v>0</v>
      </c>
      <c r="O153">
        <v>0.14940000000000001</v>
      </c>
      <c r="P153" s="70">
        <v>53435.77</v>
      </c>
      <c r="Q153">
        <v>0.122</v>
      </c>
      <c r="R153">
        <v>7.3200000000000001E-2</v>
      </c>
      <c r="S153">
        <v>0.80489999999999995</v>
      </c>
      <c r="T153">
        <v>19.27</v>
      </c>
      <c r="U153">
        <v>8</v>
      </c>
      <c r="V153" s="70">
        <v>80511.5</v>
      </c>
      <c r="W153">
        <v>169.13</v>
      </c>
      <c r="X153" s="70">
        <v>123734.93</v>
      </c>
      <c r="Y153">
        <v>0.88739999999999997</v>
      </c>
      <c r="Z153">
        <v>3.5499999999999997E-2</v>
      </c>
      <c r="AA153">
        <v>7.7100000000000002E-2</v>
      </c>
      <c r="AB153">
        <v>0.11260000000000001</v>
      </c>
      <c r="AC153">
        <v>123.73</v>
      </c>
      <c r="AD153" s="70">
        <v>2913.32</v>
      </c>
      <c r="AE153">
        <v>424.8</v>
      </c>
      <c r="AF153" s="70">
        <v>116144.99</v>
      </c>
      <c r="AG153">
        <v>262</v>
      </c>
      <c r="AH153" s="70">
        <v>29702</v>
      </c>
      <c r="AI153" s="70">
        <v>41904</v>
      </c>
      <c r="AJ153">
        <v>38.200000000000003</v>
      </c>
      <c r="AK153">
        <v>22.12</v>
      </c>
      <c r="AL153">
        <v>27.34</v>
      </c>
      <c r="AM153">
        <v>4.5</v>
      </c>
      <c r="AN153">
        <v>0</v>
      </c>
      <c r="AO153">
        <v>0.99929999999999997</v>
      </c>
      <c r="AP153" s="70">
        <v>1206.95</v>
      </c>
      <c r="AQ153" s="70">
        <v>2148.88</v>
      </c>
      <c r="AR153" s="70">
        <v>5414.24</v>
      </c>
      <c r="AS153">
        <v>274.95</v>
      </c>
      <c r="AT153">
        <v>140.97999999999999</v>
      </c>
      <c r="AU153" s="70">
        <v>9186</v>
      </c>
      <c r="AV153" s="70">
        <v>5981.65</v>
      </c>
      <c r="AW153">
        <v>0.57809999999999995</v>
      </c>
      <c r="AX153" s="70">
        <v>2435.14</v>
      </c>
      <c r="AY153">
        <v>0.23530000000000001</v>
      </c>
      <c r="AZ153" s="70">
        <v>1014.4</v>
      </c>
      <c r="BA153">
        <v>9.8000000000000004E-2</v>
      </c>
      <c r="BB153">
        <v>916.14</v>
      </c>
      <c r="BC153">
        <v>8.8499999999999995E-2</v>
      </c>
      <c r="BD153" s="70">
        <v>10347.33</v>
      </c>
      <c r="BE153" s="70">
        <v>4668.33</v>
      </c>
      <c r="BF153">
        <v>1.8309</v>
      </c>
      <c r="BG153">
        <v>0.47699999999999998</v>
      </c>
      <c r="BH153">
        <v>0.24129999999999999</v>
      </c>
      <c r="BI153">
        <v>0.2288</v>
      </c>
      <c r="BJ153">
        <v>3.73E-2</v>
      </c>
      <c r="BK153">
        <v>1.5699999999999999E-2</v>
      </c>
    </row>
    <row r="154" spans="1:63" x14ac:dyDescent="0.25">
      <c r="A154" t="s">
        <v>232</v>
      </c>
      <c r="B154">
        <v>48512</v>
      </c>
      <c r="C154">
        <v>116</v>
      </c>
      <c r="D154">
        <v>6.98</v>
      </c>
      <c r="E154">
        <v>809.59</v>
      </c>
      <c r="F154">
        <v>832.26</v>
      </c>
      <c r="G154">
        <v>7.7999999999999996E-3</v>
      </c>
      <c r="H154">
        <v>3.5999999999999999E-3</v>
      </c>
      <c r="I154">
        <v>3.5999999999999999E-3</v>
      </c>
      <c r="J154">
        <v>8.3000000000000001E-3</v>
      </c>
      <c r="K154">
        <v>0.9677</v>
      </c>
      <c r="L154">
        <v>9.1000000000000004E-3</v>
      </c>
      <c r="M154">
        <v>0.44790000000000002</v>
      </c>
      <c r="N154">
        <v>0</v>
      </c>
      <c r="O154">
        <v>0.1082</v>
      </c>
      <c r="P154" s="70">
        <v>43953.72</v>
      </c>
      <c r="Q154">
        <v>0.22950000000000001</v>
      </c>
      <c r="R154">
        <v>9.8400000000000001E-2</v>
      </c>
      <c r="S154">
        <v>0.67210000000000003</v>
      </c>
      <c r="T154">
        <v>17.559999999999999</v>
      </c>
      <c r="U154">
        <v>6.11</v>
      </c>
      <c r="V154" s="70">
        <v>64604.88</v>
      </c>
      <c r="W154">
        <v>132.5</v>
      </c>
      <c r="X154" s="70">
        <v>86104.15</v>
      </c>
      <c r="Y154">
        <v>0.85929999999999995</v>
      </c>
      <c r="Z154">
        <v>3.7999999999999999E-2</v>
      </c>
      <c r="AA154">
        <v>0.1027</v>
      </c>
      <c r="AB154">
        <v>0.14069999999999999</v>
      </c>
      <c r="AC154">
        <v>86.1</v>
      </c>
      <c r="AD154" s="70">
        <v>1722.08</v>
      </c>
      <c r="AE154">
        <v>294.41000000000003</v>
      </c>
      <c r="AF154" s="70">
        <v>77936.039999999994</v>
      </c>
      <c r="AG154">
        <v>64</v>
      </c>
      <c r="AH154" s="70">
        <v>30590</v>
      </c>
      <c r="AI154" s="70">
        <v>42876</v>
      </c>
      <c r="AJ154">
        <v>20</v>
      </c>
      <c r="AK154">
        <v>20</v>
      </c>
      <c r="AL154">
        <v>20</v>
      </c>
      <c r="AM154">
        <v>4</v>
      </c>
      <c r="AN154">
        <v>0</v>
      </c>
      <c r="AO154">
        <v>0.58709999999999996</v>
      </c>
      <c r="AP154" s="70">
        <v>1211.6500000000001</v>
      </c>
      <c r="AQ154" s="70">
        <v>2114.06</v>
      </c>
      <c r="AR154" s="70">
        <v>5088.32</v>
      </c>
      <c r="AS154">
        <v>478.78</v>
      </c>
      <c r="AT154">
        <v>319.24</v>
      </c>
      <c r="AU154" s="70">
        <v>9212</v>
      </c>
      <c r="AV154" s="70">
        <v>6604.57</v>
      </c>
      <c r="AW154">
        <v>0.6331</v>
      </c>
      <c r="AX154" s="70">
        <v>1485.75</v>
      </c>
      <c r="AY154">
        <v>0.1424</v>
      </c>
      <c r="AZ154" s="70">
        <v>1080.28</v>
      </c>
      <c r="BA154">
        <v>0.1036</v>
      </c>
      <c r="BB154" s="70">
        <v>1261.8499999999999</v>
      </c>
      <c r="BC154">
        <v>0.121</v>
      </c>
      <c r="BD154" s="70">
        <v>10432.450000000001</v>
      </c>
      <c r="BE154" s="70">
        <v>6621.24</v>
      </c>
      <c r="BF154">
        <v>2.6991999999999998</v>
      </c>
      <c r="BG154">
        <v>0.52910000000000001</v>
      </c>
      <c r="BH154">
        <v>0.26579999999999998</v>
      </c>
      <c r="BI154">
        <v>0.14829999999999999</v>
      </c>
      <c r="BJ154">
        <v>4.1099999999999998E-2</v>
      </c>
      <c r="BK154">
        <v>1.5699999999999999E-2</v>
      </c>
    </row>
    <row r="155" spans="1:63" x14ac:dyDescent="0.25">
      <c r="A155" t="s">
        <v>233</v>
      </c>
      <c r="B155">
        <v>49122</v>
      </c>
      <c r="C155">
        <v>87</v>
      </c>
      <c r="D155">
        <v>10.3</v>
      </c>
      <c r="E155">
        <v>896.03</v>
      </c>
      <c r="F155">
        <v>806.71</v>
      </c>
      <c r="G155">
        <v>1.8E-3</v>
      </c>
      <c r="H155">
        <v>1.89E-2</v>
      </c>
      <c r="I155">
        <v>0</v>
      </c>
      <c r="J155">
        <v>1.0500000000000001E-2</v>
      </c>
      <c r="K155">
        <v>0.95669999999999999</v>
      </c>
      <c r="L155">
        <v>1.2200000000000001E-2</v>
      </c>
      <c r="M155">
        <v>0.93879999999999997</v>
      </c>
      <c r="N155">
        <v>0</v>
      </c>
      <c r="O155">
        <v>0.17380000000000001</v>
      </c>
      <c r="P155" s="70">
        <v>47742.81</v>
      </c>
      <c r="Q155">
        <v>0.29089999999999999</v>
      </c>
      <c r="R155">
        <v>0.2364</v>
      </c>
      <c r="S155">
        <v>0.47270000000000001</v>
      </c>
      <c r="T155">
        <v>17.14</v>
      </c>
      <c r="U155">
        <v>6</v>
      </c>
      <c r="V155" s="70">
        <v>73398.5</v>
      </c>
      <c r="W155">
        <v>142.66999999999999</v>
      </c>
      <c r="X155" s="70">
        <v>62364.04</v>
      </c>
      <c r="Y155">
        <v>0.8861</v>
      </c>
      <c r="Z155">
        <v>2.75E-2</v>
      </c>
      <c r="AA155">
        <v>8.6300000000000002E-2</v>
      </c>
      <c r="AB155">
        <v>0.1139</v>
      </c>
      <c r="AC155">
        <v>62.36</v>
      </c>
      <c r="AD155" s="70">
        <v>1418.86</v>
      </c>
      <c r="AE155">
        <v>222.39</v>
      </c>
      <c r="AF155" s="70">
        <v>52206.73</v>
      </c>
      <c r="AG155">
        <v>11</v>
      </c>
      <c r="AH155" s="70">
        <v>27156</v>
      </c>
      <c r="AI155" s="70">
        <v>39550</v>
      </c>
      <c r="AJ155">
        <v>29</v>
      </c>
      <c r="AK155">
        <v>22.11</v>
      </c>
      <c r="AL155">
        <v>23.79</v>
      </c>
      <c r="AM155">
        <v>3.6</v>
      </c>
      <c r="AN155">
        <v>0</v>
      </c>
      <c r="AO155">
        <v>0.77370000000000005</v>
      </c>
      <c r="AP155" s="70">
        <v>1208.8499999999999</v>
      </c>
      <c r="AQ155" s="70">
        <v>2221.08</v>
      </c>
      <c r="AR155" s="70">
        <v>5854.67</v>
      </c>
      <c r="AS155">
        <v>456.1</v>
      </c>
      <c r="AT155">
        <v>154.34</v>
      </c>
      <c r="AU155" s="70">
        <v>9895</v>
      </c>
      <c r="AV155" s="70">
        <v>7858.82</v>
      </c>
      <c r="AW155">
        <v>0.67959999999999998</v>
      </c>
      <c r="AX155" s="70">
        <v>1260.92</v>
      </c>
      <c r="AY155">
        <v>0.109</v>
      </c>
      <c r="AZ155">
        <v>875.7</v>
      </c>
      <c r="BA155">
        <v>7.5700000000000003E-2</v>
      </c>
      <c r="BB155" s="70">
        <v>1568.25</v>
      </c>
      <c r="BC155">
        <v>0.1356</v>
      </c>
      <c r="BD155" s="70">
        <v>11563.68</v>
      </c>
      <c r="BE155" s="70">
        <v>5939.56</v>
      </c>
      <c r="BF155">
        <v>3.2288000000000001</v>
      </c>
      <c r="BG155">
        <v>0.47620000000000001</v>
      </c>
      <c r="BH155">
        <v>0.20119999999999999</v>
      </c>
      <c r="BI155">
        <v>0.28289999999999998</v>
      </c>
      <c r="BJ155">
        <v>0.03</v>
      </c>
      <c r="BK155">
        <v>9.7000000000000003E-3</v>
      </c>
    </row>
    <row r="156" spans="1:63" x14ac:dyDescent="0.25">
      <c r="A156" t="s">
        <v>234</v>
      </c>
      <c r="B156">
        <v>50674</v>
      </c>
      <c r="C156">
        <v>105</v>
      </c>
      <c r="D156">
        <v>14.54</v>
      </c>
      <c r="E156" s="70">
        <v>1526.47</v>
      </c>
      <c r="F156" s="70">
        <v>1566.47</v>
      </c>
      <c r="G156">
        <v>8.8000000000000005E-3</v>
      </c>
      <c r="H156">
        <v>1.4200000000000001E-2</v>
      </c>
      <c r="I156">
        <v>5.9999999999999995E-4</v>
      </c>
      <c r="J156">
        <v>4.7899999999999998E-2</v>
      </c>
      <c r="K156">
        <v>0.90690000000000004</v>
      </c>
      <c r="L156">
        <v>2.1600000000000001E-2</v>
      </c>
      <c r="M156">
        <v>0.1993</v>
      </c>
      <c r="N156">
        <v>1.9E-3</v>
      </c>
      <c r="O156">
        <v>0.1123</v>
      </c>
      <c r="P156" s="70">
        <v>57947.27</v>
      </c>
      <c r="Q156">
        <v>0.17199999999999999</v>
      </c>
      <c r="R156">
        <v>0.129</v>
      </c>
      <c r="S156">
        <v>0.69889999999999997</v>
      </c>
      <c r="T156">
        <v>18.79</v>
      </c>
      <c r="U156">
        <v>5</v>
      </c>
      <c r="V156" s="70">
        <v>78348</v>
      </c>
      <c r="W156">
        <v>289.77</v>
      </c>
      <c r="X156" s="70">
        <v>135099.4</v>
      </c>
      <c r="Y156">
        <v>0.84540000000000004</v>
      </c>
      <c r="Z156">
        <v>8.1900000000000001E-2</v>
      </c>
      <c r="AA156">
        <v>7.2700000000000001E-2</v>
      </c>
      <c r="AB156">
        <v>0.15459999999999999</v>
      </c>
      <c r="AC156">
        <v>135.1</v>
      </c>
      <c r="AD156" s="70">
        <v>3736.11</v>
      </c>
      <c r="AE156">
        <v>446.22</v>
      </c>
      <c r="AF156" s="70">
        <v>140845.56</v>
      </c>
      <c r="AG156">
        <v>388</v>
      </c>
      <c r="AH156" s="70">
        <v>37399</v>
      </c>
      <c r="AI156" s="70">
        <v>51536</v>
      </c>
      <c r="AJ156">
        <v>38.4</v>
      </c>
      <c r="AK156">
        <v>26.52</v>
      </c>
      <c r="AL156">
        <v>29.87</v>
      </c>
      <c r="AM156">
        <v>5</v>
      </c>
      <c r="AN156" s="70">
        <v>1184.3800000000001</v>
      </c>
      <c r="AO156">
        <v>1.1468</v>
      </c>
      <c r="AP156" s="70">
        <v>1116.2</v>
      </c>
      <c r="AQ156" s="70">
        <v>1939.5</v>
      </c>
      <c r="AR156" s="70">
        <v>6137.19</v>
      </c>
      <c r="AS156">
        <v>295.43</v>
      </c>
      <c r="AT156">
        <v>350.68</v>
      </c>
      <c r="AU156" s="70">
        <v>9839</v>
      </c>
      <c r="AV156" s="70">
        <v>4295.57</v>
      </c>
      <c r="AW156">
        <v>0.42930000000000001</v>
      </c>
      <c r="AX156" s="70">
        <v>4128.67</v>
      </c>
      <c r="AY156">
        <v>0.41270000000000001</v>
      </c>
      <c r="AZ156" s="70">
        <v>1115.8599999999999</v>
      </c>
      <c r="BA156">
        <v>0.1115</v>
      </c>
      <c r="BB156">
        <v>464.9</v>
      </c>
      <c r="BC156">
        <v>4.65E-2</v>
      </c>
      <c r="BD156" s="70">
        <v>10005</v>
      </c>
      <c r="BE156" s="70">
        <v>3724.87</v>
      </c>
      <c r="BF156">
        <v>0.92500000000000004</v>
      </c>
      <c r="BG156">
        <v>0.59140000000000004</v>
      </c>
      <c r="BH156">
        <v>0.23619999999999999</v>
      </c>
      <c r="BI156">
        <v>6.0499999999999998E-2</v>
      </c>
      <c r="BJ156">
        <v>3.7999999999999999E-2</v>
      </c>
      <c r="BK156">
        <v>7.3899999999999993E-2</v>
      </c>
    </row>
    <row r="157" spans="1:63" x14ac:dyDescent="0.25">
      <c r="A157" t="s">
        <v>235</v>
      </c>
      <c r="B157">
        <v>43935</v>
      </c>
      <c r="C157">
        <v>117</v>
      </c>
      <c r="D157">
        <v>20.12</v>
      </c>
      <c r="E157" s="70">
        <v>2353.5300000000002</v>
      </c>
      <c r="F157" s="70">
        <v>2112.36</v>
      </c>
      <c r="G157">
        <v>1.18E-2</v>
      </c>
      <c r="H157">
        <v>1.0200000000000001E-2</v>
      </c>
      <c r="I157">
        <v>8.9999999999999998E-4</v>
      </c>
      <c r="J157">
        <v>1.3599999999999999E-2</v>
      </c>
      <c r="K157">
        <v>0.93610000000000004</v>
      </c>
      <c r="L157">
        <v>2.7300000000000001E-2</v>
      </c>
      <c r="M157">
        <v>0.39779999999999999</v>
      </c>
      <c r="N157">
        <v>7.6E-3</v>
      </c>
      <c r="O157">
        <v>0.1207</v>
      </c>
      <c r="P157" s="70">
        <v>54793.94</v>
      </c>
      <c r="Q157">
        <v>0.1077</v>
      </c>
      <c r="R157">
        <v>0.16919999999999999</v>
      </c>
      <c r="S157">
        <v>0.72309999999999997</v>
      </c>
      <c r="T157">
        <v>21.24</v>
      </c>
      <c r="U157">
        <v>10.25</v>
      </c>
      <c r="V157" s="70">
        <v>78702.490000000005</v>
      </c>
      <c r="W157">
        <v>222.73</v>
      </c>
      <c r="X157" s="70">
        <v>119811.05</v>
      </c>
      <c r="Y157">
        <v>0.80800000000000005</v>
      </c>
      <c r="Z157">
        <v>0.1585</v>
      </c>
      <c r="AA157">
        <v>3.3500000000000002E-2</v>
      </c>
      <c r="AB157">
        <v>0.192</v>
      </c>
      <c r="AC157">
        <v>119.81</v>
      </c>
      <c r="AD157" s="70">
        <v>2770.43</v>
      </c>
      <c r="AE157">
        <v>463.62</v>
      </c>
      <c r="AF157" s="70">
        <v>123952.48</v>
      </c>
      <c r="AG157">
        <v>305</v>
      </c>
      <c r="AH157" s="70">
        <v>30388</v>
      </c>
      <c r="AI157" s="70">
        <v>45057</v>
      </c>
      <c r="AJ157">
        <v>34.979999999999997</v>
      </c>
      <c r="AK157">
        <v>22.49</v>
      </c>
      <c r="AL157">
        <v>23.85</v>
      </c>
      <c r="AM157">
        <v>3.4</v>
      </c>
      <c r="AN157" s="70">
        <v>1669.74</v>
      </c>
      <c r="AO157">
        <v>1.5044999999999999</v>
      </c>
      <c r="AP157" s="70">
        <v>1194.01</v>
      </c>
      <c r="AQ157" s="70">
        <v>1790.95</v>
      </c>
      <c r="AR157" s="70">
        <v>4829.68</v>
      </c>
      <c r="AS157">
        <v>524.87</v>
      </c>
      <c r="AT157">
        <v>222.51</v>
      </c>
      <c r="AU157" s="70">
        <v>8562</v>
      </c>
      <c r="AV157" s="70">
        <v>4278.13</v>
      </c>
      <c r="AW157">
        <v>0.43830000000000002</v>
      </c>
      <c r="AX157" s="70">
        <v>4212.9799999999996</v>
      </c>
      <c r="AY157">
        <v>0.43159999999999998</v>
      </c>
      <c r="AZ157">
        <v>632.44000000000005</v>
      </c>
      <c r="BA157">
        <v>6.4799999999999996E-2</v>
      </c>
      <c r="BB157">
        <v>638.22</v>
      </c>
      <c r="BC157">
        <v>6.54E-2</v>
      </c>
      <c r="BD157" s="70">
        <v>9761.77</v>
      </c>
      <c r="BE157" s="70">
        <v>2517.27</v>
      </c>
      <c r="BF157">
        <v>0.81940000000000002</v>
      </c>
      <c r="BG157">
        <v>0.53449999999999998</v>
      </c>
      <c r="BH157">
        <v>0.21160000000000001</v>
      </c>
      <c r="BI157">
        <v>0.14499999999999999</v>
      </c>
      <c r="BJ157">
        <v>3.5799999999999998E-2</v>
      </c>
      <c r="BK157">
        <v>7.3099999999999998E-2</v>
      </c>
    </row>
    <row r="158" spans="1:63" x14ac:dyDescent="0.25">
      <c r="A158" t="s">
        <v>236</v>
      </c>
      <c r="B158">
        <v>50617</v>
      </c>
      <c r="C158">
        <v>69</v>
      </c>
      <c r="D158">
        <v>9.25</v>
      </c>
      <c r="E158">
        <v>638.41</v>
      </c>
      <c r="F158">
        <v>624.89</v>
      </c>
      <c r="G158">
        <v>8.0000000000000002E-3</v>
      </c>
      <c r="H158">
        <v>3.5000000000000001E-3</v>
      </c>
      <c r="I158">
        <v>0</v>
      </c>
      <c r="J158">
        <v>3.8199999999999998E-2</v>
      </c>
      <c r="K158">
        <v>0.94710000000000005</v>
      </c>
      <c r="L158">
        <v>3.2000000000000002E-3</v>
      </c>
      <c r="M158">
        <v>0.4587</v>
      </c>
      <c r="N158">
        <v>1.6000000000000001E-3</v>
      </c>
      <c r="O158">
        <v>0.1208</v>
      </c>
      <c r="P158" s="70">
        <v>48153.23</v>
      </c>
      <c r="Q158">
        <v>0.12770000000000001</v>
      </c>
      <c r="R158">
        <v>0.23400000000000001</v>
      </c>
      <c r="S158">
        <v>0.63829999999999998</v>
      </c>
      <c r="T158">
        <v>16.54</v>
      </c>
      <c r="U158">
        <v>5.2</v>
      </c>
      <c r="V158" s="70">
        <v>72860.81</v>
      </c>
      <c r="W158">
        <v>116.65</v>
      </c>
      <c r="X158" s="70">
        <v>113612.49</v>
      </c>
      <c r="Y158">
        <v>0.83889999999999998</v>
      </c>
      <c r="Z158">
        <v>0.11559999999999999</v>
      </c>
      <c r="AA158">
        <v>4.5400000000000003E-2</v>
      </c>
      <c r="AB158">
        <v>0.16109999999999999</v>
      </c>
      <c r="AC158">
        <v>113.61</v>
      </c>
      <c r="AD158" s="70">
        <v>2682.16</v>
      </c>
      <c r="AE158">
        <v>453.85</v>
      </c>
      <c r="AF158" s="70">
        <v>115616.64</v>
      </c>
      <c r="AG158">
        <v>259</v>
      </c>
      <c r="AH158" s="70">
        <v>30230</v>
      </c>
      <c r="AI158" s="70">
        <v>41718</v>
      </c>
      <c r="AJ158">
        <v>40.5</v>
      </c>
      <c r="AK158">
        <v>22.02</v>
      </c>
      <c r="AL158">
        <v>28.49</v>
      </c>
      <c r="AM158">
        <v>4</v>
      </c>
      <c r="AN158" s="70">
        <v>1103.01</v>
      </c>
      <c r="AO158">
        <v>1.2199</v>
      </c>
      <c r="AP158" s="70">
        <v>1580.77</v>
      </c>
      <c r="AQ158" s="70">
        <v>1829.47</v>
      </c>
      <c r="AR158" s="70">
        <v>5120.5600000000004</v>
      </c>
      <c r="AS158">
        <v>195.96</v>
      </c>
      <c r="AT158">
        <v>154.30000000000001</v>
      </c>
      <c r="AU158" s="70">
        <v>8881</v>
      </c>
      <c r="AV158" s="70">
        <v>4592.54</v>
      </c>
      <c r="AW158">
        <v>0.46189999999999998</v>
      </c>
      <c r="AX158" s="70">
        <v>3409.82</v>
      </c>
      <c r="AY158">
        <v>0.34300000000000003</v>
      </c>
      <c r="AZ158">
        <v>917.64</v>
      </c>
      <c r="BA158">
        <v>9.2299999999999993E-2</v>
      </c>
      <c r="BB158" s="70">
        <v>1021.93</v>
      </c>
      <c r="BC158">
        <v>0.1028</v>
      </c>
      <c r="BD158" s="70">
        <v>9941.93</v>
      </c>
      <c r="BE158" s="70">
        <v>3661.44</v>
      </c>
      <c r="BF158">
        <v>1.258</v>
      </c>
      <c r="BG158">
        <v>0.55059999999999998</v>
      </c>
      <c r="BH158">
        <v>0.22189999999999999</v>
      </c>
      <c r="BI158">
        <v>0.17760000000000001</v>
      </c>
      <c r="BJ158">
        <v>3.1199999999999999E-2</v>
      </c>
      <c r="BK158">
        <v>1.8700000000000001E-2</v>
      </c>
    </row>
    <row r="159" spans="1:63" x14ac:dyDescent="0.25">
      <c r="A159" t="s">
        <v>237</v>
      </c>
      <c r="B159">
        <v>46094</v>
      </c>
      <c r="C159">
        <v>63</v>
      </c>
      <c r="D159">
        <v>58.33</v>
      </c>
      <c r="E159" s="70">
        <v>3674.92</v>
      </c>
      <c r="F159" s="70">
        <v>3524.54</v>
      </c>
      <c r="G159">
        <v>2.8E-3</v>
      </c>
      <c r="H159">
        <v>6.3E-3</v>
      </c>
      <c r="I159">
        <v>1E-4</v>
      </c>
      <c r="J159">
        <v>1.15E-2</v>
      </c>
      <c r="K159">
        <v>0.95669999999999999</v>
      </c>
      <c r="L159">
        <v>2.2599999999999999E-2</v>
      </c>
      <c r="M159">
        <v>0.37519999999999998</v>
      </c>
      <c r="N159">
        <v>2E-3</v>
      </c>
      <c r="O159">
        <v>0.1537</v>
      </c>
      <c r="P159" s="70">
        <v>54841.1</v>
      </c>
      <c r="Q159">
        <v>0.14729999999999999</v>
      </c>
      <c r="R159">
        <v>0.3125</v>
      </c>
      <c r="S159">
        <v>0.54020000000000001</v>
      </c>
      <c r="T159">
        <v>18.649999999999999</v>
      </c>
      <c r="U159">
        <v>8</v>
      </c>
      <c r="V159" s="70">
        <v>87630.88</v>
      </c>
      <c r="W159">
        <v>440.08</v>
      </c>
      <c r="X159" s="70">
        <v>122824.47</v>
      </c>
      <c r="Y159">
        <v>0.62039999999999995</v>
      </c>
      <c r="Z159">
        <v>8.8400000000000006E-2</v>
      </c>
      <c r="AA159">
        <v>0.2913</v>
      </c>
      <c r="AB159">
        <v>0.37959999999999999</v>
      </c>
      <c r="AC159">
        <v>122.82</v>
      </c>
      <c r="AD159" s="70">
        <v>4119.88</v>
      </c>
      <c r="AE159">
        <v>418.12</v>
      </c>
      <c r="AF159" s="70">
        <v>115918.65</v>
      </c>
      <c r="AG159">
        <v>261</v>
      </c>
      <c r="AH159" s="70">
        <v>36010</v>
      </c>
      <c r="AI159" s="70">
        <v>46310</v>
      </c>
      <c r="AJ159">
        <v>42.81</v>
      </c>
      <c r="AK159">
        <v>29.15</v>
      </c>
      <c r="AL159">
        <v>33.83</v>
      </c>
      <c r="AM159">
        <v>2.46</v>
      </c>
      <c r="AN159">
        <v>0</v>
      </c>
      <c r="AO159">
        <v>0.77949999999999997</v>
      </c>
      <c r="AP159">
        <v>756.33</v>
      </c>
      <c r="AQ159" s="70">
        <v>1590.56</v>
      </c>
      <c r="AR159" s="70">
        <v>5438.6</v>
      </c>
      <c r="AS159">
        <v>564.34</v>
      </c>
      <c r="AT159">
        <v>302.14999999999998</v>
      </c>
      <c r="AU159" s="70">
        <v>8652</v>
      </c>
      <c r="AV159" s="70">
        <v>4522.3999999999996</v>
      </c>
      <c r="AW159">
        <v>0.45700000000000002</v>
      </c>
      <c r="AX159" s="70">
        <v>4029.78</v>
      </c>
      <c r="AY159">
        <v>0.4073</v>
      </c>
      <c r="AZ159">
        <v>761.34</v>
      </c>
      <c r="BA159">
        <v>7.6899999999999996E-2</v>
      </c>
      <c r="BB159">
        <v>581.46</v>
      </c>
      <c r="BC159">
        <v>5.8799999999999998E-2</v>
      </c>
      <c r="BD159" s="70">
        <v>9894.9699999999993</v>
      </c>
      <c r="BE159" s="70">
        <v>3868.46</v>
      </c>
      <c r="BF159">
        <v>1.4244000000000001</v>
      </c>
      <c r="BG159">
        <v>0.56310000000000004</v>
      </c>
      <c r="BH159">
        <v>0.20749999999999999</v>
      </c>
      <c r="BI159">
        <v>0.17499999999999999</v>
      </c>
      <c r="BJ159">
        <v>3.56E-2</v>
      </c>
      <c r="BK159">
        <v>1.8800000000000001E-2</v>
      </c>
    </row>
    <row r="160" spans="1:63" x14ac:dyDescent="0.25">
      <c r="A160" t="s">
        <v>238</v>
      </c>
      <c r="B160">
        <v>46789</v>
      </c>
      <c r="C160">
        <v>69</v>
      </c>
      <c r="D160">
        <v>22.77</v>
      </c>
      <c r="E160" s="70">
        <v>1570.97</v>
      </c>
      <c r="F160" s="70">
        <v>1588.16</v>
      </c>
      <c r="G160">
        <v>4.4000000000000003E-3</v>
      </c>
      <c r="H160">
        <v>5.4000000000000003E-3</v>
      </c>
      <c r="I160">
        <v>2.2000000000000001E-3</v>
      </c>
      <c r="J160">
        <v>3.4200000000000001E-2</v>
      </c>
      <c r="K160">
        <v>0.93479999999999996</v>
      </c>
      <c r="L160">
        <v>1.9E-2</v>
      </c>
      <c r="M160">
        <v>0.3473</v>
      </c>
      <c r="N160">
        <v>3.8E-3</v>
      </c>
      <c r="O160">
        <v>0.13370000000000001</v>
      </c>
      <c r="P160" s="70">
        <v>59883.87</v>
      </c>
      <c r="Q160">
        <v>0.1132</v>
      </c>
      <c r="R160">
        <v>0.1038</v>
      </c>
      <c r="S160">
        <v>0.78300000000000003</v>
      </c>
      <c r="T160">
        <v>19.12</v>
      </c>
      <c r="U160">
        <v>12.57</v>
      </c>
      <c r="V160" s="70">
        <v>60540.25</v>
      </c>
      <c r="W160">
        <v>120.29</v>
      </c>
      <c r="X160" s="70">
        <v>141912</v>
      </c>
      <c r="Y160">
        <v>0.78149999999999997</v>
      </c>
      <c r="Z160">
        <v>0.16619999999999999</v>
      </c>
      <c r="AA160">
        <v>5.2299999999999999E-2</v>
      </c>
      <c r="AB160">
        <v>0.2185</v>
      </c>
      <c r="AC160">
        <v>141.91</v>
      </c>
      <c r="AD160" s="70">
        <v>4378.5</v>
      </c>
      <c r="AE160">
        <v>456.29</v>
      </c>
      <c r="AF160" s="70">
        <v>150580.16</v>
      </c>
      <c r="AG160">
        <v>425</v>
      </c>
      <c r="AH160" s="70">
        <v>33051</v>
      </c>
      <c r="AI160" s="70">
        <v>52169</v>
      </c>
      <c r="AJ160">
        <v>61.8</v>
      </c>
      <c r="AK160">
        <v>27.83</v>
      </c>
      <c r="AL160">
        <v>35.35</v>
      </c>
      <c r="AM160">
        <v>4.5999999999999996</v>
      </c>
      <c r="AN160">
        <v>0</v>
      </c>
      <c r="AO160">
        <v>0.89700000000000002</v>
      </c>
      <c r="AP160" s="70">
        <v>1055.4000000000001</v>
      </c>
      <c r="AQ160" s="70">
        <v>1592.12</v>
      </c>
      <c r="AR160" s="70">
        <v>5762.77</v>
      </c>
      <c r="AS160">
        <v>289.61</v>
      </c>
      <c r="AT160">
        <v>136.12</v>
      </c>
      <c r="AU160" s="70">
        <v>8836</v>
      </c>
      <c r="AV160" s="70">
        <v>4506.6499999999996</v>
      </c>
      <c r="AW160">
        <v>0.47599999999999998</v>
      </c>
      <c r="AX160" s="70">
        <v>3482.86</v>
      </c>
      <c r="AY160">
        <v>0.36780000000000002</v>
      </c>
      <c r="AZ160">
        <v>954.29</v>
      </c>
      <c r="BA160">
        <v>0.1008</v>
      </c>
      <c r="BB160">
        <v>524.38</v>
      </c>
      <c r="BC160">
        <v>5.5399999999999998E-2</v>
      </c>
      <c r="BD160" s="70">
        <v>9468.17</v>
      </c>
      <c r="BE160" s="70">
        <v>3006.9</v>
      </c>
      <c r="BF160">
        <v>0.6966</v>
      </c>
      <c r="BG160">
        <v>0.52429999999999999</v>
      </c>
      <c r="BH160">
        <v>0.22009999999999999</v>
      </c>
      <c r="BI160">
        <v>0.1426</v>
      </c>
      <c r="BJ160">
        <v>4.1000000000000002E-2</v>
      </c>
      <c r="BK160">
        <v>7.1999999999999995E-2</v>
      </c>
    </row>
    <row r="161" spans="1:63" x14ac:dyDescent="0.25">
      <c r="A161" t="s">
        <v>239</v>
      </c>
      <c r="B161">
        <v>47795</v>
      </c>
      <c r="C161">
        <v>208</v>
      </c>
      <c r="D161">
        <v>9.9700000000000006</v>
      </c>
      <c r="E161" s="70">
        <v>2074.19</v>
      </c>
      <c r="F161" s="70">
        <v>1797.46</v>
      </c>
      <c r="G161">
        <v>2.2000000000000001E-3</v>
      </c>
      <c r="H161">
        <v>2.8E-3</v>
      </c>
      <c r="I161">
        <v>5.9999999999999995E-4</v>
      </c>
      <c r="J161">
        <v>8.0000000000000002E-3</v>
      </c>
      <c r="K161">
        <v>0.97870000000000001</v>
      </c>
      <c r="L161">
        <v>7.7000000000000002E-3</v>
      </c>
      <c r="M161">
        <v>0.60840000000000005</v>
      </c>
      <c r="N161">
        <v>0</v>
      </c>
      <c r="O161">
        <v>0.14530000000000001</v>
      </c>
      <c r="P161" s="70">
        <v>49335.21</v>
      </c>
      <c r="Q161">
        <v>0.1138</v>
      </c>
      <c r="R161">
        <v>0.13009999999999999</v>
      </c>
      <c r="S161">
        <v>0.75609999999999999</v>
      </c>
      <c r="T161">
        <v>17.64</v>
      </c>
      <c r="U161">
        <v>8.4</v>
      </c>
      <c r="V161" s="70">
        <v>76935.259999999995</v>
      </c>
      <c r="W161">
        <v>238.04</v>
      </c>
      <c r="X161" s="70">
        <v>162979.32999999999</v>
      </c>
      <c r="Y161">
        <v>0.57150000000000001</v>
      </c>
      <c r="Z161">
        <v>0.1216</v>
      </c>
      <c r="AA161">
        <v>0.30690000000000001</v>
      </c>
      <c r="AB161">
        <v>0.42849999999999999</v>
      </c>
      <c r="AC161">
        <v>162.97999999999999</v>
      </c>
      <c r="AD161" s="70">
        <v>4205.62</v>
      </c>
      <c r="AE161">
        <v>336.13</v>
      </c>
      <c r="AF161" s="70">
        <v>163730.07</v>
      </c>
      <c r="AG161">
        <v>461</v>
      </c>
      <c r="AH161" s="70">
        <v>33144</v>
      </c>
      <c r="AI161" s="70">
        <v>52080</v>
      </c>
      <c r="AJ161">
        <v>31.09</v>
      </c>
      <c r="AK161">
        <v>23.46</v>
      </c>
      <c r="AL161">
        <v>23.49</v>
      </c>
      <c r="AM161">
        <v>5.45</v>
      </c>
      <c r="AN161">
        <v>0</v>
      </c>
      <c r="AO161">
        <v>0.51139999999999997</v>
      </c>
      <c r="AP161" s="70">
        <v>1286.23</v>
      </c>
      <c r="AQ161" s="70">
        <v>1935.97</v>
      </c>
      <c r="AR161" s="70">
        <v>5164.5200000000004</v>
      </c>
      <c r="AS161">
        <v>447.85</v>
      </c>
      <c r="AT161">
        <v>277.42</v>
      </c>
      <c r="AU161" s="70">
        <v>9112</v>
      </c>
      <c r="AV161" s="70">
        <v>5108.21</v>
      </c>
      <c r="AW161">
        <v>0.4486</v>
      </c>
      <c r="AX161" s="70">
        <v>4232.41</v>
      </c>
      <c r="AY161">
        <v>0.37169999999999997</v>
      </c>
      <c r="AZ161" s="70">
        <v>1134.54</v>
      </c>
      <c r="BA161">
        <v>9.9599999999999994E-2</v>
      </c>
      <c r="BB161">
        <v>912.64</v>
      </c>
      <c r="BC161">
        <v>8.0100000000000005E-2</v>
      </c>
      <c r="BD161" s="70">
        <v>11387.8</v>
      </c>
      <c r="BE161" s="70">
        <v>2913.36</v>
      </c>
      <c r="BF161">
        <v>0.60099999999999998</v>
      </c>
      <c r="BG161">
        <v>0.45550000000000002</v>
      </c>
      <c r="BH161">
        <v>0.26340000000000002</v>
      </c>
      <c r="BI161">
        <v>0.20150000000000001</v>
      </c>
      <c r="BJ161">
        <v>4.3799999999999999E-2</v>
      </c>
      <c r="BK161">
        <v>3.5900000000000001E-2</v>
      </c>
    </row>
    <row r="162" spans="1:63" x14ac:dyDescent="0.25">
      <c r="A162" t="s">
        <v>240</v>
      </c>
      <c r="B162">
        <v>50625</v>
      </c>
      <c r="C162">
        <v>79</v>
      </c>
      <c r="D162">
        <v>7.05</v>
      </c>
      <c r="E162">
        <v>557.20000000000005</v>
      </c>
      <c r="F162">
        <v>583.09</v>
      </c>
      <c r="G162">
        <v>3.3999999999999998E-3</v>
      </c>
      <c r="H162">
        <v>0</v>
      </c>
      <c r="I162">
        <v>0</v>
      </c>
      <c r="J162">
        <v>4.1999999999999997E-3</v>
      </c>
      <c r="K162">
        <v>0.98380000000000001</v>
      </c>
      <c r="L162">
        <v>8.6E-3</v>
      </c>
      <c r="M162">
        <v>0.41139999999999999</v>
      </c>
      <c r="N162">
        <v>0</v>
      </c>
      <c r="O162">
        <v>0.18060000000000001</v>
      </c>
      <c r="P162" s="70">
        <v>47723.51</v>
      </c>
      <c r="Q162">
        <v>0.26919999999999999</v>
      </c>
      <c r="R162">
        <v>0.15379999999999999</v>
      </c>
      <c r="S162">
        <v>0.57689999999999997</v>
      </c>
      <c r="T162">
        <v>17.829999999999998</v>
      </c>
      <c r="U162">
        <v>5.2</v>
      </c>
      <c r="V162" s="70">
        <v>66786.92</v>
      </c>
      <c r="W162">
        <v>103.62</v>
      </c>
      <c r="X162" s="70">
        <v>121488.26</v>
      </c>
      <c r="Y162">
        <v>0.87529999999999997</v>
      </c>
      <c r="Z162">
        <v>8.0600000000000005E-2</v>
      </c>
      <c r="AA162">
        <v>4.41E-2</v>
      </c>
      <c r="AB162">
        <v>0.12470000000000001</v>
      </c>
      <c r="AC162">
        <v>121.49</v>
      </c>
      <c r="AD162" s="70">
        <v>2823.69</v>
      </c>
      <c r="AE162">
        <v>429.29</v>
      </c>
      <c r="AF162" s="70">
        <v>111628.41</v>
      </c>
      <c r="AG162">
        <v>231</v>
      </c>
      <c r="AH162" s="70">
        <v>31014</v>
      </c>
      <c r="AI162" s="70">
        <v>41057</v>
      </c>
      <c r="AJ162">
        <v>39</v>
      </c>
      <c r="AK162">
        <v>22.22</v>
      </c>
      <c r="AL162">
        <v>25.69</v>
      </c>
      <c r="AM162">
        <v>4.3</v>
      </c>
      <c r="AN162">
        <v>0</v>
      </c>
      <c r="AO162">
        <v>0.94159999999999999</v>
      </c>
      <c r="AP162" s="70">
        <v>1611.45</v>
      </c>
      <c r="AQ162" s="70">
        <v>2060.58</v>
      </c>
      <c r="AR162" s="70">
        <v>5296.24</v>
      </c>
      <c r="AS162">
        <v>317.89</v>
      </c>
      <c r="AT162">
        <v>80.88</v>
      </c>
      <c r="AU162" s="70">
        <v>9367</v>
      </c>
      <c r="AV162" s="70">
        <v>5423.99</v>
      </c>
      <c r="AW162">
        <v>0.54559999999999997</v>
      </c>
      <c r="AX162" s="70">
        <v>2237.5</v>
      </c>
      <c r="AY162">
        <v>0.22509999999999999</v>
      </c>
      <c r="AZ162" s="70">
        <v>1261.69</v>
      </c>
      <c r="BA162">
        <v>0.12690000000000001</v>
      </c>
      <c r="BB162" s="70">
        <v>1017.96</v>
      </c>
      <c r="BC162">
        <v>0.1024</v>
      </c>
      <c r="BD162" s="70">
        <v>9941.14</v>
      </c>
      <c r="BE162" s="70">
        <v>5348.79</v>
      </c>
      <c r="BF162">
        <v>2.1095000000000002</v>
      </c>
      <c r="BG162">
        <v>0.56799999999999995</v>
      </c>
      <c r="BH162">
        <v>0.21590000000000001</v>
      </c>
      <c r="BI162">
        <v>0.16259999999999999</v>
      </c>
      <c r="BJ162">
        <v>3.4500000000000003E-2</v>
      </c>
      <c r="BK162">
        <v>1.89E-2</v>
      </c>
    </row>
    <row r="163" spans="1:63" x14ac:dyDescent="0.25">
      <c r="A163" t="s">
        <v>241</v>
      </c>
      <c r="B163">
        <v>48413</v>
      </c>
      <c r="C163">
        <v>132</v>
      </c>
      <c r="D163">
        <v>9.18</v>
      </c>
      <c r="E163" s="70">
        <v>1211.78</v>
      </c>
      <c r="F163" s="70">
        <v>1107.6300000000001</v>
      </c>
      <c r="G163">
        <v>8.9999999999999998E-4</v>
      </c>
      <c r="H163">
        <v>6.4999999999999997E-3</v>
      </c>
      <c r="I163">
        <v>8.9999999999999998E-4</v>
      </c>
      <c r="J163">
        <v>3.3399999999999999E-2</v>
      </c>
      <c r="K163">
        <v>0.93189999999999995</v>
      </c>
      <c r="L163">
        <v>2.64E-2</v>
      </c>
      <c r="M163">
        <v>0.51470000000000005</v>
      </c>
      <c r="N163">
        <v>5.4000000000000003E-3</v>
      </c>
      <c r="O163">
        <v>0.1946</v>
      </c>
      <c r="P163" s="70">
        <v>49400.87</v>
      </c>
      <c r="Q163">
        <v>0.1905</v>
      </c>
      <c r="R163">
        <v>8.3299999999999999E-2</v>
      </c>
      <c r="S163">
        <v>0.72619999999999996</v>
      </c>
      <c r="T163">
        <v>15.63</v>
      </c>
      <c r="U163">
        <v>13.2</v>
      </c>
      <c r="V163" s="70">
        <v>60481.48</v>
      </c>
      <c r="W163">
        <v>89</v>
      </c>
      <c r="X163" s="70">
        <v>117407.98</v>
      </c>
      <c r="Y163">
        <v>0.83740000000000003</v>
      </c>
      <c r="Z163">
        <v>8.1100000000000005E-2</v>
      </c>
      <c r="AA163">
        <v>8.1500000000000003E-2</v>
      </c>
      <c r="AB163">
        <v>0.16259999999999999</v>
      </c>
      <c r="AC163">
        <v>117.41</v>
      </c>
      <c r="AD163" s="70">
        <v>3448.74</v>
      </c>
      <c r="AE163">
        <v>506.31</v>
      </c>
      <c r="AF163" s="70">
        <v>117189.29</v>
      </c>
      <c r="AG163">
        <v>270</v>
      </c>
      <c r="AH163" s="70">
        <v>32650</v>
      </c>
      <c r="AI163" s="70">
        <v>44363</v>
      </c>
      <c r="AJ163">
        <v>41.66</v>
      </c>
      <c r="AK163">
        <v>27.48</v>
      </c>
      <c r="AL163">
        <v>36.56</v>
      </c>
      <c r="AM163">
        <v>4.3</v>
      </c>
      <c r="AN163">
        <v>780.96</v>
      </c>
      <c r="AO163">
        <v>1.2782</v>
      </c>
      <c r="AP163" s="70">
        <v>1466.42</v>
      </c>
      <c r="AQ163" s="70">
        <v>1940.94</v>
      </c>
      <c r="AR163" s="70">
        <v>5767.19</v>
      </c>
      <c r="AS163">
        <v>524.76</v>
      </c>
      <c r="AT163">
        <v>113.65</v>
      </c>
      <c r="AU163" s="70">
        <v>9813</v>
      </c>
      <c r="AV163" s="70">
        <v>6362.75</v>
      </c>
      <c r="AW163">
        <v>0.5081</v>
      </c>
      <c r="AX163" s="70">
        <v>3990.42</v>
      </c>
      <c r="AY163">
        <v>0.31869999999999998</v>
      </c>
      <c r="AZ163" s="70">
        <v>1519.58</v>
      </c>
      <c r="BA163">
        <v>0.12130000000000001</v>
      </c>
      <c r="BB163">
        <v>649.83000000000004</v>
      </c>
      <c r="BC163">
        <v>5.1900000000000002E-2</v>
      </c>
      <c r="BD163" s="70">
        <v>12522.58</v>
      </c>
      <c r="BE163" s="70">
        <v>4494.8999999999996</v>
      </c>
      <c r="BF163">
        <v>1.5115000000000001</v>
      </c>
      <c r="BG163">
        <v>0.53469999999999995</v>
      </c>
      <c r="BH163">
        <v>0.19839999999999999</v>
      </c>
      <c r="BI163">
        <v>0.2089</v>
      </c>
      <c r="BJ163">
        <v>4.6100000000000002E-2</v>
      </c>
      <c r="BK163">
        <v>1.1900000000000001E-2</v>
      </c>
    </row>
    <row r="164" spans="1:63" x14ac:dyDescent="0.25">
      <c r="A164" t="s">
        <v>242</v>
      </c>
      <c r="B164">
        <v>45773</v>
      </c>
      <c r="C164">
        <v>68</v>
      </c>
      <c r="D164">
        <v>38.770000000000003</v>
      </c>
      <c r="E164" s="70">
        <v>2636.24</v>
      </c>
      <c r="F164" s="70">
        <v>2535.6799999999998</v>
      </c>
      <c r="G164">
        <v>1.0699999999999999E-2</v>
      </c>
      <c r="H164">
        <v>0.1004</v>
      </c>
      <c r="I164">
        <v>3.8999999999999998E-3</v>
      </c>
      <c r="J164">
        <v>3.9699999999999999E-2</v>
      </c>
      <c r="K164">
        <v>0.76329999999999998</v>
      </c>
      <c r="L164">
        <v>8.2100000000000006E-2</v>
      </c>
      <c r="M164">
        <v>0.50360000000000005</v>
      </c>
      <c r="N164">
        <v>5.1000000000000004E-3</v>
      </c>
      <c r="O164">
        <v>8.5400000000000004E-2</v>
      </c>
      <c r="P164" s="70">
        <v>55423.82</v>
      </c>
      <c r="Q164">
        <v>0.1449</v>
      </c>
      <c r="R164">
        <v>0.21740000000000001</v>
      </c>
      <c r="S164">
        <v>0.63770000000000004</v>
      </c>
      <c r="T164">
        <v>18.82</v>
      </c>
      <c r="U164">
        <v>15</v>
      </c>
      <c r="V164" s="70">
        <v>75467.199999999997</v>
      </c>
      <c r="W164">
        <v>168.37</v>
      </c>
      <c r="X164" s="70">
        <v>134981.4</v>
      </c>
      <c r="Y164">
        <v>0.67730000000000001</v>
      </c>
      <c r="Z164">
        <v>0.2984</v>
      </c>
      <c r="AA164">
        <v>2.4299999999999999E-2</v>
      </c>
      <c r="AB164">
        <v>0.32269999999999999</v>
      </c>
      <c r="AC164">
        <v>134.97999999999999</v>
      </c>
      <c r="AD164" s="70">
        <v>4071.96</v>
      </c>
      <c r="AE164">
        <v>566.63</v>
      </c>
      <c r="AF164" s="70">
        <v>142743.79</v>
      </c>
      <c r="AG164">
        <v>397</v>
      </c>
      <c r="AH164" s="70">
        <v>30350</v>
      </c>
      <c r="AI164" s="70">
        <v>44467</v>
      </c>
      <c r="AJ164">
        <v>34.51</v>
      </c>
      <c r="AK164">
        <v>29.52</v>
      </c>
      <c r="AL164">
        <v>31.28</v>
      </c>
      <c r="AM164">
        <v>5.4</v>
      </c>
      <c r="AN164">
        <v>0</v>
      </c>
      <c r="AO164">
        <v>0.81520000000000004</v>
      </c>
      <c r="AP164">
        <v>939.33</v>
      </c>
      <c r="AQ164" s="70">
        <v>1567.42</v>
      </c>
      <c r="AR164" s="70">
        <v>4410.9799999999996</v>
      </c>
      <c r="AS164">
        <v>419.28</v>
      </c>
      <c r="AT164">
        <v>272.99</v>
      </c>
      <c r="AU164" s="70">
        <v>7610</v>
      </c>
      <c r="AV164" s="70">
        <v>3414.89</v>
      </c>
      <c r="AW164">
        <v>0.37880000000000003</v>
      </c>
      <c r="AX164" s="70">
        <v>3503.11</v>
      </c>
      <c r="AY164">
        <v>0.3886</v>
      </c>
      <c r="AZ164" s="70">
        <v>1204.3599999999999</v>
      </c>
      <c r="BA164">
        <v>0.1336</v>
      </c>
      <c r="BB164">
        <v>892.45</v>
      </c>
      <c r="BC164">
        <v>9.9000000000000005E-2</v>
      </c>
      <c r="BD164" s="70">
        <v>9014.7999999999993</v>
      </c>
      <c r="BE164" s="70">
        <v>2192.65</v>
      </c>
      <c r="BF164">
        <v>0.59640000000000004</v>
      </c>
      <c r="BG164">
        <v>0.53920000000000001</v>
      </c>
      <c r="BH164">
        <v>0.20100000000000001</v>
      </c>
      <c r="BI164">
        <v>0.21659999999999999</v>
      </c>
      <c r="BJ164">
        <v>2.87E-2</v>
      </c>
      <c r="BK164">
        <v>1.4500000000000001E-2</v>
      </c>
    </row>
    <row r="165" spans="1:63" x14ac:dyDescent="0.25">
      <c r="A165" t="s">
        <v>243</v>
      </c>
      <c r="B165">
        <v>50682</v>
      </c>
      <c r="C165">
        <v>112</v>
      </c>
      <c r="D165">
        <v>10.75</v>
      </c>
      <c r="E165" s="70">
        <v>1204.3399999999999</v>
      </c>
      <c r="F165" s="70">
        <v>1219.22</v>
      </c>
      <c r="G165">
        <v>2.5000000000000001E-3</v>
      </c>
      <c r="H165">
        <v>5.7000000000000002E-3</v>
      </c>
      <c r="I165">
        <v>0</v>
      </c>
      <c r="J165">
        <v>3.2099999999999997E-2</v>
      </c>
      <c r="K165">
        <v>0.94489999999999996</v>
      </c>
      <c r="L165">
        <v>1.4800000000000001E-2</v>
      </c>
      <c r="M165">
        <v>0.40139999999999998</v>
      </c>
      <c r="N165">
        <v>0</v>
      </c>
      <c r="O165">
        <v>0.14069999999999999</v>
      </c>
      <c r="P165" s="70">
        <v>51584.42</v>
      </c>
      <c r="Q165">
        <v>0.24490000000000001</v>
      </c>
      <c r="R165">
        <v>0.2041</v>
      </c>
      <c r="S165">
        <v>0.55100000000000005</v>
      </c>
      <c r="T165">
        <v>16.940000000000001</v>
      </c>
      <c r="U165">
        <v>4</v>
      </c>
      <c r="V165" s="70">
        <v>62909</v>
      </c>
      <c r="W165">
        <v>291.49</v>
      </c>
      <c r="X165" s="70">
        <v>104796.91</v>
      </c>
      <c r="Y165">
        <v>0.88339999999999996</v>
      </c>
      <c r="Z165">
        <v>4.0300000000000002E-2</v>
      </c>
      <c r="AA165">
        <v>7.6300000000000007E-2</v>
      </c>
      <c r="AB165">
        <v>0.1166</v>
      </c>
      <c r="AC165">
        <v>104.8</v>
      </c>
      <c r="AD165" s="70">
        <v>2458.77</v>
      </c>
      <c r="AE165">
        <v>297.18</v>
      </c>
      <c r="AF165" s="70">
        <v>96879.92</v>
      </c>
      <c r="AG165">
        <v>147</v>
      </c>
      <c r="AH165" s="70">
        <v>33279</v>
      </c>
      <c r="AI165" s="70">
        <v>45617</v>
      </c>
      <c r="AJ165">
        <v>37</v>
      </c>
      <c r="AK165">
        <v>22.21</v>
      </c>
      <c r="AL165">
        <v>25.35</v>
      </c>
      <c r="AM165">
        <v>4.2</v>
      </c>
      <c r="AN165" s="70">
        <v>1300.02</v>
      </c>
      <c r="AO165">
        <v>1.3918999999999999</v>
      </c>
      <c r="AP165" s="70">
        <v>1042.3699999999999</v>
      </c>
      <c r="AQ165" s="70">
        <v>2167.81</v>
      </c>
      <c r="AR165" s="70">
        <v>5815.29</v>
      </c>
      <c r="AS165">
        <v>436.87</v>
      </c>
      <c r="AT165">
        <v>418.65</v>
      </c>
      <c r="AU165" s="70">
        <v>9881</v>
      </c>
      <c r="AV165" s="70">
        <v>5716.3</v>
      </c>
      <c r="AW165">
        <v>0.54339999999999999</v>
      </c>
      <c r="AX165" s="70">
        <v>3256.42</v>
      </c>
      <c r="AY165">
        <v>0.30959999999999999</v>
      </c>
      <c r="AZ165">
        <v>985.87</v>
      </c>
      <c r="BA165">
        <v>9.3700000000000006E-2</v>
      </c>
      <c r="BB165">
        <v>560.11</v>
      </c>
      <c r="BC165">
        <v>5.3199999999999997E-2</v>
      </c>
      <c r="BD165" s="70">
        <v>10518.69</v>
      </c>
      <c r="BE165" s="70">
        <v>5325.61</v>
      </c>
      <c r="BF165">
        <v>1.9133</v>
      </c>
      <c r="BG165">
        <v>0.60040000000000004</v>
      </c>
      <c r="BH165">
        <v>0.21560000000000001</v>
      </c>
      <c r="BI165">
        <v>0.1211</v>
      </c>
      <c r="BJ165">
        <v>0.05</v>
      </c>
      <c r="BK165">
        <v>1.2999999999999999E-2</v>
      </c>
    </row>
    <row r="166" spans="1:63" x14ac:dyDescent="0.25">
      <c r="A166" t="s">
        <v>244</v>
      </c>
      <c r="B166">
        <v>43943</v>
      </c>
      <c r="C166">
        <v>26</v>
      </c>
      <c r="D166">
        <v>297.13</v>
      </c>
      <c r="E166" s="70">
        <v>7725.28</v>
      </c>
      <c r="F166" s="70">
        <v>6443.88</v>
      </c>
      <c r="G166">
        <v>7.0000000000000001E-3</v>
      </c>
      <c r="H166">
        <v>0.20599999999999999</v>
      </c>
      <c r="I166">
        <v>2.5999999999999999E-3</v>
      </c>
      <c r="J166">
        <v>8.7499999999999994E-2</v>
      </c>
      <c r="K166">
        <v>0.5645</v>
      </c>
      <c r="L166">
        <v>0.13239999999999999</v>
      </c>
      <c r="M166">
        <v>0.54179999999999995</v>
      </c>
      <c r="N166">
        <v>1.5800000000000002E-2</v>
      </c>
      <c r="O166">
        <v>0.156</v>
      </c>
      <c r="P166" s="70">
        <v>56540.959999999999</v>
      </c>
      <c r="Q166">
        <v>0.1923</v>
      </c>
      <c r="R166">
        <v>0.19639999999999999</v>
      </c>
      <c r="S166">
        <v>0.61129999999999995</v>
      </c>
      <c r="T166">
        <v>16.600000000000001</v>
      </c>
      <c r="U166">
        <v>42</v>
      </c>
      <c r="V166" s="70">
        <v>89804.26</v>
      </c>
      <c r="W166">
        <v>180.23</v>
      </c>
      <c r="X166" s="70">
        <v>104910.3</v>
      </c>
      <c r="Y166">
        <v>0.65669999999999995</v>
      </c>
      <c r="Z166">
        <v>0.31209999999999999</v>
      </c>
      <c r="AA166">
        <v>3.1199999999999999E-2</v>
      </c>
      <c r="AB166">
        <v>0.34329999999999999</v>
      </c>
      <c r="AC166">
        <v>104.91</v>
      </c>
      <c r="AD166" s="70">
        <v>4592.26</v>
      </c>
      <c r="AE166">
        <v>517.4</v>
      </c>
      <c r="AF166" s="70">
        <v>116330.64</v>
      </c>
      <c r="AG166">
        <v>263</v>
      </c>
      <c r="AH166" s="70">
        <v>26631</v>
      </c>
      <c r="AI166" s="70">
        <v>38418</v>
      </c>
      <c r="AJ166">
        <v>69.62</v>
      </c>
      <c r="AK166">
        <v>41.09</v>
      </c>
      <c r="AL166">
        <v>46.84</v>
      </c>
      <c r="AM166">
        <v>4.2</v>
      </c>
      <c r="AN166">
        <v>0</v>
      </c>
      <c r="AO166">
        <v>1.2739</v>
      </c>
      <c r="AP166" s="70">
        <v>1403.17</v>
      </c>
      <c r="AQ166" s="70">
        <v>2014.34</v>
      </c>
      <c r="AR166" s="70">
        <v>6212.36</v>
      </c>
      <c r="AS166">
        <v>651.9</v>
      </c>
      <c r="AT166">
        <v>303.22000000000003</v>
      </c>
      <c r="AU166" s="70">
        <v>10585</v>
      </c>
      <c r="AV166" s="70">
        <v>6341.99</v>
      </c>
      <c r="AW166">
        <v>0.49590000000000001</v>
      </c>
      <c r="AX166" s="70">
        <v>4585.01</v>
      </c>
      <c r="AY166">
        <v>0.35849999999999999</v>
      </c>
      <c r="AZ166">
        <v>483.89</v>
      </c>
      <c r="BA166">
        <v>3.78E-2</v>
      </c>
      <c r="BB166" s="70">
        <v>1377.52</v>
      </c>
      <c r="BC166">
        <v>0.1077</v>
      </c>
      <c r="BD166" s="70">
        <v>12788.41</v>
      </c>
      <c r="BE166" s="70">
        <v>3230.29</v>
      </c>
      <c r="BF166">
        <v>1.2021999999999999</v>
      </c>
      <c r="BG166">
        <v>0.52449999999999997</v>
      </c>
      <c r="BH166">
        <v>0.182</v>
      </c>
      <c r="BI166">
        <v>0.26290000000000002</v>
      </c>
      <c r="BJ166">
        <v>1.9400000000000001E-2</v>
      </c>
      <c r="BK166">
        <v>1.1299999999999999E-2</v>
      </c>
    </row>
    <row r="167" spans="1:63" x14ac:dyDescent="0.25">
      <c r="A167" t="s">
        <v>245</v>
      </c>
      <c r="B167">
        <v>43950</v>
      </c>
      <c r="C167">
        <v>11</v>
      </c>
      <c r="D167">
        <v>645.48</v>
      </c>
      <c r="E167" s="70">
        <v>7100.3</v>
      </c>
      <c r="F167" s="70">
        <v>5380.55</v>
      </c>
      <c r="G167">
        <v>2.0999999999999999E-3</v>
      </c>
      <c r="H167">
        <v>0.80840000000000001</v>
      </c>
      <c r="I167">
        <v>4.0000000000000002E-4</v>
      </c>
      <c r="J167">
        <v>6.6E-3</v>
      </c>
      <c r="K167">
        <v>0.13789999999999999</v>
      </c>
      <c r="L167">
        <v>4.4699999999999997E-2</v>
      </c>
      <c r="M167">
        <v>0.72540000000000004</v>
      </c>
      <c r="N167">
        <v>5.5999999999999999E-3</v>
      </c>
      <c r="O167">
        <v>0.2049</v>
      </c>
      <c r="P167" s="70">
        <v>63349.45</v>
      </c>
      <c r="Q167">
        <v>9.6699999999999994E-2</v>
      </c>
      <c r="R167">
        <v>0.21629999999999999</v>
      </c>
      <c r="S167">
        <v>0.68700000000000006</v>
      </c>
      <c r="T167">
        <v>15.88</v>
      </c>
      <c r="U167">
        <v>43.08</v>
      </c>
      <c r="V167" s="70">
        <v>84459.839999999997</v>
      </c>
      <c r="W167">
        <v>164.82</v>
      </c>
      <c r="X167" s="70">
        <v>82708.44</v>
      </c>
      <c r="Y167">
        <v>0.68410000000000004</v>
      </c>
      <c r="Z167">
        <v>0.2863</v>
      </c>
      <c r="AA167">
        <v>2.9600000000000001E-2</v>
      </c>
      <c r="AB167">
        <v>0.31590000000000001</v>
      </c>
      <c r="AC167">
        <v>82.71</v>
      </c>
      <c r="AD167" s="70">
        <v>5751.34</v>
      </c>
      <c r="AE167">
        <v>712.68</v>
      </c>
      <c r="AF167" s="70">
        <v>106494.11</v>
      </c>
      <c r="AG167">
        <v>200</v>
      </c>
      <c r="AH167" s="70">
        <v>27577</v>
      </c>
      <c r="AI167" s="70">
        <v>37436</v>
      </c>
      <c r="AJ167">
        <v>91.52</v>
      </c>
      <c r="AK167">
        <v>65.38</v>
      </c>
      <c r="AL167">
        <v>77.2</v>
      </c>
      <c r="AM167">
        <v>4.62</v>
      </c>
      <c r="AN167">
        <v>0</v>
      </c>
      <c r="AO167">
        <v>1.5395000000000001</v>
      </c>
      <c r="AP167" s="70">
        <v>1811.69</v>
      </c>
      <c r="AQ167" s="70">
        <v>2491.9899999999998</v>
      </c>
      <c r="AR167" s="70">
        <v>7233.59</v>
      </c>
      <c r="AS167">
        <v>740.92</v>
      </c>
      <c r="AT167">
        <v>530.80999999999995</v>
      </c>
      <c r="AU167" s="70">
        <v>12809</v>
      </c>
      <c r="AV167" s="70">
        <v>4986.84</v>
      </c>
      <c r="AW167">
        <v>0.36359999999999998</v>
      </c>
      <c r="AX167" s="70">
        <v>7293.38</v>
      </c>
      <c r="AY167">
        <v>0.53180000000000005</v>
      </c>
      <c r="AZ167">
        <v>232.27</v>
      </c>
      <c r="BA167">
        <v>1.6899999999999998E-2</v>
      </c>
      <c r="BB167" s="70">
        <v>1201.04</v>
      </c>
      <c r="BC167">
        <v>8.7599999999999997E-2</v>
      </c>
      <c r="BD167" s="70">
        <v>13713.52</v>
      </c>
      <c r="BE167" s="70">
        <v>2894.58</v>
      </c>
      <c r="BF167">
        <v>1.1564000000000001</v>
      </c>
      <c r="BG167">
        <v>0.58709999999999996</v>
      </c>
      <c r="BH167">
        <v>0.224</v>
      </c>
      <c r="BI167">
        <v>0.14280000000000001</v>
      </c>
      <c r="BJ167">
        <v>2.3599999999999999E-2</v>
      </c>
      <c r="BK167">
        <v>2.2499999999999999E-2</v>
      </c>
    </row>
    <row r="168" spans="1:63" x14ac:dyDescent="0.25">
      <c r="A168" t="s">
        <v>246</v>
      </c>
      <c r="B168">
        <v>47050</v>
      </c>
      <c r="C168">
        <v>131</v>
      </c>
      <c r="D168">
        <v>9.17</v>
      </c>
      <c r="E168" s="70">
        <v>1200.75</v>
      </c>
      <c r="F168" s="70">
        <v>1227.0899999999999</v>
      </c>
      <c r="G168">
        <v>2E-3</v>
      </c>
      <c r="H168">
        <v>2.8E-3</v>
      </c>
      <c r="I168">
        <v>0</v>
      </c>
      <c r="J168">
        <v>5.9299999999999999E-2</v>
      </c>
      <c r="K168">
        <v>0.91890000000000005</v>
      </c>
      <c r="L168">
        <v>1.7100000000000001E-2</v>
      </c>
      <c r="M168">
        <v>0.30680000000000002</v>
      </c>
      <c r="N168">
        <v>3.3E-3</v>
      </c>
      <c r="O168">
        <v>0.19040000000000001</v>
      </c>
      <c r="P168" s="70">
        <v>50678.98</v>
      </c>
      <c r="Q168">
        <v>0.1721</v>
      </c>
      <c r="R168">
        <v>0.1885</v>
      </c>
      <c r="S168">
        <v>0.63929999999999998</v>
      </c>
      <c r="T168">
        <v>17.829999999999998</v>
      </c>
      <c r="U168">
        <v>14.2</v>
      </c>
      <c r="V168" s="70">
        <v>51832.9</v>
      </c>
      <c r="W168">
        <v>82.89</v>
      </c>
      <c r="X168" s="70">
        <v>156272</v>
      </c>
      <c r="Y168">
        <v>0.88580000000000003</v>
      </c>
      <c r="Z168">
        <v>4.3999999999999997E-2</v>
      </c>
      <c r="AA168">
        <v>7.0199999999999999E-2</v>
      </c>
      <c r="AB168">
        <v>0.1142</v>
      </c>
      <c r="AC168">
        <v>156.27000000000001</v>
      </c>
      <c r="AD168" s="70">
        <v>3664.16</v>
      </c>
      <c r="AE168">
        <v>576.83000000000004</v>
      </c>
      <c r="AF168" s="70">
        <v>152234.28</v>
      </c>
      <c r="AG168">
        <v>432</v>
      </c>
      <c r="AH168" s="70">
        <v>36179</v>
      </c>
      <c r="AI168" s="70">
        <v>51726</v>
      </c>
      <c r="AJ168">
        <v>40.299999999999997</v>
      </c>
      <c r="AK168">
        <v>22.03</v>
      </c>
      <c r="AL168">
        <v>25.09</v>
      </c>
      <c r="AM168">
        <v>4.7</v>
      </c>
      <c r="AN168" s="70">
        <v>2186.4699999999998</v>
      </c>
      <c r="AO168">
        <v>1.3724000000000001</v>
      </c>
      <c r="AP168" s="70">
        <v>1459.9</v>
      </c>
      <c r="AQ168" s="70">
        <v>2307.9699999999998</v>
      </c>
      <c r="AR168" s="70">
        <v>6132.2</v>
      </c>
      <c r="AS168">
        <v>499.92</v>
      </c>
      <c r="AT168">
        <v>128.01</v>
      </c>
      <c r="AU168" s="70">
        <v>10528</v>
      </c>
      <c r="AV168" s="70">
        <v>4214.17</v>
      </c>
      <c r="AW168">
        <v>0.37819999999999998</v>
      </c>
      <c r="AX168" s="70">
        <v>5112.87</v>
      </c>
      <c r="AY168">
        <v>0.45889999999999997</v>
      </c>
      <c r="AZ168" s="70">
        <v>1098.33</v>
      </c>
      <c r="BA168">
        <v>9.8599999999999993E-2</v>
      </c>
      <c r="BB168">
        <v>716.98</v>
      </c>
      <c r="BC168">
        <v>6.4299999999999996E-2</v>
      </c>
      <c r="BD168" s="70">
        <v>11142.35</v>
      </c>
      <c r="BE168" s="70">
        <v>3376.47</v>
      </c>
      <c r="BF168">
        <v>0.78700000000000003</v>
      </c>
      <c r="BG168">
        <v>0.55300000000000005</v>
      </c>
      <c r="BH168">
        <v>0.2107</v>
      </c>
      <c r="BI168">
        <v>0.1764</v>
      </c>
      <c r="BJ168">
        <v>4.53E-2</v>
      </c>
      <c r="BK168">
        <v>1.46E-2</v>
      </c>
    </row>
    <row r="169" spans="1:63" x14ac:dyDescent="0.25">
      <c r="A169" t="s">
        <v>247</v>
      </c>
      <c r="B169">
        <v>50328</v>
      </c>
      <c r="C169">
        <v>133</v>
      </c>
      <c r="D169">
        <v>7.39</v>
      </c>
      <c r="E169">
        <v>982.97</v>
      </c>
      <c r="F169" s="70">
        <v>1070.74</v>
      </c>
      <c r="G169">
        <v>2.2200000000000001E-2</v>
      </c>
      <c r="H169">
        <v>2.07E-2</v>
      </c>
      <c r="I169">
        <v>2.9999999999999997E-4</v>
      </c>
      <c r="J169">
        <v>1.41E-2</v>
      </c>
      <c r="K169">
        <v>0.93720000000000003</v>
      </c>
      <c r="L169">
        <v>5.4999999999999997E-3</v>
      </c>
      <c r="M169">
        <v>0.17760000000000001</v>
      </c>
      <c r="N169">
        <v>8.9999999999999998E-4</v>
      </c>
      <c r="O169">
        <v>0.12620000000000001</v>
      </c>
      <c r="P169" s="70">
        <v>59228.11</v>
      </c>
      <c r="Q169">
        <v>0.1857</v>
      </c>
      <c r="R169">
        <v>0.1857</v>
      </c>
      <c r="S169">
        <v>0.62860000000000005</v>
      </c>
      <c r="T169">
        <v>18.12</v>
      </c>
      <c r="U169">
        <v>7.3</v>
      </c>
      <c r="V169" s="70">
        <v>78931.92</v>
      </c>
      <c r="W169">
        <v>131.57</v>
      </c>
      <c r="X169" s="70">
        <v>209193.96</v>
      </c>
      <c r="Y169">
        <v>0.90580000000000005</v>
      </c>
      <c r="Z169">
        <v>6.3E-2</v>
      </c>
      <c r="AA169">
        <v>3.1300000000000001E-2</v>
      </c>
      <c r="AB169">
        <v>9.4200000000000006E-2</v>
      </c>
      <c r="AC169">
        <v>209.19</v>
      </c>
      <c r="AD169" s="70">
        <v>6449.63</v>
      </c>
      <c r="AE169">
        <v>835.97</v>
      </c>
      <c r="AF169" s="70">
        <v>208993.19</v>
      </c>
      <c r="AG169">
        <v>531</v>
      </c>
      <c r="AH169" s="70">
        <v>43907</v>
      </c>
      <c r="AI169" s="70">
        <v>60022</v>
      </c>
      <c r="AJ169">
        <v>42.3</v>
      </c>
      <c r="AK169">
        <v>30.12</v>
      </c>
      <c r="AL169">
        <v>35.35</v>
      </c>
      <c r="AM169">
        <v>4.9000000000000004</v>
      </c>
      <c r="AN169" s="70">
        <v>1320.77</v>
      </c>
      <c r="AO169">
        <v>1.2621</v>
      </c>
      <c r="AP169" s="70">
        <v>1298.78</v>
      </c>
      <c r="AQ169" s="70">
        <v>2305.31</v>
      </c>
      <c r="AR169" s="70">
        <v>5031.2299999999996</v>
      </c>
      <c r="AS169">
        <v>549.84</v>
      </c>
      <c r="AT169">
        <v>232.86</v>
      </c>
      <c r="AU169" s="70">
        <v>9418</v>
      </c>
      <c r="AV169" s="70">
        <v>2581.2600000000002</v>
      </c>
      <c r="AW169">
        <v>0.25609999999999999</v>
      </c>
      <c r="AX169" s="70">
        <v>6232.64</v>
      </c>
      <c r="AY169">
        <v>0.61829999999999996</v>
      </c>
      <c r="AZ169">
        <v>854.04</v>
      </c>
      <c r="BA169">
        <v>8.4699999999999998E-2</v>
      </c>
      <c r="BB169">
        <v>412.58</v>
      </c>
      <c r="BC169">
        <v>4.0899999999999999E-2</v>
      </c>
      <c r="BD169" s="70">
        <v>10080.52</v>
      </c>
      <c r="BE169" s="70">
        <v>1791.45</v>
      </c>
      <c r="BF169">
        <v>0.3211</v>
      </c>
      <c r="BG169">
        <v>0.58930000000000005</v>
      </c>
      <c r="BH169">
        <v>0.22470000000000001</v>
      </c>
      <c r="BI169">
        <v>0.1129</v>
      </c>
      <c r="BJ169">
        <v>4.2900000000000001E-2</v>
      </c>
      <c r="BK169">
        <v>3.0099999999999998E-2</v>
      </c>
    </row>
    <row r="170" spans="1:63" x14ac:dyDescent="0.25">
      <c r="A170" t="s">
        <v>248</v>
      </c>
      <c r="B170">
        <v>43968</v>
      </c>
      <c r="C170">
        <v>38</v>
      </c>
      <c r="D170">
        <v>123.39</v>
      </c>
      <c r="E170" s="70">
        <v>4689</v>
      </c>
      <c r="F170" s="70">
        <v>4143.3</v>
      </c>
      <c r="G170">
        <v>1.37E-2</v>
      </c>
      <c r="H170">
        <v>9.3899999999999997E-2</v>
      </c>
      <c r="I170">
        <v>6.9999999999999999E-4</v>
      </c>
      <c r="J170">
        <v>3.5700000000000003E-2</v>
      </c>
      <c r="K170">
        <v>0.78320000000000001</v>
      </c>
      <c r="L170">
        <v>7.2700000000000001E-2</v>
      </c>
      <c r="M170">
        <v>0.56169999999999998</v>
      </c>
      <c r="N170">
        <v>1.4200000000000001E-2</v>
      </c>
      <c r="O170">
        <v>0.14149999999999999</v>
      </c>
      <c r="P170" s="70">
        <v>57459.53</v>
      </c>
      <c r="Q170">
        <v>0.10539999999999999</v>
      </c>
      <c r="R170">
        <v>0.22109999999999999</v>
      </c>
      <c r="S170">
        <v>0.67349999999999999</v>
      </c>
      <c r="T170">
        <v>20.18</v>
      </c>
      <c r="U170">
        <v>26</v>
      </c>
      <c r="V170" s="70">
        <v>81957.399999999994</v>
      </c>
      <c r="W170">
        <v>175.66</v>
      </c>
      <c r="X170" s="70">
        <v>130375.57</v>
      </c>
      <c r="Y170">
        <v>0.73799999999999999</v>
      </c>
      <c r="Z170">
        <v>0.23080000000000001</v>
      </c>
      <c r="AA170">
        <v>3.1199999999999999E-2</v>
      </c>
      <c r="AB170">
        <v>0.26200000000000001</v>
      </c>
      <c r="AC170">
        <v>130.38</v>
      </c>
      <c r="AD170" s="70">
        <v>4263.59</v>
      </c>
      <c r="AE170">
        <v>491.8</v>
      </c>
      <c r="AF170" s="70">
        <v>135007.71</v>
      </c>
      <c r="AG170">
        <v>357</v>
      </c>
      <c r="AH170" s="70">
        <v>27119</v>
      </c>
      <c r="AI170" s="70">
        <v>43979</v>
      </c>
      <c r="AJ170">
        <v>52.8</v>
      </c>
      <c r="AK170">
        <v>31.77</v>
      </c>
      <c r="AL170">
        <v>32.96</v>
      </c>
      <c r="AM170">
        <v>4.5999999999999996</v>
      </c>
      <c r="AN170">
        <v>739.15</v>
      </c>
      <c r="AO170">
        <v>1.2823</v>
      </c>
      <c r="AP170" s="70">
        <v>1268.6500000000001</v>
      </c>
      <c r="AQ170" s="70">
        <v>1897.17</v>
      </c>
      <c r="AR170" s="70">
        <v>5813.76</v>
      </c>
      <c r="AS170">
        <v>540.28</v>
      </c>
      <c r="AT170">
        <v>145.13999999999999</v>
      </c>
      <c r="AU170" s="70">
        <v>9665</v>
      </c>
      <c r="AV170" s="70">
        <v>4849.97</v>
      </c>
      <c r="AW170">
        <v>0.43990000000000001</v>
      </c>
      <c r="AX170" s="70">
        <v>4834.3999999999996</v>
      </c>
      <c r="AY170">
        <v>0.4385</v>
      </c>
      <c r="AZ170">
        <v>450.55</v>
      </c>
      <c r="BA170">
        <v>4.0899999999999999E-2</v>
      </c>
      <c r="BB170">
        <v>891.07</v>
      </c>
      <c r="BC170">
        <v>8.0799999999999997E-2</v>
      </c>
      <c r="BD170" s="70">
        <v>11025.99</v>
      </c>
      <c r="BE170" s="70">
        <v>2695.01</v>
      </c>
      <c r="BF170">
        <v>0.77149999999999996</v>
      </c>
      <c r="BG170">
        <v>0.53979999999999995</v>
      </c>
      <c r="BH170">
        <v>0.24310000000000001</v>
      </c>
      <c r="BI170">
        <v>0.17780000000000001</v>
      </c>
      <c r="BJ170">
        <v>2.7900000000000001E-2</v>
      </c>
      <c r="BK170">
        <v>1.15E-2</v>
      </c>
    </row>
    <row r="171" spans="1:63" x14ac:dyDescent="0.25">
      <c r="A171" t="s">
        <v>249</v>
      </c>
      <c r="B171">
        <v>46102</v>
      </c>
      <c r="C171">
        <v>35</v>
      </c>
      <c r="D171">
        <v>286.81</v>
      </c>
      <c r="E171" s="70">
        <v>10038.24</v>
      </c>
      <c r="F171" s="70">
        <v>9496.4500000000007</v>
      </c>
      <c r="G171">
        <v>2.3400000000000001E-2</v>
      </c>
      <c r="H171">
        <v>0.14749999999999999</v>
      </c>
      <c r="I171">
        <v>1.6000000000000001E-3</v>
      </c>
      <c r="J171">
        <v>6.88E-2</v>
      </c>
      <c r="K171">
        <v>0.70660000000000001</v>
      </c>
      <c r="L171">
        <v>5.21E-2</v>
      </c>
      <c r="M171">
        <v>0.34250000000000003</v>
      </c>
      <c r="N171">
        <v>5.33E-2</v>
      </c>
      <c r="O171">
        <v>0.12820000000000001</v>
      </c>
      <c r="P171" s="70">
        <v>54483.63</v>
      </c>
      <c r="Q171">
        <v>0.1724</v>
      </c>
      <c r="R171">
        <v>0.21260000000000001</v>
      </c>
      <c r="S171">
        <v>0.6149</v>
      </c>
      <c r="T171">
        <v>20.63</v>
      </c>
      <c r="U171">
        <v>40</v>
      </c>
      <c r="V171" s="70">
        <v>76109.3</v>
      </c>
      <c r="W171">
        <v>236.86</v>
      </c>
      <c r="X171" s="70">
        <v>135103.48000000001</v>
      </c>
      <c r="Y171">
        <v>0.71440000000000003</v>
      </c>
      <c r="Z171">
        <v>0.2571</v>
      </c>
      <c r="AA171">
        <v>2.8500000000000001E-2</v>
      </c>
      <c r="AB171">
        <v>0.28560000000000002</v>
      </c>
      <c r="AC171">
        <v>135.1</v>
      </c>
      <c r="AD171" s="70">
        <v>5183.88</v>
      </c>
      <c r="AE171">
        <v>561.54</v>
      </c>
      <c r="AF171" s="70">
        <v>156482.70000000001</v>
      </c>
      <c r="AG171">
        <v>440</v>
      </c>
      <c r="AH171" s="70">
        <v>36096</v>
      </c>
      <c r="AI171" s="70">
        <v>51984</v>
      </c>
      <c r="AJ171">
        <v>62.23</v>
      </c>
      <c r="AK171">
        <v>36.36</v>
      </c>
      <c r="AL171">
        <v>41.32</v>
      </c>
      <c r="AM171">
        <v>6.79</v>
      </c>
      <c r="AN171">
        <v>0</v>
      </c>
      <c r="AO171">
        <v>0.82830000000000004</v>
      </c>
      <c r="AP171">
        <v>921.12</v>
      </c>
      <c r="AQ171" s="70">
        <v>1466.23</v>
      </c>
      <c r="AR171" s="70">
        <v>4777.88</v>
      </c>
      <c r="AS171">
        <v>400.35</v>
      </c>
      <c r="AT171">
        <v>200.41</v>
      </c>
      <c r="AU171" s="70">
        <v>7766</v>
      </c>
      <c r="AV171" s="70">
        <v>3214.9</v>
      </c>
      <c r="AW171">
        <v>0.33600000000000002</v>
      </c>
      <c r="AX171" s="70">
        <v>4659.29</v>
      </c>
      <c r="AY171">
        <v>0.48699999999999999</v>
      </c>
      <c r="AZ171" s="70">
        <v>1123.3599999999999</v>
      </c>
      <c r="BA171">
        <v>0.1174</v>
      </c>
      <c r="BB171">
        <v>570.16</v>
      </c>
      <c r="BC171">
        <v>5.96E-2</v>
      </c>
      <c r="BD171" s="70">
        <v>9567.7099999999991</v>
      </c>
      <c r="BE171" s="70">
        <v>2239.11</v>
      </c>
      <c r="BF171">
        <v>0.48580000000000001</v>
      </c>
      <c r="BG171">
        <v>0.59719999999999995</v>
      </c>
      <c r="BH171">
        <v>0.20930000000000001</v>
      </c>
      <c r="BI171">
        <v>0.13039999999999999</v>
      </c>
      <c r="BJ171">
        <v>3.15E-2</v>
      </c>
      <c r="BK171">
        <v>3.1600000000000003E-2</v>
      </c>
    </row>
    <row r="172" spans="1:63" x14ac:dyDescent="0.25">
      <c r="A172" t="s">
        <v>250</v>
      </c>
      <c r="B172">
        <v>47621</v>
      </c>
      <c r="C172">
        <v>60</v>
      </c>
      <c r="D172">
        <v>16.04</v>
      </c>
      <c r="E172">
        <v>962.37</v>
      </c>
      <c r="F172">
        <v>960.32</v>
      </c>
      <c r="G172">
        <v>6.4000000000000003E-3</v>
      </c>
      <c r="H172">
        <v>2.5000000000000001E-3</v>
      </c>
      <c r="I172">
        <v>1E-3</v>
      </c>
      <c r="J172">
        <v>1.15E-2</v>
      </c>
      <c r="K172">
        <v>0.95350000000000001</v>
      </c>
      <c r="L172">
        <v>2.5100000000000001E-2</v>
      </c>
      <c r="M172">
        <v>0.44169999999999998</v>
      </c>
      <c r="N172">
        <v>0</v>
      </c>
      <c r="O172">
        <v>8.4099999999999994E-2</v>
      </c>
      <c r="P172" s="70">
        <v>48238.33</v>
      </c>
      <c r="Q172">
        <v>0.23530000000000001</v>
      </c>
      <c r="R172">
        <v>0.1176</v>
      </c>
      <c r="S172">
        <v>0.64710000000000001</v>
      </c>
      <c r="T172">
        <v>20.36</v>
      </c>
      <c r="U172">
        <v>5.96</v>
      </c>
      <c r="V172" s="70">
        <v>74278.78</v>
      </c>
      <c r="W172">
        <v>158.47999999999999</v>
      </c>
      <c r="X172" s="70">
        <v>79636.42</v>
      </c>
      <c r="Y172">
        <v>0.89190000000000003</v>
      </c>
      <c r="Z172">
        <v>7.9899999999999999E-2</v>
      </c>
      <c r="AA172">
        <v>2.8199999999999999E-2</v>
      </c>
      <c r="AB172">
        <v>0.1081</v>
      </c>
      <c r="AC172">
        <v>79.64</v>
      </c>
      <c r="AD172" s="70">
        <v>1790.95</v>
      </c>
      <c r="AE172">
        <v>285.04000000000002</v>
      </c>
      <c r="AF172" s="70">
        <v>78639.06</v>
      </c>
      <c r="AG172">
        <v>66</v>
      </c>
      <c r="AH172" s="70">
        <v>30576</v>
      </c>
      <c r="AI172" s="70">
        <v>40989</v>
      </c>
      <c r="AJ172">
        <v>29.2</v>
      </c>
      <c r="AK172">
        <v>22.21</v>
      </c>
      <c r="AL172">
        <v>23.18</v>
      </c>
      <c r="AM172">
        <v>4.2</v>
      </c>
      <c r="AN172">
        <v>0</v>
      </c>
      <c r="AO172">
        <v>0.79749999999999999</v>
      </c>
      <c r="AP172" s="70">
        <v>1267.99</v>
      </c>
      <c r="AQ172" s="70">
        <v>1502.92</v>
      </c>
      <c r="AR172" s="70">
        <v>4549.54</v>
      </c>
      <c r="AS172">
        <v>285.45999999999998</v>
      </c>
      <c r="AT172">
        <v>242.08</v>
      </c>
      <c r="AU172" s="70">
        <v>7848</v>
      </c>
      <c r="AV172" s="70">
        <v>5759.99</v>
      </c>
      <c r="AW172">
        <v>0.67179999999999995</v>
      </c>
      <c r="AX172" s="70">
        <v>1410.3</v>
      </c>
      <c r="AY172">
        <v>0.16450000000000001</v>
      </c>
      <c r="AZ172">
        <v>925.83</v>
      </c>
      <c r="BA172">
        <v>0.108</v>
      </c>
      <c r="BB172">
        <v>478.17</v>
      </c>
      <c r="BC172">
        <v>5.5800000000000002E-2</v>
      </c>
      <c r="BD172" s="70">
        <v>8574.2800000000007</v>
      </c>
      <c r="BE172" s="70">
        <v>5224.7299999999996</v>
      </c>
      <c r="BF172">
        <v>2.5356999999999998</v>
      </c>
      <c r="BG172">
        <v>0.53820000000000001</v>
      </c>
      <c r="BH172">
        <v>0.218</v>
      </c>
      <c r="BI172">
        <v>0.2014</v>
      </c>
      <c r="BJ172">
        <v>2.81E-2</v>
      </c>
      <c r="BK172">
        <v>1.4200000000000001E-2</v>
      </c>
    </row>
    <row r="173" spans="1:63" x14ac:dyDescent="0.25">
      <c r="A173" t="s">
        <v>251</v>
      </c>
      <c r="B173">
        <v>46870</v>
      </c>
      <c r="C173">
        <v>101</v>
      </c>
      <c r="D173">
        <v>19.170000000000002</v>
      </c>
      <c r="E173" s="70">
        <v>1936.32</v>
      </c>
      <c r="F173" s="70">
        <v>1968.54</v>
      </c>
      <c r="G173">
        <v>2E-3</v>
      </c>
      <c r="H173">
        <v>1.1000000000000001E-3</v>
      </c>
      <c r="I173">
        <v>8.0000000000000004E-4</v>
      </c>
      <c r="J173">
        <v>6.7000000000000002E-3</v>
      </c>
      <c r="K173">
        <v>0.97309999999999997</v>
      </c>
      <c r="L173">
        <v>1.6299999999999999E-2</v>
      </c>
      <c r="M173">
        <v>0.36130000000000001</v>
      </c>
      <c r="N173">
        <v>0</v>
      </c>
      <c r="O173">
        <v>0.1082</v>
      </c>
      <c r="P173" s="70">
        <v>59022.89</v>
      </c>
      <c r="Q173">
        <v>0.1057</v>
      </c>
      <c r="R173">
        <v>0.1789</v>
      </c>
      <c r="S173">
        <v>0.71540000000000004</v>
      </c>
      <c r="T173">
        <v>21.39</v>
      </c>
      <c r="U173">
        <v>13.63</v>
      </c>
      <c r="V173" s="70">
        <v>72739.55</v>
      </c>
      <c r="W173">
        <v>139.51</v>
      </c>
      <c r="X173" s="70">
        <v>111162.47</v>
      </c>
      <c r="Y173">
        <v>0.82699999999999996</v>
      </c>
      <c r="Z173">
        <v>4.6899999999999997E-2</v>
      </c>
      <c r="AA173">
        <v>0.12609999999999999</v>
      </c>
      <c r="AB173">
        <v>0.17299999999999999</v>
      </c>
      <c r="AC173">
        <v>111.16</v>
      </c>
      <c r="AD173" s="70">
        <v>2733.92</v>
      </c>
      <c r="AE173">
        <v>326.02999999999997</v>
      </c>
      <c r="AF173" s="70">
        <v>107512.14</v>
      </c>
      <c r="AG173">
        <v>209</v>
      </c>
      <c r="AH173" s="70">
        <v>33599</v>
      </c>
      <c r="AI173" s="70">
        <v>48168</v>
      </c>
      <c r="AJ173">
        <v>41.39</v>
      </c>
      <c r="AK173">
        <v>22.09</v>
      </c>
      <c r="AL173">
        <v>23.62</v>
      </c>
      <c r="AM173">
        <v>4.8</v>
      </c>
      <c r="AN173" s="70">
        <v>1346.53</v>
      </c>
      <c r="AO173">
        <v>1.3725000000000001</v>
      </c>
      <c r="AP173" s="70">
        <v>1144.57</v>
      </c>
      <c r="AQ173" s="70">
        <v>2052.1</v>
      </c>
      <c r="AR173" s="70">
        <v>4987.53</v>
      </c>
      <c r="AS173">
        <v>461.95</v>
      </c>
      <c r="AT173">
        <v>277.83999999999997</v>
      </c>
      <c r="AU173" s="70">
        <v>8924</v>
      </c>
      <c r="AV173" s="70">
        <v>4937.3</v>
      </c>
      <c r="AW173">
        <v>0.43709999999999999</v>
      </c>
      <c r="AX173" s="70">
        <v>4537.1400000000003</v>
      </c>
      <c r="AY173">
        <v>0.4017</v>
      </c>
      <c r="AZ173" s="70">
        <v>1206.52</v>
      </c>
      <c r="BA173">
        <v>0.10680000000000001</v>
      </c>
      <c r="BB173">
        <v>614.14</v>
      </c>
      <c r="BC173">
        <v>5.4399999999999997E-2</v>
      </c>
      <c r="BD173" s="70">
        <v>11295.09</v>
      </c>
      <c r="BE173" s="70">
        <v>4804.37</v>
      </c>
      <c r="BF173">
        <v>1.4371</v>
      </c>
      <c r="BG173">
        <v>0.54179999999999995</v>
      </c>
      <c r="BH173">
        <v>0.2059</v>
      </c>
      <c r="BI173">
        <v>0.1893</v>
      </c>
      <c r="BJ173">
        <v>4.7500000000000001E-2</v>
      </c>
      <c r="BK173">
        <v>1.55E-2</v>
      </c>
    </row>
    <row r="174" spans="1:63" x14ac:dyDescent="0.25">
      <c r="A174" t="s">
        <v>252</v>
      </c>
      <c r="B174">
        <v>47936</v>
      </c>
      <c r="C174">
        <v>37</v>
      </c>
      <c r="D174">
        <v>46.6</v>
      </c>
      <c r="E174" s="70">
        <v>1724.07</v>
      </c>
      <c r="F174" s="70">
        <v>1737.07</v>
      </c>
      <c r="G174">
        <v>9.7999999999999997E-3</v>
      </c>
      <c r="H174">
        <v>8.0000000000000002E-3</v>
      </c>
      <c r="I174">
        <v>0</v>
      </c>
      <c r="J174">
        <v>5.3E-3</v>
      </c>
      <c r="K174">
        <v>0.95399999999999996</v>
      </c>
      <c r="L174">
        <v>2.29E-2</v>
      </c>
      <c r="M174">
        <v>0.44319999999999998</v>
      </c>
      <c r="N174">
        <v>0</v>
      </c>
      <c r="O174">
        <v>0.17519999999999999</v>
      </c>
      <c r="P174" s="70">
        <v>49397.48</v>
      </c>
      <c r="Q174">
        <v>0.36730000000000002</v>
      </c>
      <c r="R174">
        <v>0.15310000000000001</v>
      </c>
      <c r="S174">
        <v>0.47960000000000003</v>
      </c>
      <c r="T174">
        <v>20.29</v>
      </c>
      <c r="U174">
        <v>10</v>
      </c>
      <c r="V174" s="70">
        <v>73824.100000000006</v>
      </c>
      <c r="W174">
        <v>164.41</v>
      </c>
      <c r="X174" s="70">
        <v>112068.72</v>
      </c>
      <c r="Y174">
        <v>0.89080000000000004</v>
      </c>
      <c r="Z174">
        <v>7.1199999999999999E-2</v>
      </c>
      <c r="AA174">
        <v>3.7999999999999999E-2</v>
      </c>
      <c r="AB174">
        <v>0.10920000000000001</v>
      </c>
      <c r="AC174">
        <v>112.07</v>
      </c>
      <c r="AD174" s="70">
        <v>2470.04</v>
      </c>
      <c r="AE174">
        <v>351</v>
      </c>
      <c r="AF174" s="70">
        <v>106943.89</v>
      </c>
      <c r="AG174">
        <v>203</v>
      </c>
      <c r="AH174" s="70">
        <v>33247</v>
      </c>
      <c r="AI174" s="70">
        <v>52130</v>
      </c>
      <c r="AJ174">
        <v>22.4</v>
      </c>
      <c r="AK174">
        <v>22.02</v>
      </c>
      <c r="AL174">
        <v>22.07</v>
      </c>
      <c r="AM174">
        <v>4.4000000000000004</v>
      </c>
      <c r="AN174">
        <v>0</v>
      </c>
      <c r="AO174">
        <v>0.6754</v>
      </c>
      <c r="AP174" s="70">
        <v>1013.9</v>
      </c>
      <c r="AQ174" s="70">
        <v>2181.3200000000002</v>
      </c>
      <c r="AR174" s="70">
        <v>5026.2299999999996</v>
      </c>
      <c r="AS174">
        <v>283.89999999999998</v>
      </c>
      <c r="AT174">
        <v>223.66</v>
      </c>
      <c r="AU174" s="70">
        <v>8729</v>
      </c>
      <c r="AV174" s="70">
        <v>5289.54</v>
      </c>
      <c r="AW174">
        <v>0.5998</v>
      </c>
      <c r="AX174" s="70">
        <v>1979.3</v>
      </c>
      <c r="AY174">
        <v>0.22439999999999999</v>
      </c>
      <c r="AZ174">
        <v>716.18</v>
      </c>
      <c r="BA174">
        <v>8.1199999999999994E-2</v>
      </c>
      <c r="BB174">
        <v>833.43</v>
      </c>
      <c r="BC174">
        <v>9.4500000000000001E-2</v>
      </c>
      <c r="BD174" s="70">
        <v>8818.4500000000007</v>
      </c>
      <c r="BE174" s="70">
        <v>4937.13</v>
      </c>
      <c r="BF174">
        <v>1.3573999999999999</v>
      </c>
      <c r="BG174">
        <v>0.55000000000000004</v>
      </c>
      <c r="BH174">
        <v>0.21099999999999999</v>
      </c>
      <c r="BI174">
        <v>0.17050000000000001</v>
      </c>
      <c r="BJ174">
        <v>4.7699999999999999E-2</v>
      </c>
      <c r="BK174">
        <v>2.0799999999999999E-2</v>
      </c>
    </row>
    <row r="175" spans="1:63" x14ac:dyDescent="0.25">
      <c r="A175" t="s">
        <v>253</v>
      </c>
      <c r="B175">
        <v>49775</v>
      </c>
      <c r="C175">
        <v>56</v>
      </c>
      <c r="D175">
        <v>6.84</v>
      </c>
      <c r="E175">
        <v>383.12</v>
      </c>
      <c r="F175">
        <v>640.34</v>
      </c>
      <c r="G175">
        <v>0</v>
      </c>
      <c r="H175">
        <v>5.1000000000000004E-3</v>
      </c>
      <c r="I175">
        <v>1.6000000000000001E-3</v>
      </c>
      <c r="J175">
        <v>4.8999999999999998E-3</v>
      </c>
      <c r="K175">
        <v>0.98209999999999997</v>
      </c>
      <c r="L175">
        <v>6.1999999999999998E-3</v>
      </c>
      <c r="M175">
        <v>0.36070000000000002</v>
      </c>
      <c r="N175">
        <v>0</v>
      </c>
      <c r="O175">
        <v>0.12559999999999999</v>
      </c>
      <c r="P175" s="70">
        <v>43541.02</v>
      </c>
      <c r="Q175">
        <v>0.33329999999999999</v>
      </c>
      <c r="R175">
        <v>0.23810000000000001</v>
      </c>
      <c r="S175">
        <v>0.42859999999999998</v>
      </c>
      <c r="T175">
        <v>18.71</v>
      </c>
      <c r="U175">
        <v>4.1399999999999997</v>
      </c>
      <c r="V175" s="70">
        <v>88620.29</v>
      </c>
      <c r="W175">
        <v>88.07</v>
      </c>
      <c r="X175" s="70">
        <v>129366.18</v>
      </c>
      <c r="Y175">
        <v>0.88770000000000004</v>
      </c>
      <c r="Z175">
        <v>1.6799999999999999E-2</v>
      </c>
      <c r="AA175">
        <v>9.5600000000000004E-2</v>
      </c>
      <c r="AB175">
        <v>0.1123</v>
      </c>
      <c r="AC175">
        <v>129.37</v>
      </c>
      <c r="AD175" s="70">
        <v>3545.66</v>
      </c>
      <c r="AE175">
        <v>549.79</v>
      </c>
      <c r="AF175" s="70">
        <v>67776.38</v>
      </c>
      <c r="AG175">
        <v>37</v>
      </c>
      <c r="AH175" s="70">
        <v>35321</v>
      </c>
      <c r="AI175" s="70">
        <v>45173</v>
      </c>
      <c r="AJ175">
        <v>32.729999999999997</v>
      </c>
      <c r="AK175">
        <v>26.83</v>
      </c>
      <c r="AL175">
        <v>27.64</v>
      </c>
      <c r="AM175">
        <v>6.6</v>
      </c>
      <c r="AN175">
        <v>869.24</v>
      </c>
      <c r="AO175">
        <v>1.3083</v>
      </c>
      <c r="AP175" s="70">
        <v>1484.96</v>
      </c>
      <c r="AQ175" s="70">
        <v>1979.32</v>
      </c>
      <c r="AR175" s="70">
        <v>4240.34</v>
      </c>
      <c r="AS175">
        <v>373.86</v>
      </c>
      <c r="AT175">
        <v>273.45</v>
      </c>
      <c r="AU175" s="70">
        <v>8352</v>
      </c>
      <c r="AV175" s="70">
        <v>3766.42</v>
      </c>
      <c r="AW175">
        <v>0.39150000000000001</v>
      </c>
      <c r="AX175" s="70">
        <v>2291.92</v>
      </c>
      <c r="AY175">
        <v>0.2382</v>
      </c>
      <c r="AZ175" s="70">
        <v>2797.76</v>
      </c>
      <c r="BA175">
        <v>0.2908</v>
      </c>
      <c r="BB175">
        <v>764.17</v>
      </c>
      <c r="BC175">
        <v>7.9399999999999998E-2</v>
      </c>
      <c r="BD175" s="70">
        <v>9620.26</v>
      </c>
      <c r="BE175" s="70">
        <v>9715.23</v>
      </c>
      <c r="BF175">
        <v>2.9418000000000002</v>
      </c>
      <c r="BG175">
        <v>0.5645</v>
      </c>
      <c r="BH175">
        <v>0.19839999999999999</v>
      </c>
      <c r="BI175">
        <v>0.16400000000000001</v>
      </c>
      <c r="BJ175">
        <v>5.4600000000000003E-2</v>
      </c>
      <c r="BK175">
        <v>1.84E-2</v>
      </c>
    </row>
    <row r="176" spans="1:63" x14ac:dyDescent="0.25">
      <c r="A176" t="s">
        <v>254</v>
      </c>
      <c r="B176">
        <v>49841</v>
      </c>
      <c r="C176">
        <v>65</v>
      </c>
      <c r="D176">
        <v>25.82</v>
      </c>
      <c r="E176" s="70">
        <v>1678.11</v>
      </c>
      <c r="F176" s="70">
        <v>1629.72</v>
      </c>
      <c r="G176">
        <v>2.3999999999999998E-3</v>
      </c>
      <c r="H176">
        <v>4.7999999999999996E-3</v>
      </c>
      <c r="I176">
        <v>5.9999999999999995E-4</v>
      </c>
      <c r="J176">
        <v>7.1999999999999998E-3</v>
      </c>
      <c r="K176">
        <v>0.96819999999999995</v>
      </c>
      <c r="L176">
        <v>1.67E-2</v>
      </c>
      <c r="M176">
        <v>0.4365</v>
      </c>
      <c r="N176">
        <v>1.1999999999999999E-3</v>
      </c>
      <c r="O176">
        <v>0.1661</v>
      </c>
      <c r="P176" s="70">
        <v>45286.25</v>
      </c>
      <c r="Q176">
        <v>0.22009999999999999</v>
      </c>
      <c r="R176">
        <v>0.2767</v>
      </c>
      <c r="S176">
        <v>0.50309999999999999</v>
      </c>
      <c r="T176">
        <v>17.079999999999998</v>
      </c>
      <c r="U176">
        <v>14.48</v>
      </c>
      <c r="V176" s="70">
        <v>68793.070000000007</v>
      </c>
      <c r="W176">
        <v>109.98</v>
      </c>
      <c r="X176" s="70">
        <v>103683.97</v>
      </c>
      <c r="Y176">
        <v>0.79100000000000004</v>
      </c>
      <c r="Z176">
        <v>0.1731</v>
      </c>
      <c r="AA176">
        <v>3.5900000000000001E-2</v>
      </c>
      <c r="AB176">
        <v>0.20899999999999999</v>
      </c>
      <c r="AC176">
        <v>103.68</v>
      </c>
      <c r="AD176" s="70">
        <v>3564.84</v>
      </c>
      <c r="AE176">
        <v>513.70000000000005</v>
      </c>
      <c r="AF176" s="70">
        <v>116447.71</v>
      </c>
      <c r="AG176">
        <v>267</v>
      </c>
      <c r="AH176" s="70">
        <v>29839</v>
      </c>
      <c r="AI176" s="70">
        <v>41314</v>
      </c>
      <c r="AJ176">
        <v>48.1</v>
      </c>
      <c r="AK176">
        <v>33.549999999999997</v>
      </c>
      <c r="AL176">
        <v>35.33</v>
      </c>
      <c r="AM176">
        <v>4.5999999999999996</v>
      </c>
      <c r="AN176">
        <v>0</v>
      </c>
      <c r="AO176">
        <v>0.96509999999999996</v>
      </c>
      <c r="AP176" s="70">
        <v>1372.78</v>
      </c>
      <c r="AQ176" s="70">
        <v>1908.13</v>
      </c>
      <c r="AR176" s="70">
        <v>5079.63</v>
      </c>
      <c r="AS176">
        <v>634.36</v>
      </c>
      <c r="AT176">
        <v>154.08000000000001</v>
      </c>
      <c r="AU176" s="70">
        <v>9149</v>
      </c>
      <c r="AV176" s="70">
        <v>5287.21</v>
      </c>
      <c r="AW176">
        <v>0.53220000000000001</v>
      </c>
      <c r="AX176" s="70">
        <v>3142.64</v>
      </c>
      <c r="AY176">
        <v>0.31630000000000003</v>
      </c>
      <c r="AZ176">
        <v>793.29</v>
      </c>
      <c r="BA176">
        <v>7.9799999999999996E-2</v>
      </c>
      <c r="BB176">
        <v>711.83</v>
      </c>
      <c r="BC176">
        <v>7.1599999999999997E-2</v>
      </c>
      <c r="BD176" s="70">
        <v>9934.98</v>
      </c>
      <c r="BE176" s="70">
        <v>4478.01</v>
      </c>
      <c r="BF176">
        <v>1.373</v>
      </c>
      <c r="BG176">
        <v>0.53790000000000004</v>
      </c>
      <c r="BH176">
        <v>0.25119999999999998</v>
      </c>
      <c r="BI176">
        <v>0.1638</v>
      </c>
      <c r="BJ176">
        <v>3.3599999999999998E-2</v>
      </c>
      <c r="BK176">
        <v>1.3599999999999999E-2</v>
      </c>
    </row>
    <row r="177" spans="1:63" x14ac:dyDescent="0.25">
      <c r="A177" t="s">
        <v>255</v>
      </c>
      <c r="B177">
        <v>45369</v>
      </c>
      <c r="C177">
        <v>2</v>
      </c>
      <c r="D177">
        <v>203.58</v>
      </c>
      <c r="E177">
        <v>407.16</v>
      </c>
      <c r="F177">
        <v>548.51</v>
      </c>
      <c r="G177">
        <v>0</v>
      </c>
      <c r="H177">
        <v>3.7699999999999997E-2</v>
      </c>
      <c r="I177">
        <v>0</v>
      </c>
      <c r="J177">
        <v>6.7400000000000002E-2</v>
      </c>
      <c r="K177">
        <v>0.83989999999999998</v>
      </c>
      <c r="L177">
        <v>5.4899999999999997E-2</v>
      </c>
      <c r="M177">
        <v>3.5999999999999999E-3</v>
      </c>
      <c r="N177">
        <v>1.09E-2</v>
      </c>
      <c r="O177">
        <v>0.11509999999999999</v>
      </c>
      <c r="P177" s="70">
        <v>54035.03</v>
      </c>
      <c r="Q177">
        <v>0.2727</v>
      </c>
      <c r="R177">
        <v>0.18179999999999999</v>
      </c>
      <c r="S177">
        <v>0.54549999999999998</v>
      </c>
      <c r="T177">
        <v>17.309999999999999</v>
      </c>
      <c r="U177">
        <v>3.74</v>
      </c>
      <c r="V177" s="70">
        <v>79218.720000000001</v>
      </c>
      <c r="W177">
        <v>107.81</v>
      </c>
      <c r="X177" s="70">
        <v>130136.95</v>
      </c>
      <c r="Y177">
        <v>0.72499999999999998</v>
      </c>
      <c r="Z177">
        <v>0.2102</v>
      </c>
      <c r="AA177">
        <v>6.4699999999999994E-2</v>
      </c>
      <c r="AB177">
        <v>0.27500000000000002</v>
      </c>
      <c r="AC177">
        <v>130.13999999999999</v>
      </c>
      <c r="AD177" s="70">
        <v>7550.55</v>
      </c>
      <c r="AE177">
        <v>863.11</v>
      </c>
      <c r="AF177" s="70">
        <v>120137.43</v>
      </c>
      <c r="AG177">
        <v>287</v>
      </c>
      <c r="AH177" s="70">
        <v>27994</v>
      </c>
      <c r="AI177" s="70">
        <v>39470</v>
      </c>
      <c r="AJ177">
        <v>90.9</v>
      </c>
      <c r="AK177">
        <v>53.66</v>
      </c>
      <c r="AL177">
        <v>62.93</v>
      </c>
      <c r="AM177">
        <v>5.24</v>
      </c>
      <c r="AN177">
        <v>0</v>
      </c>
      <c r="AO177">
        <v>1.7901</v>
      </c>
      <c r="AP177" s="70">
        <v>1270.4000000000001</v>
      </c>
      <c r="AQ177" s="70">
        <v>1079.26</v>
      </c>
      <c r="AR177" s="70">
        <v>5567.46</v>
      </c>
      <c r="AS177">
        <v>501.08</v>
      </c>
      <c r="AT177">
        <v>138.81</v>
      </c>
      <c r="AU177" s="70">
        <v>8557</v>
      </c>
      <c r="AV177" s="70">
        <v>2836.7</v>
      </c>
      <c r="AW177">
        <v>0.28639999999999999</v>
      </c>
      <c r="AX177" s="70">
        <v>4895.6000000000004</v>
      </c>
      <c r="AY177">
        <v>0.49419999999999997</v>
      </c>
      <c r="AZ177" s="70">
        <v>1918.24</v>
      </c>
      <c r="BA177">
        <v>0.19370000000000001</v>
      </c>
      <c r="BB177">
        <v>254.68</v>
      </c>
      <c r="BC177">
        <v>2.5700000000000001E-2</v>
      </c>
      <c r="BD177" s="70">
        <v>9905.2199999999993</v>
      </c>
      <c r="BE177" s="70">
        <v>4645.16</v>
      </c>
      <c r="BF177">
        <v>1.3607</v>
      </c>
      <c r="BG177">
        <v>0.52580000000000005</v>
      </c>
      <c r="BH177">
        <v>0.22140000000000001</v>
      </c>
      <c r="BI177">
        <v>0.1986</v>
      </c>
      <c r="BJ177">
        <v>2.0500000000000001E-2</v>
      </c>
      <c r="BK177">
        <v>3.3700000000000001E-2</v>
      </c>
    </row>
    <row r="178" spans="1:63" x14ac:dyDescent="0.25">
      <c r="A178" t="s">
        <v>256</v>
      </c>
      <c r="B178">
        <v>43976</v>
      </c>
      <c r="C178">
        <v>4</v>
      </c>
      <c r="D178">
        <v>462.85</v>
      </c>
      <c r="E178" s="70">
        <v>1851.38</v>
      </c>
      <c r="F178" s="70">
        <v>1768.67</v>
      </c>
      <c r="G178">
        <v>2.4299999999999999E-2</v>
      </c>
      <c r="H178">
        <v>3.09E-2</v>
      </c>
      <c r="I178">
        <v>1.1000000000000001E-3</v>
      </c>
      <c r="J178">
        <v>4.9500000000000002E-2</v>
      </c>
      <c r="K178">
        <v>0.86729999999999996</v>
      </c>
      <c r="L178">
        <v>2.6800000000000001E-2</v>
      </c>
      <c r="M178">
        <v>0.25929999999999997</v>
      </c>
      <c r="N178">
        <v>3.9E-2</v>
      </c>
      <c r="O178">
        <v>0.1087</v>
      </c>
      <c r="P178" s="70">
        <v>66180.02</v>
      </c>
      <c r="Q178">
        <v>0.14410000000000001</v>
      </c>
      <c r="R178">
        <v>0.21190000000000001</v>
      </c>
      <c r="S178">
        <v>0.64410000000000001</v>
      </c>
      <c r="T178">
        <v>21.66</v>
      </c>
      <c r="U178">
        <v>12.22</v>
      </c>
      <c r="V178" s="70">
        <v>87338.31</v>
      </c>
      <c r="W178">
        <v>148.87</v>
      </c>
      <c r="X178" s="70">
        <v>183903.67</v>
      </c>
      <c r="Y178">
        <v>0.86160000000000003</v>
      </c>
      <c r="Z178">
        <v>0.12659999999999999</v>
      </c>
      <c r="AA178">
        <v>1.18E-2</v>
      </c>
      <c r="AB178">
        <v>0.1384</v>
      </c>
      <c r="AC178">
        <v>183.9</v>
      </c>
      <c r="AD178" s="70">
        <v>10025.540000000001</v>
      </c>
      <c r="AE178" s="70">
        <v>1523.21</v>
      </c>
      <c r="AF178" s="70">
        <v>214027.81</v>
      </c>
      <c r="AG178">
        <v>542</v>
      </c>
      <c r="AH178" s="70">
        <v>37895</v>
      </c>
      <c r="AI178" s="70">
        <v>57390</v>
      </c>
      <c r="AJ178">
        <v>93.07</v>
      </c>
      <c r="AK178">
        <v>53.52</v>
      </c>
      <c r="AL178">
        <v>57.67</v>
      </c>
      <c r="AM178">
        <v>4.57</v>
      </c>
      <c r="AN178">
        <v>0</v>
      </c>
      <c r="AO178">
        <v>1.1276999999999999</v>
      </c>
      <c r="AP178" s="70">
        <v>1474.46</v>
      </c>
      <c r="AQ178" s="70">
        <v>1530.94</v>
      </c>
      <c r="AR178" s="70">
        <v>6485.87</v>
      </c>
      <c r="AS178">
        <v>679.35</v>
      </c>
      <c r="AT178">
        <v>334.39</v>
      </c>
      <c r="AU178" s="70">
        <v>10505</v>
      </c>
      <c r="AV178" s="70">
        <v>2539.71</v>
      </c>
      <c r="AW178">
        <v>0.20580000000000001</v>
      </c>
      <c r="AX178" s="70">
        <v>8630.2000000000007</v>
      </c>
      <c r="AY178">
        <v>0.69940000000000002</v>
      </c>
      <c r="AZ178">
        <v>652.63</v>
      </c>
      <c r="BA178">
        <v>5.2900000000000003E-2</v>
      </c>
      <c r="BB178">
        <v>517.67999999999995</v>
      </c>
      <c r="BC178">
        <v>4.2000000000000003E-2</v>
      </c>
      <c r="BD178" s="70">
        <v>12340.22</v>
      </c>
      <c r="BE178">
        <v>872.01</v>
      </c>
      <c r="BF178">
        <v>0.1055</v>
      </c>
      <c r="BG178">
        <v>0.63859999999999995</v>
      </c>
      <c r="BH178">
        <v>0.22539999999999999</v>
      </c>
      <c r="BI178">
        <v>0.10150000000000001</v>
      </c>
      <c r="BJ178">
        <v>2.1700000000000001E-2</v>
      </c>
      <c r="BK178">
        <v>1.2800000000000001E-2</v>
      </c>
    </row>
    <row r="179" spans="1:63" x14ac:dyDescent="0.25">
      <c r="A179" t="s">
        <v>257</v>
      </c>
      <c r="B179">
        <v>47068</v>
      </c>
      <c r="C179">
        <v>56</v>
      </c>
      <c r="D179">
        <v>8.35</v>
      </c>
      <c r="E179">
        <v>467.56</v>
      </c>
      <c r="F179">
        <v>432.82</v>
      </c>
      <c r="G179">
        <v>6.8999999999999999E-3</v>
      </c>
      <c r="H179">
        <v>0</v>
      </c>
      <c r="I179">
        <v>0</v>
      </c>
      <c r="J179">
        <v>0.12720000000000001</v>
      </c>
      <c r="K179">
        <v>0.85209999999999997</v>
      </c>
      <c r="L179">
        <v>1.38E-2</v>
      </c>
      <c r="M179">
        <v>0.40279999999999999</v>
      </c>
      <c r="N179">
        <v>1.6199999999999999E-2</v>
      </c>
      <c r="O179">
        <v>0.15820000000000001</v>
      </c>
      <c r="P179" s="70">
        <v>48570.38</v>
      </c>
      <c r="Q179">
        <v>9.6799999999999997E-2</v>
      </c>
      <c r="R179">
        <v>0.2903</v>
      </c>
      <c r="S179">
        <v>0.6129</v>
      </c>
      <c r="T179">
        <v>10.77</v>
      </c>
      <c r="U179">
        <v>5.33</v>
      </c>
      <c r="V179" s="70">
        <v>54347.32</v>
      </c>
      <c r="W179">
        <v>84.17</v>
      </c>
      <c r="X179" s="70">
        <v>97123.83</v>
      </c>
      <c r="Y179">
        <v>0.87209999999999999</v>
      </c>
      <c r="Z179">
        <v>7.7799999999999994E-2</v>
      </c>
      <c r="AA179">
        <v>5.0099999999999999E-2</v>
      </c>
      <c r="AB179">
        <v>0.12790000000000001</v>
      </c>
      <c r="AC179">
        <v>97.12</v>
      </c>
      <c r="AD179" s="70">
        <v>2725.34</v>
      </c>
      <c r="AE179">
        <v>404.49</v>
      </c>
      <c r="AF179" s="70">
        <v>85796.12</v>
      </c>
      <c r="AG179">
        <v>91</v>
      </c>
      <c r="AH179" s="70">
        <v>28682</v>
      </c>
      <c r="AI179" s="70">
        <v>39283</v>
      </c>
      <c r="AJ179">
        <v>50.7</v>
      </c>
      <c r="AK179">
        <v>25.91</v>
      </c>
      <c r="AL179">
        <v>37.549999999999997</v>
      </c>
      <c r="AM179">
        <v>4.5</v>
      </c>
      <c r="AN179">
        <v>852.18</v>
      </c>
      <c r="AO179">
        <v>1.6587000000000001</v>
      </c>
      <c r="AP179" s="70">
        <v>1366.78</v>
      </c>
      <c r="AQ179" s="70">
        <v>1877.16</v>
      </c>
      <c r="AR179" s="70">
        <v>6244.81</v>
      </c>
      <c r="AS179">
        <v>662.4</v>
      </c>
      <c r="AT179">
        <v>383.81</v>
      </c>
      <c r="AU179" s="70">
        <v>10535</v>
      </c>
      <c r="AV179" s="70">
        <v>6275.71</v>
      </c>
      <c r="AW179">
        <v>0.53749999999999998</v>
      </c>
      <c r="AX179" s="70">
        <v>3375.33</v>
      </c>
      <c r="AY179">
        <v>0.28910000000000002</v>
      </c>
      <c r="AZ179" s="70">
        <v>1121.8900000000001</v>
      </c>
      <c r="BA179">
        <v>9.6100000000000005E-2</v>
      </c>
      <c r="BB179">
        <v>901.79</v>
      </c>
      <c r="BC179">
        <v>7.7200000000000005E-2</v>
      </c>
      <c r="BD179" s="70">
        <v>11674.72</v>
      </c>
      <c r="BE179" s="70">
        <v>4228.18</v>
      </c>
      <c r="BF179">
        <v>1.9521999999999999</v>
      </c>
      <c r="BG179">
        <v>0.54239999999999999</v>
      </c>
      <c r="BH179">
        <v>0.22370000000000001</v>
      </c>
      <c r="BI179">
        <v>0.18690000000000001</v>
      </c>
      <c r="BJ179">
        <v>3.1899999999999998E-2</v>
      </c>
      <c r="BK179">
        <v>1.52E-2</v>
      </c>
    </row>
    <row r="180" spans="1:63" x14ac:dyDescent="0.25">
      <c r="A180" t="s">
        <v>258</v>
      </c>
      <c r="B180">
        <v>46045</v>
      </c>
      <c r="C180">
        <v>57</v>
      </c>
      <c r="D180">
        <v>13.97</v>
      </c>
      <c r="E180">
        <v>796.36</v>
      </c>
      <c r="F180">
        <v>890.67</v>
      </c>
      <c r="G180">
        <v>3.3999999999999998E-3</v>
      </c>
      <c r="H180">
        <v>2.2000000000000001E-3</v>
      </c>
      <c r="I180">
        <v>0</v>
      </c>
      <c r="J180">
        <v>8.9999999999999993E-3</v>
      </c>
      <c r="K180">
        <v>0.96819999999999995</v>
      </c>
      <c r="L180">
        <v>1.72E-2</v>
      </c>
      <c r="M180">
        <v>0.43149999999999999</v>
      </c>
      <c r="N180">
        <v>2.2000000000000001E-3</v>
      </c>
      <c r="O180">
        <v>0.1429</v>
      </c>
      <c r="P180" s="70">
        <v>48990.26</v>
      </c>
      <c r="Q180">
        <v>0.25</v>
      </c>
      <c r="R180">
        <v>0.19639999999999999</v>
      </c>
      <c r="S180">
        <v>0.55359999999999998</v>
      </c>
      <c r="T180">
        <v>16.559999999999999</v>
      </c>
      <c r="U180">
        <v>10.25</v>
      </c>
      <c r="V180" s="70">
        <v>61479.8</v>
      </c>
      <c r="W180">
        <v>74.569999999999993</v>
      </c>
      <c r="X180" s="70">
        <v>117124.96</v>
      </c>
      <c r="Y180">
        <v>0.9486</v>
      </c>
      <c r="Z180">
        <v>2.4500000000000001E-2</v>
      </c>
      <c r="AA180">
        <v>2.7E-2</v>
      </c>
      <c r="AB180">
        <v>5.1400000000000001E-2</v>
      </c>
      <c r="AC180">
        <v>117.12</v>
      </c>
      <c r="AD180" s="70">
        <v>2667.88</v>
      </c>
      <c r="AE180">
        <v>471.84</v>
      </c>
      <c r="AF180" s="70">
        <v>104023.18</v>
      </c>
      <c r="AG180">
        <v>184</v>
      </c>
      <c r="AH180" s="70">
        <v>34378</v>
      </c>
      <c r="AI180" s="70">
        <v>45716</v>
      </c>
      <c r="AJ180">
        <v>35</v>
      </c>
      <c r="AK180">
        <v>22.41</v>
      </c>
      <c r="AL180">
        <v>23.56</v>
      </c>
      <c r="AM180">
        <v>3.8</v>
      </c>
      <c r="AN180">
        <v>0</v>
      </c>
      <c r="AO180">
        <v>0.8347</v>
      </c>
      <c r="AP180" s="70">
        <v>1116.02</v>
      </c>
      <c r="AQ180" s="70">
        <v>1990.12</v>
      </c>
      <c r="AR180" s="70">
        <v>4789.32</v>
      </c>
      <c r="AS180">
        <v>487.24</v>
      </c>
      <c r="AT180">
        <v>377.31</v>
      </c>
      <c r="AU180" s="70">
        <v>8760</v>
      </c>
      <c r="AV180" s="70">
        <v>5204.17</v>
      </c>
      <c r="AW180">
        <v>0.54830000000000001</v>
      </c>
      <c r="AX180" s="70">
        <v>1904.59</v>
      </c>
      <c r="AY180">
        <v>0.20069999999999999</v>
      </c>
      <c r="AZ180" s="70">
        <v>1607.5</v>
      </c>
      <c r="BA180">
        <v>0.1694</v>
      </c>
      <c r="BB180">
        <v>775.58</v>
      </c>
      <c r="BC180">
        <v>8.1699999999999995E-2</v>
      </c>
      <c r="BD180" s="70">
        <v>9491.84</v>
      </c>
      <c r="BE180" s="70">
        <v>5370.42</v>
      </c>
      <c r="BF180">
        <v>1.8216000000000001</v>
      </c>
      <c r="BG180">
        <v>0.53659999999999997</v>
      </c>
      <c r="BH180">
        <v>0.2263</v>
      </c>
      <c r="BI180">
        <v>0.1321</v>
      </c>
      <c r="BJ180">
        <v>2.9600000000000001E-2</v>
      </c>
      <c r="BK180">
        <v>7.5300000000000006E-2</v>
      </c>
    </row>
    <row r="181" spans="1:63" x14ac:dyDescent="0.25">
      <c r="A181" t="s">
        <v>259</v>
      </c>
      <c r="B181">
        <v>45914</v>
      </c>
      <c r="C181">
        <v>207</v>
      </c>
      <c r="D181">
        <v>5.85</v>
      </c>
      <c r="E181" s="70">
        <v>1210.48</v>
      </c>
      <c r="F181" s="70">
        <v>1019.77</v>
      </c>
      <c r="G181">
        <v>2.0999999999999999E-3</v>
      </c>
      <c r="H181">
        <v>2.6700000000000002E-2</v>
      </c>
      <c r="I181">
        <v>1E-3</v>
      </c>
      <c r="J181">
        <v>4.8999999999999998E-3</v>
      </c>
      <c r="K181">
        <v>0.90800000000000003</v>
      </c>
      <c r="L181">
        <v>5.7299999999999997E-2</v>
      </c>
      <c r="M181">
        <v>0.65980000000000005</v>
      </c>
      <c r="N181">
        <v>0</v>
      </c>
      <c r="O181">
        <v>0.20180000000000001</v>
      </c>
      <c r="P181" s="70">
        <v>45533.77</v>
      </c>
      <c r="Q181">
        <v>0.37209999999999999</v>
      </c>
      <c r="R181">
        <v>0.1744</v>
      </c>
      <c r="S181">
        <v>0.45350000000000001</v>
      </c>
      <c r="T181">
        <v>19.239999999999998</v>
      </c>
      <c r="U181">
        <v>16.7</v>
      </c>
      <c r="V181" s="70">
        <v>55504.07</v>
      </c>
      <c r="W181">
        <v>70.11</v>
      </c>
      <c r="X181" s="70">
        <v>114046.73</v>
      </c>
      <c r="Y181">
        <v>0.7913</v>
      </c>
      <c r="Z181">
        <v>8.2900000000000001E-2</v>
      </c>
      <c r="AA181">
        <v>0.1258</v>
      </c>
      <c r="AB181">
        <v>0.2087</v>
      </c>
      <c r="AC181">
        <v>114.05</v>
      </c>
      <c r="AD181" s="70">
        <v>2623.19</v>
      </c>
      <c r="AE181">
        <v>348.31</v>
      </c>
      <c r="AF181" s="70">
        <v>109393.88</v>
      </c>
      <c r="AG181">
        <v>218</v>
      </c>
      <c r="AH181" s="70">
        <v>28288</v>
      </c>
      <c r="AI181" s="70">
        <v>41568</v>
      </c>
      <c r="AJ181">
        <v>28.8</v>
      </c>
      <c r="AK181">
        <v>22</v>
      </c>
      <c r="AL181">
        <v>23.75</v>
      </c>
      <c r="AM181">
        <v>0</v>
      </c>
      <c r="AN181">
        <v>0</v>
      </c>
      <c r="AO181">
        <v>0.86119999999999997</v>
      </c>
      <c r="AP181" s="70">
        <v>1406.78</v>
      </c>
      <c r="AQ181" s="70">
        <v>2412.0700000000002</v>
      </c>
      <c r="AR181" s="70">
        <v>6448.41</v>
      </c>
      <c r="AS181">
        <v>324.06</v>
      </c>
      <c r="AT181">
        <v>1.72</v>
      </c>
      <c r="AU181" s="70">
        <v>10593</v>
      </c>
      <c r="AV181" s="70">
        <v>7801.51</v>
      </c>
      <c r="AW181">
        <v>0.59789999999999999</v>
      </c>
      <c r="AX181" s="70">
        <v>2587.85</v>
      </c>
      <c r="AY181">
        <v>0.1983</v>
      </c>
      <c r="AZ181">
        <v>899.47</v>
      </c>
      <c r="BA181">
        <v>6.8900000000000003E-2</v>
      </c>
      <c r="BB181" s="70">
        <v>1759.2</v>
      </c>
      <c r="BC181">
        <v>0.1348</v>
      </c>
      <c r="BD181" s="70">
        <v>13048.03</v>
      </c>
      <c r="BE181" s="70">
        <v>5392.09</v>
      </c>
      <c r="BF181">
        <v>2.0943000000000001</v>
      </c>
      <c r="BG181">
        <v>0.50419999999999998</v>
      </c>
      <c r="BH181">
        <v>0.21609999999999999</v>
      </c>
      <c r="BI181">
        <v>0.2225</v>
      </c>
      <c r="BJ181">
        <v>4.0399999999999998E-2</v>
      </c>
      <c r="BK181">
        <v>1.6799999999999999E-2</v>
      </c>
    </row>
    <row r="182" spans="1:63" x14ac:dyDescent="0.25">
      <c r="A182" t="s">
        <v>260</v>
      </c>
      <c r="B182">
        <v>46334</v>
      </c>
      <c r="C182">
        <v>64</v>
      </c>
      <c r="D182">
        <v>16.190000000000001</v>
      </c>
      <c r="E182" s="70">
        <v>1036.1400000000001</v>
      </c>
      <c r="F182">
        <v>977.01</v>
      </c>
      <c r="G182">
        <v>1E-3</v>
      </c>
      <c r="H182">
        <v>8.0999999999999996E-3</v>
      </c>
      <c r="I182">
        <v>0</v>
      </c>
      <c r="J182">
        <v>2.0299999999999999E-2</v>
      </c>
      <c r="K182">
        <v>0.95069999999999999</v>
      </c>
      <c r="L182">
        <v>1.9800000000000002E-2</v>
      </c>
      <c r="M182">
        <v>0.59750000000000003</v>
      </c>
      <c r="N182">
        <v>1E-3</v>
      </c>
      <c r="O182">
        <v>0.183</v>
      </c>
      <c r="P182" s="70">
        <v>51724.480000000003</v>
      </c>
      <c r="Q182">
        <v>0.1739</v>
      </c>
      <c r="R182">
        <v>0.1739</v>
      </c>
      <c r="S182">
        <v>0.6522</v>
      </c>
      <c r="T182">
        <v>16.84</v>
      </c>
      <c r="U182">
        <v>9.1999999999999993</v>
      </c>
      <c r="V182" s="70">
        <v>66862.929999999993</v>
      </c>
      <c r="W182">
        <v>108.36</v>
      </c>
      <c r="X182" s="70">
        <v>76020.240000000005</v>
      </c>
      <c r="Y182">
        <v>0.79400000000000004</v>
      </c>
      <c r="Z182">
        <v>6.3200000000000006E-2</v>
      </c>
      <c r="AA182">
        <v>0.14269999999999999</v>
      </c>
      <c r="AB182">
        <v>0.20599999999999999</v>
      </c>
      <c r="AC182">
        <v>76.02</v>
      </c>
      <c r="AD182" s="70">
        <v>2011.86</v>
      </c>
      <c r="AE182">
        <v>226.62</v>
      </c>
      <c r="AF182" s="70">
        <v>73190.02</v>
      </c>
      <c r="AG182">
        <v>47</v>
      </c>
      <c r="AH182" s="70">
        <v>29769</v>
      </c>
      <c r="AI182" s="70">
        <v>41660</v>
      </c>
      <c r="AJ182">
        <v>34.15</v>
      </c>
      <c r="AK182">
        <v>24.78</v>
      </c>
      <c r="AL182">
        <v>30.33</v>
      </c>
      <c r="AM182">
        <v>3.5</v>
      </c>
      <c r="AN182">
        <v>0</v>
      </c>
      <c r="AO182">
        <v>0.83620000000000005</v>
      </c>
      <c r="AP182" s="70">
        <v>1048.32</v>
      </c>
      <c r="AQ182" s="70">
        <v>1979.16</v>
      </c>
      <c r="AR182" s="70">
        <v>5279.63</v>
      </c>
      <c r="AS182">
        <v>218.23</v>
      </c>
      <c r="AT182">
        <v>238.61</v>
      </c>
      <c r="AU182" s="70">
        <v>8764</v>
      </c>
      <c r="AV182" s="70">
        <v>7124.99</v>
      </c>
      <c r="AW182">
        <v>0.66</v>
      </c>
      <c r="AX182" s="70">
        <v>1641.2</v>
      </c>
      <c r="AY182">
        <v>0.152</v>
      </c>
      <c r="AZ182">
        <v>893.34</v>
      </c>
      <c r="BA182">
        <v>8.2799999999999999E-2</v>
      </c>
      <c r="BB182" s="70">
        <v>1135.9000000000001</v>
      </c>
      <c r="BC182">
        <v>0.1052</v>
      </c>
      <c r="BD182" s="70">
        <v>10795.43</v>
      </c>
      <c r="BE182" s="70">
        <v>6158.4</v>
      </c>
      <c r="BF182">
        <v>3.0575000000000001</v>
      </c>
      <c r="BG182">
        <v>0.53029999999999999</v>
      </c>
      <c r="BH182">
        <v>0.2097</v>
      </c>
      <c r="BI182">
        <v>0.21820000000000001</v>
      </c>
      <c r="BJ182">
        <v>2.7199999999999998E-2</v>
      </c>
      <c r="BK182">
        <v>1.47E-2</v>
      </c>
    </row>
    <row r="183" spans="1:63" x14ac:dyDescent="0.25">
      <c r="A183" t="s">
        <v>261</v>
      </c>
      <c r="B183">
        <v>49197</v>
      </c>
      <c r="C183">
        <v>46</v>
      </c>
      <c r="D183">
        <v>51.78</v>
      </c>
      <c r="E183" s="70">
        <v>2381.94</v>
      </c>
      <c r="F183" s="70">
        <v>2352.4</v>
      </c>
      <c r="G183">
        <v>1.17E-2</v>
      </c>
      <c r="H183">
        <v>2.63E-2</v>
      </c>
      <c r="I183">
        <v>1.2999999999999999E-3</v>
      </c>
      <c r="J183">
        <v>5.7000000000000002E-3</v>
      </c>
      <c r="K183">
        <v>0.93730000000000002</v>
      </c>
      <c r="L183">
        <v>1.77E-2</v>
      </c>
      <c r="M183">
        <v>0.29160000000000003</v>
      </c>
      <c r="N183">
        <v>1.66E-2</v>
      </c>
      <c r="O183">
        <v>0.12740000000000001</v>
      </c>
      <c r="P183" s="70">
        <v>50835.75</v>
      </c>
      <c r="Q183">
        <v>0.23569999999999999</v>
      </c>
      <c r="R183">
        <v>0.2</v>
      </c>
      <c r="S183">
        <v>0.56430000000000002</v>
      </c>
      <c r="T183">
        <v>19.89</v>
      </c>
      <c r="U183">
        <v>10.7</v>
      </c>
      <c r="V183" s="70">
        <v>68651.27</v>
      </c>
      <c r="W183">
        <v>216.53</v>
      </c>
      <c r="X183" s="70">
        <v>149997.51</v>
      </c>
      <c r="Y183">
        <v>0.81979999999999997</v>
      </c>
      <c r="Z183">
        <v>0.15609999999999999</v>
      </c>
      <c r="AA183">
        <v>2.41E-2</v>
      </c>
      <c r="AB183">
        <v>0.1802</v>
      </c>
      <c r="AC183">
        <v>150</v>
      </c>
      <c r="AD183" s="70">
        <v>4470.13</v>
      </c>
      <c r="AE183">
        <v>554.41999999999996</v>
      </c>
      <c r="AF183" s="70">
        <v>160771.92000000001</v>
      </c>
      <c r="AG183">
        <v>454</v>
      </c>
      <c r="AH183" s="70">
        <v>35107</v>
      </c>
      <c r="AI183" s="70">
        <v>49998</v>
      </c>
      <c r="AJ183">
        <v>54.6</v>
      </c>
      <c r="AK183">
        <v>28.77</v>
      </c>
      <c r="AL183">
        <v>31.36</v>
      </c>
      <c r="AM183">
        <v>6.5</v>
      </c>
      <c r="AN183">
        <v>0</v>
      </c>
      <c r="AO183">
        <v>0.86150000000000004</v>
      </c>
      <c r="AP183" s="70">
        <v>1437.48</v>
      </c>
      <c r="AQ183" s="70">
        <v>1318.36</v>
      </c>
      <c r="AR183" s="70">
        <v>4260.18</v>
      </c>
      <c r="AS183">
        <v>355.88</v>
      </c>
      <c r="AT183">
        <v>116.09</v>
      </c>
      <c r="AU183" s="70">
        <v>7488</v>
      </c>
      <c r="AV183" s="70">
        <v>3584.22</v>
      </c>
      <c r="AW183">
        <v>0.38869999999999999</v>
      </c>
      <c r="AX183" s="70">
        <v>3878.09</v>
      </c>
      <c r="AY183">
        <v>0.42059999999999997</v>
      </c>
      <c r="AZ183" s="70">
        <v>1132.29</v>
      </c>
      <c r="BA183">
        <v>0.12280000000000001</v>
      </c>
      <c r="BB183">
        <v>626.14</v>
      </c>
      <c r="BC183">
        <v>6.7900000000000002E-2</v>
      </c>
      <c r="BD183" s="70">
        <v>9220.74</v>
      </c>
      <c r="BE183" s="70">
        <v>1665.8</v>
      </c>
      <c r="BF183">
        <v>0.37580000000000002</v>
      </c>
      <c r="BG183">
        <v>0.5111</v>
      </c>
      <c r="BH183">
        <v>0.1933</v>
      </c>
      <c r="BI183">
        <v>0.2387</v>
      </c>
      <c r="BJ183">
        <v>2.0899999999999998E-2</v>
      </c>
      <c r="BK183">
        <v>3.5900000000000001E-2</v>
      </c>
    </row>
    <row r="184" spans="1:63" x14ac:dyDescent="0.25">
      <c r="A184" t="s">
        <v>262</v>
      </c>
      <c r="B184">
        <v>43984</v>
      </c>
      <c r="C184">
        <v>32</v>
      </c>
      <c r="D184">
        <v>183.07</v>
      </c>
      <c r="E184" s="70">
        <v>5858.33</v>
      </c>
      <c r="F184" s="70">
        <v>5446.39</v>
      </c>
      <c r="G184">
        <v>2.6499999999999999E-2</v>
      </c>
      <c r="H184">
        <v>2.5600000000000001E-2</v>
      </c>
      <c r="I184">
        <v>1.1000000000000001E-3</v>
      </c>
      <c r="J184">
        <v>6.4899999999999999E-2</v>
      </c>
      <c r="K184">
        <v>0.82279999999999998</v>
      </c>
      <c r="L184">
        <v>5.9200000000000003E-2</v>
      </c>
      <c r="M184">
        <v>0.43109999999999998</v>
      </c>
      <c r="N184">
        <v>1.43E-2</v>
      </c>
      <c r="O184">
        <v>0.16470000000000001</v>
      </c>
      <c r="P184" s="70">
        <v>56808.27</v>
      </c>
      <c r="Q184">
        <v>0.14330000000000001</v>
      </c>
      <c r="R184">
        <v>0.22220000000000001</v>
      </c>
      <c r="S184">
        <v>0.63449999999999995</v>
      </c>
      <c r="T184">
        <v>17.88</v>
      </c>
      <c r="U184">
        <v>43.57</v>
      </c>
      <c r="V184" s="70">
        <v>72259.009999999995</v>
      </c>
      <c r="W184">
        <v>134.44999999999999</v>
      </c>
      <c r="X184" s="70">
        <v>131556.04999999999</v>
      </c>
      <c r="Y184">
        <v>0.74929999999999997</v>
      </c>
      <c r="Z184">
        <v>0.21829999999999999</v>
      </c>
      <c r="AA184">
        <v>3.2399999999999998E-2</v>
      </c>
      <c r="AB184">
        <v>0.25069999999999998</v>
      </c>
      <c r="AC184">
        <v>131.56</v>
      </c>
      <c r="AD184" s="70">
        <v>4699.6899999999996</v>
      </c>
      <c r="AE184">
        <v>593.99</v>
      </c>
      <c r="AF184" s="70">
        <v>134666.37</v>
      </c>
      <c r="AG184">
        <v>352</v>
      </c>
      <c r="AH184" s="70">
        <v>29765</v>
      </c>
      <c r="AI184" s="70">
        <v>52665</v>
      </c>
      <c r="AJ184">
        <v>58.25</v>
      </c>
      <c r="AK184">
        <v>31.69</v>
      </c>
      <c r="AL184">
        <v>46.23</v>
      </c>
      <c r="AM184">
        <v>5.3</v>
      </c>
      <c r="AN184">
        <v>0</v>
      </c>
      <c r="AO184">
        <v>0.78339999999999999</v>
      </c>
      <c r="AP184" s="70">
        <v>1040.76</v>
      </c>
      <c r="AQ184" s="70">
        <v>1862.27</v>
      </c>
      <c r="AR184" s="70">
        <v>6378.33</v>
      </c>
      <c r="AS184">
        <v>962.42</v>
      </c>
      <c r="AT184">
        <v>358.21</v>
      </c>
      <c r="AU184" s="70">
        <v>10602</v>
      </c>
      <c r="AV184" s="70">
        <v>4758.3</v>
      </c>
      <c r="AW184">
        <v>0.43020000000000003</v>
      </c>
      <c r="AX184" s="70">
        <v>4529.07</v>
      </c>
      <c r="AY184">
        <v>0.40949999999999998</v>
      </c>
      <c r="AZ184">
        <v>924.15</v>
      </c>
      <c r="BA184">
        <v>8.3599999999999994E-2</v>
      </c>
      <c r="BB184">
        <v>849.04</v>
      </c>
      <c r="BC184">
        <v>7.6799999999999993E-2</v>
      </c>
      <c r="BD184" s="70">
        <v>11060.55</v>
      </c>
      <c r="BE184" s="70">
        <v>2534.81</v>
      </c>
      <c r="BF184">
        <v>0.48980000000000001</v>
      </c>
      <c r="BG184">
        <v>0.55940000000000001</v>
      </c>
      <c r="BH184">
        <v>0.20419999999999999</v>
      </c>
      <c r="BI184">
        <v>0.18160000000000001</v>
      </c>
      <c r="BJ184">
        <v>3.6499999999999998E-2</v>
      </c>
      <c r="BK184">
        <v>1.84E-2</v>
      </c>
    </row>
    <row r="185" spans="1:63" x14ac:dyDescent="0.25">
      <c r="A185" t="s">
        <v>263</v>
      </c>
      <c r="B185">
        <v>47332</v>
      </c>
      <c r="C185">
        <v>4</v>
      </c>
      <c r="D185">
        <v>392.29</v>
      </c>
      <c r="E185" s="70">
        <v>1569.16</v>
      </c>
      <c r="F185" s="70">
        <v>1426.31</v>
      </c>
      <c r="G185">
        <v>3.1099999999999999E-2</v>
      </c>
      <c r="H185">
        <v>0.41739999999999999</v>
      </c>
      <c r="I185">
        <v>0</v>
      </c>
      <c r="J185">
        <v>1.34E-2</v>
      </c>
      <c r="K185">
        <v>0.47799999999999998</v>
      </c>
      <c r="L185">
        <v>6.0100000000000001E-2</v>
      </c>
      <c r="M185">
        <v>0.44</v>
      </c>
      <c r="N185">
        <v>2.1700000000000001E-2</v>
      </c>
      <c r="O185">
        <v>0.16339999999999999</v>
      </c>
      <c r="P185" s="70">
        <v>64587.58</v>
      </c>
      <c r="Q185">
        <v>8.4199999999999997E-2</v>
      </c>
      <c r="R185">
        <v>0.21049999999999999</v>
      </c>
      <c r="S185">
        <v>0.70530000000000004</v>
      </c>
      <c r="T185">
        <v>19.96</v>
      </c>
      <c r="U185">
        <v>12.2</v>
      </c>
      <c r="V185" s="70">
        <v>86971.23</v>
      </c>
      <c r="W185">
        <v>124.28</v>
      </c>
      <c r="X185" s="70">
        <v>127312.57</v>
      </c>
      <c r="Y185">
        <v>0.83650000000000002</v>
      </c>
      <c r="Z185">
        <v>0.127</v>
      </c>
      <c r="AA185">
        <v>3.6499999999999998E-2</v>
      </c>
      <c r="AB185">
        <v>0.16350000000000001</v>
      </c>
      <c r="AC185">
        <v>127.31</v>
      </c>
      <c r="AD185" s="70">
        <v>7635.34</v>
      </c>
      <c r="AE185" s="70">
        <v>1070.44</v>
      </c>
      <c r="AF185" s="70">
        <v>154008.87</v>
      </c>
      <c r="AG185">
        <v>435</v>
      </c>
      <c r="AH185" s="70">
        <v>37342</v>
      </c>
      <c r="AI185" s="70">
        <v>53794</v>
      </c>
      <c r="AJ185">
        <v>93.48</v>
      </c>
      <c r="AK185">
        <v>57.4</v>
      </c>
      <c r="AL185">
        <v>67.3</v>
      </c>
      <c r="AM185">
        <v>6.51</v>
      </c>
      <c r="AN185">
        <v>0</v>
      </c>
      <c r="AO185">
        <v>1.2586999999999999</v>
      </c>
      <c r="AP185" s="70">
        <v>1633.5</v>
      </c>
      <c r="AQ185" s="70">
        <v>1659.16</v>
      </c>
      <c r="AR185" s="70">
        <v>6812.79</v>
      </c>
      <c r="AS185">
        <v>980.38</v>
      </c>
      <c r="AT185">
        <v>209.18</v>
      </c>
      <c r="AU185" s="70">
        <v>11295</v>
      </c>
      <c r="AV185" s="70">
        <v>5045.29</v>
      </c>
      <c r="AW185">
        <v>0.37880000000000003</v>
      </c>
      <c r="AX185" s="70">
        <v>6943.38</v>
      </c>
      <c r="AY185">
        <v>0.52129999999999999</v>
      </c>
      <c r="AZ185">
        <v>630.02</v>
      </c>
      <c r="BA185">
        <v>4.7300000000000002E-2</v>
      </c>
      <c r="BB185">
        <v>700.81</v>
      </c>
      <c r="BC185">
        <v>5.2600000000000001E-2</v>
      </c>
      <c r="BD185" s="70">
        <v>13319.49</v>
      </c>
      <c r="BE185" s="70">
        <v>3233.08</v>
      </c>
      <c r="BF185">
        <v>0.6603</v>
      </c>
      <c r="BG185">
        <v>0.56510000000000005</v>
      </c>
      <c r="BH185">
        <v>0.1817</v>
      </c>
      <c r="BI185">
        <v>0.21029999999999999</v>
      </c>
      <c r="BJ185">
        <v>2.76E-2</v>
      </c>
      <c r="BK185">
        <v>1.52E-2</v>
      </c>
    </row>
    <row r="186" spans="1:63" x14ac:dyDescent="0.25">
      <c r="A186" t="s">
        <v>264</v>
      </c>
      <c r="B186">
        <v>48157</v>
      </c>
      <c r="C186">
        <v>89</v>
      </c>
      <c r="D186">
        <v>19.78</v>
      </c>
      <c r="E186" s="70">
        <v>1760.68</v>
      </c>
      <c r="F186" s="70">
        <v>1772.27</v>
      </c>
      <c r="G186">
        <v>2.8E-3</v>
      </c>
      <c r="H186">
        <v>2.8E-3</v>
      </c>
      <c r="I186">
        <v>1.1000000000000001E-3</v>
      </c>
      <c r="J186">
        <v>3.6700000000000003E-2</v>
      </c>
      <c r="K186">
        <v>0.92789999999999995</v>
      </c>
      <c r="L186">
        <v>2.87E-2</v>
      </c>
      <c r="M186">
        <v>0.26500000000000001</v>
      </c>
      <c r="N186">
        <v>0</v>
      </c>
      <c r="O186">
        <v>0.1011</v>
      </c>
      <c r="P186" s="70">
        <v>59300.19</v>
      </c>
      <c r="Q186">
        <v>7.0800000000000002E-2</v>
      </c>
      <c r="R186">
        <v>0.13270000000000001</v>
      </c>
      <c r="S186">
        <v>0.79649999999999999</v>
      </c>
      <c r="T186">
        <v>18.48</v>
      </c>
      <c r="U186">
        <v>11.7</v>
      </c>
      <c r="V186" s="70">
        <v>79222.09</v>
      </c>
      <c r="W186">
        <v>143.19999999999999</v>
      </c>
      <c r="X186" s="70">
        <v>164889.57</v>
      </c>
      <c r="Y186">
        <v>0.89980000000000004</v>
      </c>
      <c r="Z186">
        <v>5.6899999999999999E-2</v>
      </c>
      <c r="AA186">
        <v>4.3299999999999998E-2</v>
      </c>
      <c r="AB186">
        <v>0.1002</v>
      </c>
      <c r="AC186">
        <v>164.89</v>
      </c>
      <c r="AD186" s="70">
        <v>5513.42</v>
      </c>
      <c r="AE186">
        <v>695.55</v>
      </c>
      <c r="AF186" s="70">
        <v>174826.25</v>
      </c>
      <c r="AG186">
        <v>477</v>
      </c>
      <c r="AH186" s="70">
        <v>36338</v>
      </c>
      <c r="AI186" s="70">
        <v>53100</v>
      </c>
      <c r="AJ186">
        <v>53.53</v>
      </c>
      <c r="AK186">
        <v>32.590000000000003</v>
      </c>
      <c r="AL186">
        <v>31.59</v>
      </c>
      <c r="AM186">
        <v>2.2999999999999998</v>
      </c>
      <c r="AN186">
        <v>0</v>
      </c>
      <c r="AO186">
        <v>1.0551999999999999</v>
      </c>
      <c r="AP186" s="70">
        <v>1327.17</v>
      </c>
      <c r="AQ186" s="70">
        <v>1697.51</v>
      </c>
      <c r="AR186" s="70">
        <v>5182.26</v>
      </c>
      <c r="AS186">
        <v>634.67999999999995</v>
      </c>
      <c r="AT186">
        <v>298.39999999999998</v>
      </c>
      <c r="AU186" s="70">
        <v>9140</v>
      </c>
      <c r="AV186" s="70">
        <v>4654.3100000000004</v>
      </c>
      <c r="AW186">
        <v>0.42949999999999999</v>
      </c>
      <c r="AX186" s="70">
        <v>4406.78</v>
      </c>
      <c r="AY186">
        <v>0.40670000000000001</v>
      </c>
      <c r="AZ186" s="70">
        <v>1293.43</v>
      </c>
      <c r="BA186">
        <v>0.11940000000000001</v>
      </c>
      <c r="BB186">
        <v>481.09</v>
      </c>
      <c r="BC186">
        <v>4.4400000000000002E-2</v>
      </c>
      <c r="BD186" s="70">
        <v>10835.61</v>
      </c>
      <c r="BE186" s="70">
        <v>4145.32</v>
      </c>
      <c r="BF186">
        <v>0.80110000000000003</v>
      </c>
      <c r="BG186">
        <v>0.57799999999999996</v>
      </c>
      <c r="BH186">
        <v>0.21759999999999999</v>
      </c>
      <c r="BI186">
        <v>0.14729999999999999</v>
      </c>
      <c r="BJ186">
        <v>4.19E-2</v>
      </c>
      <c r="BK186">
        <v>1.52E-2</v>
      </c>
    </row>
    <row r="187" spans="1:63" x14ac:dyDescent="0.25">
      <c r="A187" t="s">
        <v>265</v>
      </c>
      <c r="B187">
        <v>47340</v>
      </c>
      <c r="C187">
        <v>33</v>
      </c>
      <c r="D187">
        <v>229.19</v>
      </c>
      <c r="E187" s="70">
        <v>7563.31</v>
      </c>
      <c r="F187" s="70">
        <v>7260.86</v>
      </c>
      <c r="G187">
        <v>2.3400000000000001E-2</v>
      </c>
      <c r="H187">
        <v>1.52E-2</v>
      </c>
      <c r="I187">
        <v>2.9999999999999997E-4</v>
      </c>
      <c r="J187">
        <v>2.0400000000000001E-2</v>
      </c>
      <c r="K187">
        <v>0.90780000000000005</v>
      </c>
      <c r="L187">
        <v>3.3000000000000002E-2</v>
      </c>
      <c r="M187">
        <v>0.1336</v>
      </c>
      <c r="N187">
        <v>9.4999999999999998E-3</v>
      </c>
      <c r="O187">
        <v>9.5399999999999999E-2</v>
      </c>
      <c r="P187" s="70">
        <v>65205.760000000002</v>
      </c>
      <c r="Q187">
        <v>0.13519999999999999</v>
      </c>
      <c r="R187">
        <v>0.18240000000000001</v>
      </c>
      <c r="S187">
        <v>0.68240000000000001</v>
      </c>
      <c r="T187">
        <v>19.97</v>
      </c>
      <c r="U187">
        <v>49.67</v>
      </c>
      <c r="V187" s="70">
        <v>78853.55</v>
      </c>
      <c r="W187">
        <v>150.69999999999999</v>
      </c>
      <c r="X187" s="70">
        <v>164865.54</v>
      </c>
      <c r="Y187">
        <v>0.8881</v>
      </c>
      <c r="Z187">
        <v>9.0899999999999995E-2</v>
      </c>
      <c r="AA187">
        <v>2.1000000000000001E-2</v>
      </c>
      <c r="AB187">
        <v>0.1119</v>
      </c>
      <c r="AC187">
        <v>164.87</v>
      </c>
      <c r="AD187" s="70">
        <v>6586.73</v>
      </c>
      <c r="AE187">
        <v>748.18</v>
      </c>
      <c r="AF187" s="70">
        <v>194796.63</v>
      </c>
      <c r="AG187">
        <v>516</v>
      </c>
      <c r="AH187" s="70">
        <v>50548</v>
      </c>
      <c r="AI187" s="70">
        <v>98571</v>
      </c>
      <c r="AJ187">
        <v>66.56</v>
      </c>
      <c r="AK187">
        <v>38.43</v>
      </c>
      <c r="AL187">
        <v>48.7</v>
      </c>
      <c r="AM187">
        <v>5.33</v>
      </c>
      <c r="AN187">
        <v>0</v>
      </c>
      <c r="AO187">
        <v>0.4919</v>
      </c>
      <c r="AP187" s="70">
        <v>1140.67</v>
      </c>
      <c r="AQ187" s="70">
        <v>1549.94</v>
      </c>
      <c r="AR187" s="70">
        <v>6120.86</v>
      </c>
      <c r="AS187">
        <v>658.12</v>
      </c>
      <c r="AT187">
        <v>465.41</v>
      </c>
      <c r="AU187" s="70">
        <v>9935</v>
      </c>
      <c r="AV187" s="70">
        <v>3101.65</v>
      </c>
      <c r="AW187">
        <v>0.29630000000000001</v>
      </c>
      <c r="AX187" s="70">
        <v>5482.13</v>
      </c>
      <c r="AY187">
        <v>0.52359999999999995</v>
      </c>
      <c r="AZ187" s="70">
        <v>1528.36</v>
      </c>
      <c r="BA187">
        <v>0.14599999999999999</v>
      </c>
      <c r="BB187">
        <v>357.43</v>
      </c>
      <c r="BC187">
        <v>3.4099999999999998E-2</v>
      </c>
      <c r="BD187" s="70">
        <v>10469.57</v>
      </c>
      <c r="BE187" s="70">
        <v>2097.25</v>
      </c>
      <c r="BF187">
        <v>0.19589999999999999</v>
      </c>
      <c r="BG187">
        <v>0.61709999999999998</v>
      </c>
      <c r="BH187">
        <v>0.22570000000000001</v>
      </c>
      <c r="BI187">
        <v>0.1041</v>
      </c>
      <c r="BJ187">
        <v>3.7699999999999997E-2</v>
      </c>
      <c r="BK187">
        <v>1.54E-2</v>
      </c>
    </row>
    <row r="188" spans="1:63" x14ac:dyDescent="0.25">
      <c r="A188" t="s">
        <v>266</v>
      </c>
      <c r="B188">
        <v>50484</v>
      </c>
      <c r="C188">
        <v>136</v>
      </c>
      <c r="D188">
        <v>7.32</v>
      </c>
      <c r="E188">
        <v>995.66</v>
      </c>
      <c r="F188">
        <v>970.69</v>
      </c>
      <c r="G188">
        <v>2E-3</v>
      </c>
      <c r="H188">
        <v>4.1999999999999997E-3</v>
      </c>
      <c r="I188">
        <v>5.4000000000000003E-3</v>
      </c>
      <c r="J188">
        <v>1.1999999999999999E-3</v>
      </c>
      <c r="K188">
        <v>0.98129999999999995</v>
      </c>
      <c r="L188">
        <v>6.0000000000000001E-3</v>
      </c>
      <c r="M188">
        <v>0.52459999999999996</v>
      </c>
      <c r="N188">
        <v>0</v>
      </c>
      <c r="O188">
        <v>0.16300000000000001</v>
      </c>
      <c r="P188" s="70">
        <v>49357.35</v>
      </c>
      <c r="Q188">
        <v>0.23810000000000001</v>
      </c>
      <c r="R188">
        <v>5.9499999999999997E-2</v>
      </c>
      <c r="S188">
        <v>0.70240000000000002</v>
      </c>
      <c r="T188">
        <v>18.600000000000001</v>
      </c>
      <c r="U188">
        <v>12.63</v>
      </c>
      <c r="V188" s="70">
        <v>65963.97</v>
      </c>
      <c r="W188">
        <v>74.430000000000007</v>
      </c>
      <c r="X188" s="70">
        <v>146964.26</v>
      </c>
      <c r="Y188">
        <v>0.48849999999999999</v>
      </c>
      <c r="Z188">
        <v>0.13850000000000001</v>
      </c>
      <c r="AA188">
        <v>0.373</v>
      </c>
      <c r="AB188">
        <v>0.51149999999999995</v>
      </c>
      <c r="AC188">
        <v>146.96</v>
      </c>
      <c r="AD188" s="70">
        <v>4959.63</v>
      </c>
      <c r="AE188">
        <v>279.66000000000003</v>
      </c>
      <c r="AF188" s="70">
        <v>138635.1</v>
      </c>
      <c r="AG188">
        <v>380</v>
      </c>
      <c r="AH188" s="70">
        <v>28224</v>
      </c>
      <c r="AI188" s="70">
        <v>47336</v>
      </c>
      <c r="AJ188">
        <v>44.62</v>
      </c>
      <c r="AK188">
        <v>26.2</v>
      </c>
      <c r="AL188">
        <v>31.09</v>
      </c>
      <c r="AM188">
        <v>3.6</v>
      </c>
      <c r="AN188">
        <v>0</v>
      </c>
      <c r="AO188">
        <v>0.70250000000000001</v>
      </c>
      <c r="AP188" s="70">
        <v>1465.65</v>
      </c>
      <c r="AQ188" s="70">
        <v>2107.67</v>
      </c>
      <c r="AR188" s="70">
        <v>5339.69</v>
      </c>
      <c r="AS188">
        <v>306.91000000000003</v>
      </c>
      <c r="AT188">
        <v>305.02</v>
      </c>
      <c r="AU188" s="70">
        <v>9525</v>
      </c>
      <c r="AV188" s="70">
        <v>4701.09</v>
      </c>
      <c r="AW188">
        <v>0.41599999999999998</v>
      </c>
      <c r="AX188" s="70">
        <v>4519.09</v>
      </c>
      <c r="AY188">
        <v>0.39989999999999998</v>
      </c>
      <c r="AZ188" s="70">
        <v>1054.8699999999999</v>
      </c>
      <c r="BA188">
        <v>9.3299999999999994E-2</v>
      </c>
      <c r="BB188" s="70">
        <v>1026.77</v>
      </c>
      <c r="BC188">
        <v>9.0899999999999995E-2</v>
      </c>
      <c r="BD188" s="70">
        <v>11301.83</v>
      </c>
      <c r="BE188" s="70">
        <v>4322.22</v>
      </c>
      <c r="BF188">
        <v>1.1233</v>
      </c>
      <c r="BG188">
        <v>0.53459999999999996</v>
      </c>
      <c r="BH188">
        <v>0.2437</v>
      </c>
      <c r="BI188">
        <v>0.15920000000000001</v>
      </c>
      <c r="BJ188">
        <v>3.6900000000000002E-2</v>
      </c>
      <c r="BK188">
        <v>2.5600000000000001E-2</v>
      </c>
    </row>
    <row r="189" spans="1:63" x14ac:dyDescent="0.25">
      <c r="A189" t="s">
        <v>267</v>
      </c>
      <c r="B189">
        <v>49783</v>
      </c>
      <c r="C189">
        <v>45</v>
      </c>
      <c r="D189">
        <v>19.2</v>
      </c>
      <c r="E189">
        <v>864.08</v>
      </c>
      <c r="F189">
        <v>824</v>
      </c>
      <c r="G189">
        <v>3.7000000000000002E-3</v>
      </c>
      <c r="H189">
        <v>3.7000000000000002E-3</v>
      </c>
      <c r="I189">
        <v>0</v>
      </c>
      <c r="J189">
        <v>1.09E-2</v>
      </c>
      <c r="K189">
        <v>0.97970000000000002</v>
      </c>
      <c r="L189">
        <v>2.0999999999999999E-3</v>
      </c>
      <c r="M189">
        <v>8.0199999999999994E-2</v>
      </c>
      <c r="N189">
        <v>0</v>
      </c>
      <c r="O189">
        <v>0.1464</v>
      </c>
      <c r="P189" s="70">
        <v>55444.5</v>
      </c>
      <c r="Q189">
        <v>0.1071</v>
      </c>
      <c r="R189">
        <v>0.17860000000000001</v>
      </c>
      <c r="S189">
        <v>0.71430000000000005</v>
      </c>
      <c r="T189">
        <v>17.920000000000002</v>
      </c>
      <c r="U189">
        <v>9.14</v>
      </c>
      <c r="V189" s="70">
        <v>43448.69</v>
      </c>
      <c r="W189">
        <v>91.32</v>
      </c>
      <c r="X189" s="70">
        <v>106946.49</v>
      </c>
      <c r="Y189">
        <v>0.89200000000000002</v>
      </c>
      <c r="Z189">
        <v>8.5300000000000001E-2</v>
      </c>
      <c r="AA189">
        <v>2.2700000000000001E-2</v>
      </c>
      <c r="AB189">
        <v>0.108</v>
      </c>
      <c r="AC189">
        <v>106.95</v>
      </c>
      <c r="AD189" s="70">
        <v>2499.7800000000002</v>
      </c>
      <c r="AE189">
        <v>399.38</v>
      </c>
      <c r="AF189" s="70">
        <v>106730.11</v>
      </c>
      <c r="AG189">
        <v>202</v>
      </c>
      <c r="AH189" s="70">
        <v>37829</v>
      </c>
      <c r="AI189" s="70">
        <v>56590</v>
      </c>
      <c r="AJ189">
        <v>41.89</v>
      </c>
      <c r="AK189">
        <v>22.5</v>
      </c>
      <c r="AL189">
        <v>27.6</v>
      </c>
      <c r="AM189">
        <v>5.6</v>
      </c>
      <c r="AN189" s="70">
        <v>1790.06</v>
      </c>
      <c r="AO189">
        <v>1.2037</v>
      </c>
      <c r="AP189" s="70">
        <v>1084.2</v>
      </c>
      <c r="AQ189" s="70">
        <v>1887.82</v>
      </c>
      <c r="AR189" s="70">
        <v>5084.3500000000004</v>
      </c>
      <c r="AS189">
        <v>532.4</v>
      </c>
      <c r="AT189">
        <v>314.20999999999998</v>
      </c>
      <c r="AU189" s="70">
        <v>8903</v>
      </c>
      <c r="AV189" s="70">
        <v>4602.3999999999996</v>
      </c>
      <c r="AW189">
        <v>0.46589999999999998</v>
      </c>
      <c r="AX189" s="70">
        <v>4086.41</v>
      </c>
      <c r="AY189">
        <v>0.41370000000000001</v>
      </c>
      <c r="AZ189">
        <v>782.01</v>
      </c>
      <c r="BA189">
        <v>7.9200000000000007E-2</v>
      </c>
      <c r="BB189">
        <v>406.82</v>
      </c>
      <c r="BC189">
        <v>4.1200000000000001E-2</v>
      </c>
      <c r="BD189" s="70">
        <v>9877.64</v>
      </c>
      <c r="BE189" s="70">
        <v>3910.35</v>
      </c>
      <c r="BF189">
        <v>0.9748</v>
      </c>
      <c r="BG189">
        <v>0.57840000000000003</v>
      </c>
      <c r="BH189">
        <v>0.22420000000000001</v>
      </c>
      <c r="BI189">
        <v>0.13350000000000001</v>
      </c>
      <c r="BJ189">
        <v>4.4600000000000001E-2</v>
      </c>
      <c r="BK189">
        <v>1.9300000000000001E-2</v>
      </c>
    </row>
    <row r="190" spans="1:63" x14ac:dyDescent="0.25">
      <c r="A190" t="s">
        <v>268</v>
      </c>
      <c r="B190">
        <v>48595</v>
      </c>
      <c r="C190">
        <v>61</v>
      </c>
      <c r="D190">
        <v>15.68</v>
      </c>
      <c r="E190">
        <v>956.6</v>
      </c>
      <c r="F190">
        <v>962.64</v>
      </c>
      <c r="G190">
        <v>1.35E-2</v>
      </c>
      <c r="H190">
        <v>1.6000000000000001E-3</v>
      </c>
      <c r="I190">
        <v>0</v>
      </c>
      <c r="J190">
        <v>1.8800000000000001E-2</v>
      </c>
      <c r="K190">
        <v>0.95989999999999998</v>
      </c>
      <c r="L190">
        <v>6.1999999999999998E-3</v>
      </c>
      <c r="M190">
        <v>0.1633</v>
      </c>
      <c r="N190">
        <v>4.1999999999999997E-3</v>
      </c>
      <c r="O190">
        <v>0.1111</v>
      </c>
      <c r="P190" s="70">
        <v>49831.58</v>
      </c>
      <c r="Q190">
        <v>0.2361</v>
      </c>
      <c r="R190">
        <v>0.125</v>
      </c>
      <c r="S190">
        <v>0.63890000000000002</v>
      </c>
      <c r="T190">
        <v>16.399999999999999</v>
      </c>
      <c r="U190">
        <v>6.33</v>
      </c>
      <c r="V190" s="70">
        <v>68355.45</v>
      </c>
      <c r="W190">
        <v>151.12</v>
      </c>
      <c r="X190" s="70">
        <v>98056.53</v>
      </c>
      <c r="Y190">
        <v>0.87129999999999996</v>
      </c>
      <c r="Z190">
        <v>9.3399999999999997E-2</v>
      </c>
      <c r="AA190">
        <v>3.5299999999999998E-2</v>
      </c>
      <c r="AB190">
        <v>0.12870000000000001</v>
      </c>
      <c r="AC190">
        <v>98.06</v>
      </c>
      <c r="AD190" s="70">
        <v>1990.56</v>
      </c>
      <c r="AE190">
        <v>295.98</v>
      </c>
      <c r="AF190" s="70">
        <v>92268.49</v>
      </c>
      <c r="AG190">
        <v>128</v>
      </c>
      <c r="AH190" s="70">
        <v>34905</v>
      </c>
      <c r="AI190" s="70">
        <v>62637</v>
      </c>
      <c r="AJ190">
        <v>27.78</v>
      </c>
      <c r="AK190">
        <v>19.95</v>
      </c>
      <c r="AL190">
        <v>20.73</v>
      </c>
      <c r="AM190">
        <v>5.3</v>
      </c>
      <c r="AN190" s="70">
        <v>1660.68</v>
      </c>
      <c r="AO190">
        <v>1.1339999999999999</v>
      </c>
      <c r="AP190" s="70">
        <v>1076.19</v>
      </c>
      <c r="AQ190" s="70">
        <v>1569.1</v>
      </c>
      <c r="AR190" s="70">
        <v>6252.06</v>
      </c>
      <c r="AS190">
        <v>284.14</v>
      </c>
      <c r="AT190">
        <v>290.52999999999997</v>
      </c>
      <c r="AU190" s="70">
        <v>9472</v>
      </c>
      <c r="AV190" s="70">
        <v>5080.95</v>
      </c>
      <c r="AW190">
        <v>0.48399999999999999</v>
      </c>
      <c r="AX190" s="70">
        <v>3352.99</v>
      </c>
      <c r="AY190">
        <v>0.31940000000000002</v>
      </c>
      <c r="AZ190" s="70">
        <v>1607.23</v>
      </c>
      <c r="BA190">
        <v>0.15310000000000001</v>
      </c>
      <c r="BB190">
        <v>456</v>
      </c>
      <c r="BC190">
        <v>4.3400000000000001E-2</v>
      </c>
      <c r="BD190" s="70">
        <v>10497.17</v>
      </c>
      <c r="BE190" s="70">
        <v>4360.3500000000004</v>
      </c>
      <c r="BF190">
        <v>0.97270000000000001</v>
      </c>
      <c r="BG190">
        <v>0.55430000000000001</v>
      </c>
      <c r="BH190">
        <v>0.25080000000000002</v>
      </c>
      <c r="BI190">
        <v>8.9399999999999993E-2</v>
      </c>
      <c r="BJ190">
        <v>3.6200000000000003E-2</v>
      </c>
      <c r="BK190">
        <v>6.9199999999999998E-2</v>
      </c>
    </row>
    <row r="191" spans="1:63" x14ac:dyDescent="0.25">
      <c r="A191" t="s">
        <v>269</v>
      </c>
      <c r="B191">
        <v>43992</v>
      </c>
      <c r="C191">
        <v>22</v>
      </c>
      <c r="D191">
        <v>100.67</v>
      </c>
      <c r="E191" s="70">
        <v>2214.83</v>
      </c>
      <c r="F191" s="70">
        <v>1828.11</v>
      </c>
      <c r="G191">
        <v>7.0000000000000001E-3</v>
      </c>
      <c r="H191">
        <v>5.2699999999999997E-2</v>
      </c>
      <c r="I191">
        <v>5.0000000000000001E-4</v>
      </c>
      <c r="J191">
        <v>0.1678</v>
      </c>
      <c r="K191">
        <v>0.5897</v>
      </c>
      <c r="L191">
        <v>0.1822</v>
      </c>
      <c r="M191">
        <v>0.77500000000000002</v>
      </c>
      <c r="N191">
        <v>1.7000000000000001E-2</v>
      </c>
      <c r="O191">
        <v>0.1575</v>
      </c>
      <c r="P191" s="70">
        <v>49790.58</v>
      </c>
      <c r="Q191">
        <v>0.25979999999999998</v>
      </c>
      <c r="R191">
        <v>0.18110000000000001</v>
      </c>
      <c r="S191">
        <v>0.55910000000000004</v>
      </c>
      <c r="T191">
        <v>16.21</v>
      </c>
      <c r="U191">
        <v>22.5</v>
      </c>
      <c r="V191" s="70">
        <v>50338.559999999998</v>
      </c>
      <c r="W191">
        <v>95.15</v>
      </c>
      <c r="X191" s="70">
        <v>78828.94</v>
      </c>
      <c r="Y191">
        <v>0.70950000000000002</v>
      </c>
      <c r="Z191">
        <v>0.23599999999999999</v>
      </c>
      <c r="AA191">
        <v>5.45E-2</v>
      </c>
      <c r="AB191">
        <v>0.29049999999999998</v>
      </c>
      <c r="AC191">
        <v>78.83</v>
      </c>
      <c r="AD191" s="70">
        <v>3358.09</v>
      </c>
      <c r="AE191">
        <v>436.24</v>
      </c>
      <c r="AF191" s="70">
        <v>82806.31</v>
      </c>
      <c r="AG191">
        <v>80</v>
      </c>
      <c r="AH191" s="70">
        <v>23858</v>
      </c>
      <c r="AI191" s="70">
        <v>34262</v>
      </c>
      <c r="AJ191">
        <v>55.57</v>
      </c>
      <c r="AK191">
        <v>39.04</v>
      </c>
      <c r="AL191">
        <v>50.32</v>
      </c>
      <c r="AM191">
        <v>3.3</v>
      </c>
      <c r="AN191">
        <v>0</v>
      </c>
      <c r="AO191">
        <v>1.3181</v>
      </c>
      <c r="AP191" s="70">
        <v>1560.99</v>
      </c>
      <c r="AQ191" s="70">
        <v>2218.92</v>
      </c>
      <c r="AR191" s="70">
        <v>6467.29</v>
      </c>
      <c r="AS191">
        <v>556.70000000000005</v>
      </c>
      <c r="AT191">
        <v>413.09</v>
      </c>
      <c r="AU191" s="70">
        <v>11217</v>
      </c>
      <c r="AV191" s="70">
        <v>6820.26</v>
      </c>
      <c r="AW191">
        <v>0.55649999999999999</v>
      </c>
      <c r="AX191" s="70">
        <v>3476.19</v>
      </c>
      <c r="AY191">
        <v>0.28360000000000002</v>
      </c>
      <c r="AZ191">
        <v>467.19</v>
      </c>
      <c r="BA191">
        <v>3.8100000000000002E-2</v>
      </c>
      <c r="BB191" s="70">
        <v>1492.79</v>
      </c>
      <c r="BC191">
        <v>0.12180000000000001</v>
      </c>
      <c r="BD191" s="70">
        <v>12256.44</v>
      </c>
      <c r="BE191" s="70">
        <v>3702.01</v>
      </c>
      <c r="BF191">
        <v>1.8154999999999999</v>
      </c>
      <c r="BG191">
        <v>0.4642</v>
      </c>
      <c r="BH191">
        <v>0.21690000000000001</v>
      </c>
      <c r="BI191">
        <v>0.25829999999999997</v>
      </c>
      <c r="BJ191">
        <v>4.7800000000000002E-2</v>
      </c>
      <c r="BK191">
        <v>1.2800000000000001E-2</v>
      </c>
    </row>
    <row r="192" spans="1:63" x14ac:dyDescent="0.25">
      <c r="A192" t="s">
        <v>270</v>
      </c>
      <c r="B192">
        <v>44008</v>
      </c>
      <c r="C192">
        <v>24</v>
      </c>
      <c r="D192">
        <v>129.04</v>
      </c>
      <c r="E192" s="70">
        <v>3096.94</v>
      </c>
      <c r="F192" s="70">
        <v>2943.67</v>
      </c>
      <c r="G192">
        <v>6.4999999999999997E-3</v>
      </c>
      <c r="H192">
        <v>1.04E-2</v>
      </c>
      <c r="I192">
        <v>1.6999999999999999E-3</v>
      </c>
      <c r="J192">
        <v>1.0500000000000001E-2</v>
      </c>
      <c r="K192">
        <v>0.94930000000000003</v>
      </c>
      <c r="L192">
        <v>2.1700000000000001E-2</v>
      </c>
      <c r="M192">
        <v>0.47799999999999998</v>
      </c>
      <c r="N192">
        <v>2.3999999999999998E-3</v>
      </c>
      <c r="O192">
        <v>0.17169999999999999</v>
      </c>
      <c r="P192" s="70">
        <v>56537.35</v>
      </c>
      <c r="Q192">
        <v>0.31069999999999998</v>
      </c>
      <c r="R192">
        <v>0.15049999999999999</v>
      </c>
      <c r="S192">
        <v>0.53879999999999995</v>
      </c>
      <c r="T192">
        <v>18.68</v>
      </c>
      <c r="U192">
        <v>18</v>
      </c>
      <c r="V192" s="70">
        <v>83188.94</v>
      </c>
      <c r="W192">
        <v>165.1</v>
      </c>
      <c r="X192" s="70">
        <v>126366.24</v>
      </c>
      <c r="Y192">
        <v>0.6391</v>
      </c>
      <c r="Z192">
        <v>0.30780000000000002</v>
      </c>
      <c r="AA192">
        <v>5.3199999999999997E-2</v>
      </c>
      <c r="AB192">
        <v>0.3609</v>
      </c>
      <c r="AC192">
        <v>126.37</v>
      </c>
      <c r="AD192" s="70">
        <v>4460.29</v>
      </c>
      <c r="AE192">
        <v>467.51</v>
      </c>
      <c r="AF192" s="70">
        <v>157725.47</v>
      </c>
      <c r="AG192">
        <v>445</v>
      </c>
      <c r="AH192" s="70">
        <v>29890</v>
      </c>
      <c r="AI192" s="70">
        <v>42484</v>
      </c>
      <c r="AJ192">
        <v>61.05</v>
      </c>
      <c r="AK192">
        <v>34.369999999999997</v>
      </c>
      <c r="AL192">
        <v>32.770000000000003</v>
      </c>
      <c r="AM192">
        <v>3</v>
      </c>
      <c r="AN192">
        <v>0</v>
      </c>
      <c r="AO192">
        <v>1.0878000000000001</v>
      </c>
      <c r="AP192" s="70">
        <v>1169.29</v>
      </c>
      <c r="AQ192" s="70">
        <v>1693.27</v>
      </c>
      <c r="AR192" s="70">
        <v>6016</v>
      </c>
      <c r="AS192">
        <v>496.19</v>
      </c>
      <c r="AT192">
        <v>164.25</v>
      </c>
      <c r="AU192" s="70">
        <v>9539</v>
      </c>
      <c r="AV192" s="70">
        <v>4676.58</v>
      </c>
      <c r="AW192">
        <v>0.45739999999999997</v>
      </c>
      <c r="AX192" s="70">
        <v>3934.28</v>
      </c>
      <c r="AY192">
        <v>0.38479999999999998</v>
      </c>
      <c r="AZ192">
        <v>923.77</v>
      </c>
      <c r="BA192">
        <v>9.0399999999999994E-2</v>
      </c>
      <c r="BB192">
        <v>689.73</v>
      </c>
      <c r="BC192">
        <v>6.7500000000000004E-2</v>
      </c>
      <c r="BD192" s="70">
        <v>10224.370000000001</v>
      </c>
      <c r="BE192" s="70">
        <v>2734.76</v>
      </c>
      <c r="BF192">
        <v>0.92290000000000005</v>
      </c>
      <c r="BG192">
        <v>0.58979999999999999</v>
      </c>
      <c r="BH192">
        <v>0.21060000000000001</v>
      </c>
      <c r="BI192">
        <v>0.15820000000000001</v>
      </c>
      <c r="BJ192">
        <v>2.93E-2</v>
      </c>
      <c r="BK192">
        <v>1.21E-2</v>
      </c>
    </row>
    <row r="193" spans="1:63" x14ac:dyDescent="0.25">
      <c r="A193" t="s">
        <v>271</v>
      </c>
      <c r="B193">
        <v>48843</v>
      </c>
      <c r="C193">
        <v>191</v>
      </c>
      <c r="D193">
        <v>11.59</v>
      </c>
      <c r="E193" s="70">
        <v>2214.42</v>
      </c>
      <c r="F193" s="70">
        <v>2107.62</v>
      </c>
      <c r="G193">
        <v>3.8999999999999998E-3</v>
      </c>
      <c r="H193">
        <v>8.6999999999999994E-3</v>
      </c>
      <c r="I193">
        <v>1.4E-3</v>
      </c>
      <c r="J193">
        <v>4.3E-3</v>
      </c>
      <c r="K193">
        <v>0.9647</v>
      </c>
      <c r="L193">
        <v>1.7000000000000001E-2</v>
      </c>
      <c r="M193">
        <v>0.57010000000000005</v>
      </c>
      <c r="N193">
        <v>0</v>
      </c>
      <c r="O193">
        <v>0.1434</v>
      </c>
      <c r="P193" s="70">
        <v>53235.6</v>
      </c>
      <c r="Q193">
        <v>0.1273</v>
      </c>
      <c r="R193">
        <v>0.21820000000000001</v>
      </c>
      <c r="S193">
        <v>0.65449999999999997</v>
      </c>
      <c r="T193">
        <v>17.510000000000002</v>
      </c>
      <c r="U193">
        <v>16.190000000000001</v>
      </c>
      <c r="V193" s="70">
        <v>65206.71</v>
      </c>
      <c r="W193">
        <v>131.22999999999999</v>
      </c>
      <c r="X193" s="70">
        <v>133808.94</v>
      </c>
      <c r="Y193">
        <v>0.57299999999999995</v>
      </c>
      <c r="Z193">
        <v>5.4199999999999998E-2</v>
      </c>
      <c r="AA193">
        <v>0.37280000000000002</v>
      </c>
      <c r="AB193">
        <v>0.42699999999999999</v>
      </c>
      <c r="AC193">
        <v>133.81</v>
      </c>
      <c r="AD193" s="70">
        <v>3623.38</v>
      </c>
      <c r="AE193">
        <v>273.62</v>
      </c>
      <c r="AF193" s="70">
        <v>99515.05</v>
      </c>
      <c r="AG193">
        <v>159</v>
      </c>
      <c r="AH193" s="70">
        <v>28746</v>
      </c>
      <c r="AI193" s="70">
        <v>40867</v>
      </c>
      <c r="AJ193">
        <v>35.090000000000003</v>
      </c>
      <c r="AK193">
        <v>22.21</v>
      </c>
      <c r="AL193">
        <v>23.44</v>
      </c>
      <c r="AM193">
        <v>4.55</v>
      </c>
      <c r="AN193">
        <v>0</v>
      </c>
      <c r="AO193">
        <v>0.82220000000000004</v>
      </c>
      <c r="AP193" s="70">
        <v>1157</v>
      </c>
      <c r="AQ193" s="70">
        <v>2178.8000000000002</v>
      </c>
      <c r="AR193" s="70">
        <v>5949.21</v>
      </c>
      <c r="AS193">
        <v>359.48</v>
      </c>
      <c r="AT193">
        <v>116.51</v>
      </c>
      <c r="AU193" s="70">
        <v>9761</v>
      </c>
      <c r="AV193" s="70">
        <v>6290.21</v>
      </c>
      <c r="AW193">
        <v>0.52290000000000003</v>
      </c>
      <c r="AX193" s="70">
        <v>3385.46</v>
      </c>
      <c r="AY193">
        <v>0.28139999999999998</v>
      </c>
      <c r="AZ193" s="70">
        <v>1022.64</v>
      </c>
      <c r="BA193">
        <v>8.5000000000000006E-2</v>
      </c>
      <c r="BB193" s="70">
        <v>1330.61</v>
      </c>
      <c r="BC193">
        <v>0.1106</v>
      </c>
      <c r="BD193" s="70">
        <v>12028.93</v>
      </c>
      <c r="BE193" s="70">
        <v>5271.83</v>
      </c>
      <c r="BF193">
        <v>2.1758999999999999</v>
      </c>
      <c r="BG193">
        <v>0.55049999999999999</v>
      </c>
      <c r="BH193">
        <v>0.19950000000000001</v>
      </c>
      <c r="BI193">
        <v>0.19409999999999999</v>
      </c>
      <c r="BJ193">
        <v>4.36E-2</v>
      </c>
      <c r="BK193">
        <v>1.23E-2</v>
      </c>
    </row>
    <row r="194" spans="1:63" x14ac:dyDescent="0.25">
      <c r="A194" t="s">
        <v>272</v>
      </c>
      <c r="B194">
        <v>46649</v>
      </c>
      <c r="C194">
        <v>63</v>
      </c>
      <c r="D194">
        <v>9.6199999999999992</v>
      </c>
      <c r="E194">
        <v>606.23</v>
      </c>
      <c r="F194">
        <v>760.09</v>
      </c>
      <c r="G194">
        <v>1.0500000000000001E-2</v>
      </c>
      <c r="H194">
        <v>2.5999999999999999E-3</v>
      </c>
      <c r="I194">
        <v>1.4E-3</v>
      </c>
      <c r="J194">
        <v>7.4999999999999997E-3</v>
      </c>
      <c r="K194">
        <v>0.95069999999999999</v>
      </c>
      <c r="L194">
        <v>2.7300000000000001E-2</v>
      </c>
      <c r="M194">
        <v>0.22359999999999999</v>
      </c>
      <c r="N194">
        <v>3.8999999999999998E-3</v>
      </c>
      <c r="O194">
        <v>0.1024</v>
      </c>
      <c r="P194" s="70">
        <v>50618.89</v>
      </c>
      <c r="Q194">
        <v>0.24490000000000001</v>
      </c>
      <c r="R194">
        <v>0.24490000000000001</v>
      </c>
      <c r="S194">
        <v>0.51019999999999999</v>
      </c>
      <c r="T194">
        <v>20.69</v>
      </c>
      <c r="U194">
        <v>4.2</v>
      </c>
      <c r="V194" s="70">
        <v>72280.95</v>
      </c>
      <c r="W194">
        <v>138.28</v>
      </c>
      <c r="X194" s="70">
        <v>116427.66</v>
      </c>
      <c r="Y194">
        <v>0.96099999999999997</v>
      </c>
      <c r="Z194">
        <v>1.1299999999999999E-2</v>
      </c>
      <c r="AA194">
        <v>2.7699999999999999E-2</v>
      </c>
      <c r="AB194">
        <v>3.9E-2</v>
      </c>
      <c r="AC194">
        <v>116.43</v>
      </c>
      <c r="AD194" s="70">
        <v>2650.94</v>
      </c>
      <c r="AE194">
        <v>448.18</v>
      </c>
      <c r="AF194" s="70">
        <v>89089.36</v>
      </c>
      <c r="AG194">
        <v>104</v>
      </c>
      <c r="AH194" s="70">
        <v>33535</v>
      </c>
      <c r="AI194" s="70">
        <v>48143</v>
      </c>
      <c r="AJ194">
        <v>33.729999999999997</v>
      </c>
      <c r="AK194">
        <v>22.44</v>
      </c>
      <c r="AL194">
        <v>23.48</v>
      </c>
      <c r="AM194">
        <v>4.9000000000000004</v>
      </c>
      <c r="AN194">
        <v>926.46</v>
      </c>
      <c r="AO194">
        <v>1.179</v>
      </c>
      <c r="AP194" s="70">
        <v>1278.18</v>
      </c>
      <c r="AQ194" s="70">
        <v>1522.22</v>
      </c>
      <c r="AR194" s="70">
        <v>4554.42</v>
      </c>
      <c r="AS194">
        <v>369.08</v>
      </c>
      <c r="AT194">
        <v>390.13</v>
      </c>
      <c r="AU194" s="70">
        <v>8114</v>
      </c>
      <c r="AV194" s="70">
        <v>4094.42</v>
      </c>
      <c r="AW194">
        <v>0.44650000000000001</v>
      </c>
      <c r="AX194" s="70">
        <v>2428.94</v>
      </c>
      <c r="AY194">
        <v>0.26490000000000002</v>
      </c>
      <c r="AZ194" s="70">
        <v>2198.4699999999998</v>
      </c>
      <c r="BA194">
        <v>0.2397</v>
      </c>
      <c r="BB194">
        <v>448.49</v>
      </c>
      <c r="BC194">
        <v>4.8899999999999999E-2</v>
      </c>
      <c r="BD194" s="70">
        <v>9170.32</v>
      </c>
      <c r="BE194" s="70">
        <v>6121.14</v>
      </c>
      <c r="BF194">
        <v>1.8353999999999999</v>
      </c>
      <c r="BG194">
        <v>0.56159999999999999</v>
      </c>
      <c r="BH194">
        <v>0.187</v>
      </c>
      <c r="BI194">
        <v>0.19539999999999999</v>
      </c>
      <c r="BJ194">
        <v>3.7999999999999999E-2</v>
      </c>
      <c r="BK194">
        <v>1.8100000000000002E-2</v>
      </c>
    </row>
    <row r="195" spans="1:63" x14ac:dyDescent="0.25">
      <c r="A195" t="s">
        <v>273</v>
      </c>
      <c r="B195">
        <v>47852</v>
      </c>
      <c r="C195">
        <v>83</v>
      </c>
      <c r="D195">
        <v>13.66</v>
      </c>
      <c r="E195" s="70">
        <v>1133.47</v>
      </c>
      <c r="F195" s="70">
        <v>1224.3900000000001</v>
      </c>
      <c r="G195">
        <v>8.0000000000000004E-4</v>
      </c>
      <c r="H195">
        <v>1.6000000000000001E-3</v>
      </c>
      <c r="I195">
        <v>7.4000000000000003E-3</v>
      </c>
      <c r="J195">
        <v>1.6299999999999999E-2</v>
      </c>
      <c r="K195">
        <v>0.95399999999999996</v>
      </c>
      <c r="L195">
        <v>1.9800000000000002E-2</v>
      </c>
      <c r="M195">
        <v>0.33560000000000001</v>
      </c>
      <c r="N195">
        <v>0</v>
      </c>
      <c r="O195">
        <v>0.1555</v>
      </c>
      <c r="P195" s="70">
        <v>50059.34</v>
      </c>
      <c r="Q195">
        <v>0.22889999999999999</v>
      </c>
      <c r="R195">
        <v>0.1205</v>
      </c>
      <c r="S195">
        <v>0.65059999999999996</v>
      </c>
      <c r="T195">
        <v>17.05</v>
      </c>
      <c r="U195">
        <v>5.4</v>
      </c>
      <c r="V195" s="70">
        <v>72894.81</v>
      </c>
      <c r="W195">
        <v>198.12</v>
      </c>
      <c r="X195" s="70">
        <v>126255.61</v>
      </c>
      <c r="Y195">
        <v>0.84750000000000003</v>
      </c>
      <c r="Z195">
        <v>0.1133</v>
      </c>
      <c r="AA195">
        <v>3.9199999999999999E-2</v>
      </c>
      <c r="AB195">
        <v>0.1525</v>
      </c>
      <c r="AC195">
        <v>126.26</v>
      </c>
      <c r="AD195" s="70">
        <v>3564.45</v>
      </c>
      <c r="AE195">
        <v>488.75</v>
      </c>
      <c r="AF195" s="70">
        <v>127297.43</v>
      </c>
      <c r="AG195">
        <v>314</v>
      </c>
      <c r="AH195" s="70">
        <v>32648</v>
      </c>
      <c r="AI195" s="70">
        <v>44749</v>
      </c>
      <c r="AJ195">
        <v>48.62</v>
      </c>
      <c r="AK195">
        <v>26.91</v>
      </c>
      <c r="AL195">
        <v>31.05</v>
      </c>
      <c r="AM195">
        <v>4.0999999999999996</v>
      </c>
      <c r="AN195">
        <v>0</v>
      </c>
      <c r="AO195">
        <v>0.93769999999999998</v>
      </c>
      <c r="AP195" s="70">
        <v>1096.04</v>
      </c>
      <c r="AQ195" s="70">
        <v>1196.94</v>
      </c>
      <c r="AR195" s="70">
        <v>4547.82</v>
      </c>
      <c r="AS195">
        <v>469.43</v>
      </c>
      <c r="AT195">
        <v>300.8</v>
      </c>
      <c r="AU195" s="70">
        <v>7611</v>
      </c>
      <c r="AV195" s="70">
        <v>3613.95</v>
      </c>
      <c r="AW195">
        <v>0.41820000000000002</v>
      </c>
      <c r="AX195" s="70">
        <v>2631.57</v>
      </c>
      <c r="AY195">
        <v>0.30449999999999999</v>
      </c>
      <c r="AZ195" s="70">
        <v>1240.76</v>
      </c>
      <c r="BA195">
        <v>0.14360000000000001</v>
      </c>
      <c r="BB195" s="70">
        <v>1155.8399999999999</v>
      </c>
      <c r="BC195">
        <v>0.13370000000000001</v>
      </c>
      <c r="BD195" s="70">
        <v>8642.1200000000008</v>
      </c>
      <c r="BE195" s="70">
        <v>3725.84</v>
      </c>
      <c r="BF195">
        <v>1.1168</v>
      </c>
      <c r="BG195">
        <v>0.53610000000000002</v>
      </c>
      <c r="BH195">
        <v>0.2356</v>
      </c>
      <c r="BI195">
        <v>0.1358</v>
      </c>
      <c r="BJ195">
        <v>2.87E-2</v>
      </c>
      <c r="BK195">
        <v>6.3799999999999996E-2</v>
      </c>
    </row>
    <row r="196" spans="1:63" x14ac:dyDescent="0.25">
      <c r="A196" t="s">
        <v>274</v>
      </c>
      <c r="B196">
        <v>44016</v>
      </c>
      <c r="C196">
        <v>143</v>
      </c>
      <c r="D196">
        <v>31.5</v>
      </c>
      <c r="E196" s="70">
        <v>4504.5600000000004</v>
      </c>
      <c r="F196" s="70">
        <v>4227.79</v>
      </c>
      <c r="G196">
        <v>6.3E-3</v>
      </c>
      <c r="H196">
        <v>7.8299999999999995E-2</v>
      </c>
      <c r="I196">
        <v>1.1999999999999999E-3</v>
      </c>
      <c r="J196">
        <v>0.19220000000000001</v>
      </c>
      <c r="K196">
        <v>0.61929999999999996</v>
      </c>
      <c r="L196">
        <v>0.1027</v>
      </c>
      <c r="M196">
        <v>0.61309999999999998</v>
      </c>
      <c r="N196">
        <v>3.7400000000000003E-2</v>
      </c>
      <c r="O196">
        <v>0.1608</v>
      </c>
      <c r="P196" s="70">
        <v>54503.61</v>
      </c>
      <c r="Q196">
        <v>0.30399999999999999</v>
      </c>
      <c r="R196">
        <v>0.16120000000000001</v>
      </c>
      <c r="S196">
        <v>0.53480000000000005</v>
      </c>
      <c r="T196">
        <v>19.28</v>
      </c>
      <c r="U196">
        <v>33</v>
      </c>
      <c r="V196" s="70">
        <v>80382.09</v>
      </c>
      <c r="W196">
        <v>131.69</v>
      </c>
      <c r="X196" s="70">
        <v>122775.79</v>
      </c>
      <c r="Y196">
        <v>0.73219999999999996</v>
      </c>
      <c r="Z196">
        <v>0.21199999999999999</v>
      </c>
      <c r="AA196">
        <v>5.57E-2</v>
      </c>
      <c r="AB196">
        <v>0.26779999999999998</v>
      </c>
      <c r="AC196">
        <v>122.78</v>
      </c>
      <c r="AD196" s="70">
        <v>2864.76</v>
      </c>
      <c r="AE196">
        <v>369.24</v>
      </c>
      <c r="AF196" s="70">
        <v>131689.22</v>
      </c>
      <c r="AG196">
        <v>336</v>
      </c>
      <c r="AH196" s="70">
        <v>28375</v>
      </c>
      <c r="AI196" s="70">
        <v>41420</v>
      </c>
      <c r="AJ196">
        <v>33.700000000000003</v>
      </c>
      <c r="AK196">
        <v>22.59</v>
      </c>
      <c r="AL196">
        <v>23.19</v>
      </c>
      <c r="AM196">
        <v>4.2</v>
      </c>
      <c r="AN196" s="70">
        <v>1529.47</v>
      </c>
      <c r="AO196">
        <v>1.4147000000000001</v>
      </c>
      <c r="AP196" s="70">
        <v>1289.25</v>
      </c>
      <c r="AQ196" s="70">
        <v>1554.16</v>
      </c>
      <c r="AR196" s="70">
        <v>5213.05</v>
      </c>
      <c r="AS196">
        <v>489.03</v>
      </c>
      <c r="AT196">
        <v>337.5</v>
      </c>
      <c r="AU196" s="70">
        <v>8883</v>
      </c>
      <c r="AV196" s="70">
        <v>3739.69</v>
      </c>
      <c r="AW196">
        <v>0.38840000000000002</v>
      </c>
      <c r="AX196" s="70">
        <v>4155.46</v>
      </c>
      <c r="AY196">
        <v>0.43159999999999998</v>
      </c>
      <c r="AZ196">
        <v>683.33</v>
      </c>
      <c r="BA196">
        <v>7.0999999999999994E-2</v>
      </c>
      <c r="BB196" s="70">
        <v>1049.1600000000001</v>
      </c>
      <c r="BC196">
        <v>0.109</v>
      </c>
      <c r="BD196" s="70">
        <v>9627.64</v>
      </c>
      <c r="BE196" s="70">
        <v>1959.16</v>
      </c>
      <c r="BF196">
        <v>0.57979999999999998</v>
      </c>
      <c r="BG196">
        <v>0.58389999999999997</v>
      </c>
      <c r="BH196">
        <v>0.19980000000000001</v>
      </c>
      <c r="BI196">
        <v>0.15840000000000001</v>
      </c>
      <c r="BJ196">
        <v>4.1200000000000001E-2</v>
      </c>
      <c r="BK196">
        <v>1.67E-2</v>
      </c>
    </row>
    <row r="197" spans="1:63" x14ac:dyDescent="0.25">
      <c r="A197" t="s">
        <v>275</v>
      </c>
      <c r="B197">
        <v>50492</v>
      </c>
      <c r="C197">
        <v>163</v>
      </c>
      <c r="D197">
        <v>4.59</v>
      </c>
      <c r="E197">
        <v>748.1</v>
      </c>
      <c r="F197">
        <v>696.56</v>
      </c>
      <c r="G197">
        <v>8.0000000000000004E-4</v>
      </c>
      <c r="H197">
        <v>5.4999999999999997E-3</v>
      </c>
      <c r="I197">
        <v>0</v>
      </c>
      <c r="J197">
        <v>1.03E-2</v>
      </c>
      <c r="K197">
        <v>0.97589999999999999</v>
      </c>
      <c r="L197">
        <v>7.4999999999999997E-3</v>
      </c>
      <c r="M197">
        <v>0.58309999999999995</v>
      </c>
      <c r="N197">
        <v>0</v>
      </c>
      <c r="O197">
        <v>0.21299999999999999</v>
      </c>
      <c r="P197" s="70">
        <v>39544.300000000003</v>
      </c>
      <c r="Q197">
        <v>0.19350000000000001</v>
      </c>
      <c r="R197">
        <v>0.1129</v>
      </c>
      <c r="S197">
        <v>0.69350000000000001</v>
      </c>
      <c r="T197">
        <v>15.93</v>
      </c>
      <c r="U197">
        <v>8.25</v>
      </c>
      <c r="V197" s="70">
        <v>53936.73</v>
      </c>
      <c r="W197">
        <v>87.82</v>
      </c>
      <c r="X197" s="70">
        <v>79977.42</v>
      </c>
      <c r="Y197">
        <v>0.84899999999999998</v>
      </c>
      <c r="Z197">
        <v>7.0800000000000002E-2</v>
      </c>
      <c r="AA197">
        <v>8.0199999999999994E-2</v>
      </c>
      <c r="AB197">
        <v>0.151</v>
      </c>
      <c r="AC197">
        <v>79.98</v>
      </c>
      <c r="AD197" s="70">
        <v>2003.77</v>
      </c>
      <c r="AE197">
        <v>314.70999999999998</v>
      </c>
      <c r="AF197" s="70">
        <v>72366.100000000006</v>
      </c>
      <c r="AG197">
        <v>46</v>
      </c>
      <c r="AH197" s="70">
        <v>28181</v>
      </c>
      <c r="AI197" s="70">
        <v>41831</v>
      </c>
      <c r="AJ197">
        <v>36.590000000000003</v>
      </c>
      <c r="AK197">
        <v>24.01</v>
      </c>
      <c r="AL197">
        <v>24.46</v>
      </c>
      <c r="AM197">
        <v>3.6</v>
      </c>
      <c r="AN197">
        <v>0</v>
      </c>
      <c r="AO197">
        <v>0.62909999999999999</v>
      </c>
      <c r="AP197" s="70">
        <v>1844.23</v>
      </c>
      <c r="AQ197" s="70">
        <v>3021.38</v>
      </c>
      <c r="AR197" s="70">
        <v>5670.69</v>
      </c>
      <c r="AS197">
        <v>437.24</v>
      </c>
      <c r="AT197">
        <v>110.43</v>
      </c>
      <c r="AU197" s="70">
        <v>11084</v>
      </c>
      <c r="AV197" s="70">
        <v>7846.59</v>
      </c>
      <c r="AW197">
        <v>0.69199999999999995</v>
      </c>
      <c r="AX197" s="70">
        <v>1714.03</v>
      </c>
      <c r="AY197">
        <v>0.1512</v>
      </c>
      <c r="AZ197">
        <v>604.95000000000005</v>
      </c>
      <c r="BA197">
        <v>5.33E-2</v>
      </c>
      <c r="BB197" s="70">
        <v>1173.94</v>
      </c>
      <c r="BC197">
        <v>0.10349999999999999</v>
      </c>
      <c r="BD197" s="70">
        <v>11339.52</v>
      </c>
      <c r="BE197" s="70">
        <v>6152.05</v>
      </c>
      <c r="BF197">
        <v>2.0244</v>
      </c>
      <c r="BG197">
        <v>0.51280000000000003</v>
      </c>
      <c r="BH197">
        <v>0.21210000000000001</v>
      </c>
      <c r="BI197">
        <v>0.21010000000000001</v>
      </c>
      <c r="BJ197">
        <v>5.4600000000000003E-2</v>
      </c>
      <c r="BK197">
        <v>1.04E-2</v>
      </c>
    </row>
    <row r="198" spans="1:63" x14ac:dyDescent="0.25">
      <c r="A198" t="s">
        <v>276</v>
      </c>
      <c r="B198">
        <v>46961</v>
      </c>
      <c r="C198">
        <v>28</v>
      </c>
      <c r="D198">
        <v>266.24</v>
      </c>
      <c r="E198" s="70">
        <v>7454.73</v>
      </c>
      <c r="F198" s="70">
        <v>6992.25</v>
      </c>
      <c r="G198">
        <v>3.4000000000000002E-2</v>
      </c>
      <c r="H198">
        <v>0.1938</v>
      </c>
      <c r="I198">
        <v>2.0999999999999999E-3</v>
      </c>
      <c r="J198">
        <v>4.1200000000000001E-2</v>
      </c>
      <c r="K198">
        <v>0.65780000000000005</v>
      </c>
      <c r="L198">
        <v>7.1099999999999997E-2</v>
      </c>
      <c r="M198">
        <v>0.27039999999999997</v>
      </c>
      <c r="N198">
        <v>2.76E-2</v>
      </c>
      <c r="O198">
        <v>0.16089999999999999</v>
      </c>
      <c r="P198" s="70">
        <v>66414.09</v>
      </c>
      <c r="Q198">
        <v>0.2175</v>
      </c>
      <c r="R198">
        <v>0.17860000000000001</v>
      </c>
      <c r="S198">
        <v>0.60389999999999999</v>
      </c>
      <c r="T198">
        <v>17.670000000000002</v>
      </c>
      <c r="U198">
        <v>41.41</v>
      </c>
      <c r="V198" s="70">
        <v>103569.46</v>
      </c>
      <c r="W198">
        <v>178</v>
      </c>
      <c r="X198" s="70">
        <v>185691.71</v>
      </c>
      <c r="Y198">
        <v>0.77700000000000002</v>
      </c>
      <c r="Z198">
        <v>0.2039</v>
      </c>
      <c r="AA198">
        <v>1.9099999999999999E-2</v>
      </c>
      <c r="AB198">
        <v>0.223</v>
      </c>
      <c r="AC198">
        <v>185.69</v>
      </c>
      <c r="AD198" s="70">
        <v>8140.02</v>
      </c>
      <c r="AE198">
        <v>865.82</v>
      </c>
      <c r="AF198" s="70">
        <v>214671.67</v>
      </c>
      <c r="AG198">
        <v>543</v>
      </c>
      <c r="AH198" s="70">
        <v>45374</v>
      </c>
      <c r="AI198" s="70">
        <v>75283</v>
      </c>
      <c r="AJ198">
        <v>72.099999999999994</v>
      </c>
      <c r="AK198">
        <v>41.88</v>
      </c>
      <c r="AL198">
        <v>48.65</v>
      </c>
      <c r="AM198">
        <v>4.4000000000000004</v>
      </c>
      <c r="AN198">
        <v>0</v>
      </c>
      <c r="AO198">
        <v>0.81</v>
      </c>
      <c r="AP198" s="70">
        <v>1364.32</v>
      </c>
      <c r="AQ198" s="70">
        <v>1644.51</v>
      </c>
      <c r="AR198" s="70">
        <v>7125.22</v>
      </c>
      <c r="AS198">
        <v>543.9</v>
      </c>
      <c r="AT198">
        <v>662.04</v>
      </c>
      <c r="AU198" s="70">
        <v>11340</v>
      </c>
      <c r="AV198" s="70">
        <v>2771.42</v>
      </c>
      <c r="AW198">
        <v>0.22509999999999999</v>
      </c>
      <c r="AX198" s="70">
        <v>7385.76</v>
      </c>
      <c r="AY198">
        <v>0.5998</v>
      </c>
      <c r="AZ198" s="70">
        <v>1581.36</v>
      </c>
      <c r="BA198">
        <v>0.12839999999999999</v>
      </c>
      <c r="BB198">
        <v>574.20000000000005</v>
      </c>
      <c r="BC198">
        <v>4.6600000000000003E-2</v>
      </c>
      <c r="BD198" s="70">
        <v>12312.73</v>
      </c>
      <c r="BE198" s="70">
        <v>1054.3399999999999</v>
      </c>
      <c r="BF198">
        <v>0.1353</v>
      </c>
      <c r="BG198">
        <v>0.63949999999999996</v>
      </c>
      <c r="BH198">
        <v>0.19409999999999999</v>
      </c>
      <c r="BI198">
        <v>0.1116</v>
      </c>
      <c r="BJ198">
        <v>2.6100000000000002E-2</v>
      </c>
      <c r="BK198">
        <v>2.8799999999999999E-2</v>
      </c>
    </row>
    <row r="199" spans="1:63" x14ac:dyDescent="0.25">
      <c r="A199" t="s">
        <v>277</v>
      </c>
      <c r="B199">
        <v>44024</v>
      </c>
      <c r="C199">
        <v>29</v>
      </c>
      <c r="D199">
        <v>73.94</v>
      </c>
      <c r="E199" s="70">
        <v>2144.35</v>
      </c>
      <c r="F199" s="70">
        <v>1914.08</v>
      </c>
      <c r="G199">
        <v>2.2000000000000001E-3</v>
      </c>
      <c r="H199">
        <v>7.1999999999999998E-3</v>
      </c>
      <c r="I199">
        <v>0</v>
      </c>
      <c r="J199">
        <v>1.32E-2</v>
      </c>
      <c r="K199">
        <v>0.95620000000000005</v>
      </c>
      <c r="L199">
        <v>2.1299999999999999E-2</v>
      </c>
      <c r="M199">
        <v>0.57269999999999999</v>
      </c>
      <c r="N199">
        <v>1E-3</v>
      </c>
      <c r="O199">
        <v>0.18729999999999999</v>
      </c>
      <c r="P199" s="70">
        <v>53185.18</v>
      </c>
      <c r="Q199">
        <v>0.1074</v>
      </c>
      <c r="R199">
        <v>9.9199999999999997E-2</v>
      </c>
      <c r="S199">
        <v>0.79339999999999999</v>
      </c>
      <c r="T199">
        <v>18.36</v>
      </c>
      <c r="U199">
        <v>14.33</v>
      </c>
      <c r="V199" s="70">
        <v>66051.490000000005</v>
      </c>
      <c r="W199">
        <v>141.15</v>
      </c>
      <c r="X199" s="70">
        <v>74310.25</v>
      </c>
      <c r="Y199">
        <v>0.79849999999999999</v>
      </c>
      <c r="Z199">
        <v>0.1862</v>
      </c>
      <c r="AA199">
        <v>1.5299999999999999E-2</v>
      </c>
      <c r="AB199">
        <v>0.20150000000000001</v>
      </c>
      <c r="AC199">
        <v>74.31</v>
      </c>
      <c r="AD199" s="70">
        <v>2496.3200000000002</v>
      </c>
      <c r="AE199">
        <v>419.54</v>
      </c>
      <c r="AF199" s="70">
        <v>87308.44</v>
      </c>
      <c r="AG199">
        <v>97</v>
      </c>
      <c r="AH199" s="70">
        <v>26989</v>
      </c>
      <c r="AI199" s="70">
        <v>38555</v>
      </c>
      <c r="AJ199">
        <v>55.93</v>
      </c>
      <c r="AK199">
        <v>31.14</v>
      </c>
      <c r="AL199">
        <v>42.29</v>
      </c>
      <c r="AM199">
        <v>3.9</v>
      </c>
      <c r="AN199">
        <v>0</v>
      </c>
      <c r="AO199">
        <v>0.85160000000000002</v>
      </c>
      <c r="AP199">
        <v>983.8</v>
      </c>
      <c r="AQ199" s="70">
        <v>1615.26</v>
      </c>
      <c r="AR199" s="70">
        <v>4901.05</v>
      </c>
      <c r="AS199">
        <v>435.21</v>
      </c>
      <c r="AT199">
        <v>292.68</v>
      </c>
      <c r="AU199" s="70">
        <v>8228</v>
      </c>
      <c r="AV199" s="70">
        <v>5710.88</v>
      </c>
      <c r="AW199">
        <v>0.59419999999999995</v>
      </c>
      <c r="AX199" s="70">
        <v>2292.6</v>
      </c>
      <c r="AY199">
        <v>0.23849999999999999</v>
      </c>
      <c r="AZ199">
        <v>626.39</v>
      </c>
      <c r="BA199">
        <v>6.5199999999999994E-2</v>
      </c>
      <c r="BB199">
        <v>981.32</v>
      </c>
      <c r="BC199">
        <v>0.1021</v>
      </c>
      <c r="BD199" s="70">
        <v>9611.19</v>
      </c>
      <c r="BE199" s="70">
        <v>3886.98</v>
      </c>
      <c r="BF199">
        <v>1.61</v>
      </c>
      <c r="BG199">
        <v>0.51459999999999995</v>
      </c>
      <c r="BH199">
        <v>0.2041</v>
      </c>
      <c r="BI199">
        <v>0.22700000000000001</v>
      </c>
      <c r="BJ199">
        <v>2.92E-2</v>
      </c>
      <c r="BK199">
        <v>2.5100000000000001E-2</v>
      </c>
    </row>
    <row r="200" spans="1:63" x14ac:dyDescent="0.25">
      <c r="A200" t="s">
        <v>278</v>
      </c>
      <c r="B200">
        <v>65680</v>
      </c>
      <c r="C200">
        <v>382</v>
      </c>
      <c r="D200">
        <v>6.49</v>
      </c>
      <c r="E200" s="70">
        <v>2477.7399999999998</v>
      </c>
      <c r="F200" s="70">
        <v>2304.9299999999998</v>
      </c>
      <c r="G200">
        <v>4.0000000000000002E-4</v>
      </c>
      <c r="H200">
        <v>1.9900000000000001E-2</v>
      </c>
      <c r="I200">
        <v>1.1999999999999999E-3</v>
      </c>
      <c r="J200">
        <v>6.0000000000000001E-3</v>
      </c>
      <c r="K200">
        <v>0.96060000000000001</v>
      </c>
      <c r="L200">
        <v>1.1900000000000001E-2</v>
      </c>
      <c r="M200">
        <v>0.58150000000000002</v>
      </c>
      <c r="N200">
        <v>0</v>
      </c>
      <c r="O200">
        <v>0.16400000000000001</v>
      </c>
      <c r="P200" s="70">
        <v>49668.1</v>
      </c>
      <c r="Q200">
        <v>0.1895</v>
      </c>
      <c r="R200">
        <v>0.183</v>
      </c>
      <c r="S200">
        <v>0.62749999999999995</v>
      </c>
      <c r="T200">
        <v>16.3</v>
      </c>
      <c r="U200">
        <v>14.8</v>
      </c>
      <c r="V200" s="70">
        <v>70427.91</v>
      </c>
      <c r="W200">
        <v>160.44</v>
      </c>
      <c r="X200" s="70">
        <v>185582.79</v>
      </c>
      <c r="Y200">
        <v>0.40139999999999998</v>
      </c>
      <c r="Z200">
        <v>0.15049999999999999</v>
      </c>
      <c r="AA200">
        <v>0.4481</v>
      </c>
      <c r="AB200">
        <v>0.59860000000000002</v>
      </c>
      <c r="AC200">
        <v>185.58</v>
      </c>
      <c r="AD200" s="70">
        <v>4082.82</v>
      </c>
      <c r="AE200">
        <v>325.23</v>
      </c>
      <c r="AF200" s="70">
        <v>172389.06</v>
      </c>
      <c r="AG200">
        <v>473</v>
      </c>
      <c r="AH200" s="70">
        <v>28629</v>
      </c>
      <c r="AI200" s="70">
        <v>42691</v>
      </c>
      <c r="AJ200">
        <v>22</v>
      </c>
      <c r="AK200">
        <v>22</v>
      </c>
      <c r="AL200">
        <v>22</v>
      </c>
      <c r="AM200">
        <v>2.5499999999999998</v>
      </c>
      <c r="AN200">
        <v>0</v>
      </c>
      <c r="AO200">
        <v>0.74909999999999999</v>
      </c>
      <c r="AP200" s="70">
        <v>1739.68</v>
      </c>
      <c r="AQ200" s="70">
        <v>2517.17</v>
      </c>
      <c r="AR200" s="70">
        <v>5544.93</v>
      </c>
      <c r="AS200">
        <v>245.94</v>
      </c>
      <c r="AT200">
        <v>72.27</v>
      </c>
      <c r="AU200" s="70">
        <v>10120</v>
      </c>
      <c r="AV200" s="70">
        <v>4960.51</v>
      </c>
      <c r="AW200">
        <v>0.44779999999999998</v>
      </c>
      <c r="AX200" s="70">
        <v>3789.84</v>
      </c>
      <c r="AY200">
        <v>0.34210000000000002</v>
      </c>
      <c r="AZ200">
        <v>764.36</v>
      </c>
      <c r="BA200">
        <v>6.9000000000000006E-2</v>
      </c>
      <c r="BB200" s="70">
        <v>1563.02</v>
      </c>
      <c r="BC200">
        <v>0.1411</v>
      </c>
      <c r="BD200" s="70">
        <v>11077.72</v>
      </c>
      <c r="BE200" s="70">
        <v>3984.72</v>
      </c>
      <c r="BF200">
        <v>1.4962</v>
      </c>
      <c r="BG200">
        <v>0.53890000000000005</v>
      </c>
      <c r="BH200">
        <v>0.23680000000000001</v>
      </c>
      <c r="BI200">
        <v>0.16539999999999999</v>
      </c>
      <c r="BJ200">
        <v>4.0899999999999999E-2</v>
      </c>
      <c r="BK200">
        <v>1.7999999999999999E-2</v>
      </c>
    </row>
    <row r="201" spans="1:63" x14ac:dyDescent="0.25">
      <c r="A201" t="s">
        <v>279</v>
      </c>
      <c r="B201">
        <v>44032</v>
      </c>
      <c r="C201">
        <v>100</v>
      </c>
      <c r="D201">
        <v>21.11</v>
      </c>
      <c r="E201" s="70">
        <v>2110.92</v>
      </c>
      <c r="F201" s="70">
        <v>2127.1</v>
      </c>
      <c r="G201">
        <v>7.4999999999999997E-3</v>
      </c>
      <c r="H201">
        <v>4.9200000000000001E-2</v>
      </c>
      <c r="I201">
        <v>4.0000000000000002E-4</v>
      </c>
      <c r="J201">
        <v>4.7999999999999996E-3</v>
      </c>
      <c r="K201">
        <v>0.90959999999999996</v>
      </c>
      <c r="L201">
        <v>2.8500000000000001E-2</v>
      </c>
      <c r="M201">
        <v>0.4889</v>
      </c>
      <c r="N201">
        <v>0</v>
      </c>
      <c r="O201">
        <v>0.2162</v>
      </c>
      <c r="P201" s="70">
        <v>51839.839999999997</v>
      </c>
      <c r="Q201">
        <v>0.1583</v>
      </c>
      <c r="R201">
        <v>0.1583</v>
      </c>
      <c r="S201">
        <v>0.6835</v>
      </c>
      <c r="T201">
        <v>19.309999999999999</v>
      </c>
      <c r="U201">
        <v>18</v>
      </c>
      <c r="V201" s="70">
        <v>74496.67</v>
      </c>
      <c r="W201">
        <v>113.48</v>
      </c>
      <c r="X201" s="70">
        <v>118158.72</v>
      </c>
      <c r="Y201">
        <v>0.73050000000000004</v>
      </c>
      <c r="Z201">
        <v>0.218</v>
      </c>
      <c r="AA201">
        <v>5.1499999999999997E-2</v>
      </c>
      <c r="AB201">
        <v>0.26950000000000002</v>
      </c>
      <c r="AC201">
        <v>118.16</v>
      </c>
      <c r="AD201" s="70">
        <v>2668.36</v>
      </c>
      <c r="AE201">
        <v>424.82</v>
      </c>
      <c r="AF201" s="70">
        <v>110883.03</v>
      </c>
      <c r="AG201">
        <v>228</v>
      </c>
      <c r="AH201" s="70">
        <v>27764</v>
      </c>
      <c r="AI201" s="70">
        <v>46007</v>
      </c>
      <c r="AJ201">
        <v>33</v>
      </c>
      <c r="AK201">
        <v>22.01</v>
      </c>
      <c r="AL201">
        <v>22.04</v>
      </c>
      <c r="AM201">
        <v>3.8</v>
      </c>
      <c r="AN201">
        <v>0</v>
      </c>
      <c r="AO201">
        <v>0.70079999999999998</v>
      </c>
      <c r="AP201" s="70">
        <v>1214.46</v>
      </c>
      <c r="AQ201" s="70">
        <v>2141.44</v>
      </c>
      <c r="AR201" s="70">
        <v>5493.72</v>
      </c>
      <c r="AS201">
        <v>456.92</v>
      </c>
      <c r="AT201">
        <v>305.45</v>
      </c>
      <c r="AU201" s="70">
        <v>9612</v>
      </c>
      <c r="AV201" s="70">
        <v>5988.99</v>
      </c>
      <c r="AW201">
        <v>0.58299999999999996</v>
      </c>
      <c r="AX201" s="70">
        <v>2189.35</v>
      </c>
      <c r="AY201">
        <v>0.21310000000000001</v>
      </c>
      <c r="AZ201" s="70">
        <v>1018.09</v>
      </c>
      <c r="BA201">
        <v>9.9099999999999994E-2</v>
      </c>
      <c r="BB201" s="70">
        <v>1076.05</v>
      </c>
      <c r="BC201">
        <v>0.1048</v>
      </c>
      <c r="BD201" s="70">
        <v>10272.49</v>
      </c>
      <c r="BE201" s="70">
        <v>5831.19</v>
      </c>
      <c r="BF201">
        <v>1.7744</v>
      </c>
      <c r="BG201">
        <v>0.55689999999999995</v>
      </c>
      <c r="BH201">
        <v>0.2404</v>
      </c>
      <c r="BI201">
        <v>0.14560000000000001</v>
      </c>
      <c r="BJ201">
        <v>4.9099999999999998E-2</v>
      </c>
      <c r="BK201">
        <v>8.0000000000000002E-3</v>
      </c>
    </row>
    <row r="202" spans="1:63" x14ac:dyDescent="0.25">
      <c r="A202" t="s">
        <v>280</v>
      </c>
      <c r="B202">
        <v>50278</v>
      </c>
      <c r="C202">
        <v>109</v>
      </c>
      <c r="D202">
        <v>11.26</v>
      </c>
      <c r="E202" s="70">
        <v>1227.1400000000001</v>
      </c>
      <c r="F202" s="70">
        <v>1182.94</v>
      </c>
      <c r="G202">
        <v>2.5000000000000001E-3</v>
      </c>
      <c r="H202">
        <v>8.0000000000000004E-4</v>
      </c>
      <c r="I202">
        <v>8.0000000000000004E-4</v>
      </c>
      <c r="J202">
        <v>0.01</v>
      </c>
      <c r="K202">
        <v>0.97970000000000002</v>
      </c>
      <c r="L202">
        <v>6.1999999999999998E-3</v>
      </c>
      <c r="M202">
        <v>0.33489999999999998</v>
      </c>
      <c r="N202">
        <v>2.5000000000000001E-3</v>
      </c>
      <c r="O202">
        <v>0.1208</v>
      </c>
      <c r="P202" s="70">
        <v>52793.09</v>
      </c>
      <c r="Q202">
        <v>0.1067</v>
      </c>
      <c r="R202">
        <v>0.22670000000000001</v>
      </c>
      <c r="S202">
        <v>0.66669999999999996</v>
      </c>
      <c r="T202">
        <v>16.739999999999998</v>
      </c>
      <c r="U202">
        <v>6.25</v>
      </c>
      <c r="V202" s="70">
        <v>73920.160000000003</v>
      </c>
      <c r="W202">
        <v>188.38</v>
      </c>
      <c r="X202" s="70">
        <v>161971.47</v>
      </c>
      <c r="Y202">
        <v>0.7792</v>
      </c>
      <c r="Z202">
        <v>0.18709999999999999</v>
      </c>
      <c r="AA202">
        <v>3.3700000000000001E-2</v>
      </c>
      <c r="AB202">
        <v>0.2208</v>
      </c>
      <c r="AC202">
        <v>161.97</v>
      </c>
      <c r="AD202" s="70">
        <v>4917.82</v>
      </c>
      <c r="AE202">
        <v>490.19</v>
      </c>
      <c r="AF202" s="70">
        <v>160440</v>
      </c>
      <c r="AG202">
        <v>451</v>
      </c>
      <c r="AH202" s="70">
        <v>29922</v>
      </c>
      <c r="AI202" s="70">
        <v>43698</v>
      </c>
      <c r="AJ202">
        <v>51.39</v>
      </c>
      <c r="AK202">
        <v>29.08</v>
      </c>
      <c r="AL202">
        <v>31.93</v>
      </c>
      <c r="AM202">
        <v>4.9000000000000004</v>
      </c>
      <c r="AN202">
        <v>0</v>
      </c>
      <c r="AO202">
        <v>1.0423</v>
      </c>
      <c r="AP202" s="70">
        <v>1265.04</v>
      </c>
      <c r="AQ202" s="70">
        <v>1941.17</v>
      </c>
      <c r="AR202" s="70">
        <v>5847.42</v>
      </c>
      <c r="AS202">
        <v>331.68</v>
      </c>
      <c r="AT202">
        <v>252.67</v>
      </c>
      <c r="AU202" s="70">
        <v>9638</v>
      </c>
      <c r="AV202" s="70">
        <v>3498.93</v>
      </c>
      <c r="AW202">
        <v>0.34799999999999998</v>
      </c>
      <c r="AX202" s="70">
        <v>4357.2700000000004</v>
      </c>
      <c r="AY202">
        <v>0.43340000000000001</v>
      </c>
      <c r="AZ202">
        <v>969.81</v>
      </c>
      <c r="BA202">
        <v>9.6500000000000002E-2</v>
      </c>
      <c r="BB202" s="70">
        <v>1228.25</v>
      </c>
      <c r="BC202">
        <v>0.1222</v>
      </c>
      <c r="BD202" s="70">
        <v>10054.26</v>
      </c>
      <c r="BE202" s="70">
        <v>2305.83</v>
      </c>
      <c r="BF202">
        <v>0.48830000000000001</v>
      </c>
      <c r="BG202">
        <v>0.53280000000000005</v>
      </c>
      <c r="BH202">
        <v>0.2389</v>
      </c>
      <c r="BI202">
        <v>0.16539999999999999</v>
      </c>
      <c r="BJ202">
        <v>4.2700000000000002E-2</v>
      </c>
      <c r="BK202">
        <v>2.0199999999999999E-2</v>
      </c>
    </row>
    <row r="203" spans="1:63" x14ac:dyDescent="0.25">
      <c r="A203" t="s">
        <v>281</v>
      </c>
      <c r="B203">
        <v>44040</v>
      </c>
      <c r="C203">
        <v>7</v>
      </c>
      <c r="D203">
        <v>577.05999999999995</v>
      </c>
      <c r="E203" s="70">
        <v>4039.44</v>
      </c>
      <c r="F203" s="70">
        <v>3437.13</v>
      </c>
      <c r="G203">
        <v>1.72E-2</v>
      </c>
      <c r="H203">
        <v>0.58550000000000002</v>
      </c>
      <c r="I203">
        <v>4.0000000000000002E-4</v>
      </c>
      <c r="J203">
        <v>3.04E-2</v>
      </c>
      <c r="K203">
        <v>0.31990000000000002</v>
      </c>
      <c r="L203">
        <v>4.6600000000000003E-2</v>
      </c>
      <c r="M203">
        <v>0.70389999999999997</v>
      </c>
      <c r="N203">
        <v>7.6E-3</v>
      </c>
      <c r="O203">
        <v>0.161</v>
      </c>
      <c r="P203" s="70">
        <v>59929.55</v>
      </c>
      <c r="Q203">
        <v>0.26819999999999999</v>
      </c>
      <c r="R203">
        <v>0.21360000000000001</v>
      </c>
      <c r="S203">
        <v>0.51819999999999999</v>
      </c>
      <c r="T203">
        <v>23.18</v>
      </c>
      <c r="U203">
        <v>22.7</v>
      </c>
      <c r="V203" s="70">
        <v>84776.11</v>
      </c>
      <c r="W203">
        <v>174.51</v>
      </c>
      <c r="X203" s="70">
        <v>87096.21</v>
      </c>
      <c r="Y203">
        <v>0.70209999999999995</v>
      </c>
      <c r="Z203">
        <v>0.27039999999999997</v>
      </c>
      <c r="AA203">
        <v>2.75E-2</v>
      </c>
      <c r="AB203">
        <v>0.2979</v>
      </c>
      <c r="AC203">
        <v>87.1</v>
      </c>
      <c r="AD203" s="70">
        <v>4834.05</v>
      </c>
      <c r="AE203">
        <v>683.21</v>
      </c>
      <c r="AF203" s="70">
        <v>108487.27</v>
      </c>
      <c r="AG203">
        <v>213</v>
      </c>
      <c r="AH203" s="70">
        <v>28263</v>
      </c>
      <c r="AI203" s="70">
        <v>36909</v>
      </c>
      <c r="AJ203">
        <v>63.76</v>
      </c>
      <c r="AK203">
        <v>56.73</v>
      </c>
      <c r="AL203">
        <v>51.47</v>
      </c>
      <c r="AM203">
        <v>4.8600000000000003</v>
      </c>
      <c r="AN203">
        <v>0</v>
      </c>
      <c r="AO203">
        <v>1.1954</v>
      </c>
      <c r="AP203" s="70">
        <v>1805.83</v>
      </c>
      <c r="AQ203" s="70">
        <v>1778.11</v>
      </c>
      <c r="AR203" s="70">
        <v>5937.43</v>
      </c>
      <c r="AS203">
        <v>606.91</v>
      </c>
      <c r="AT203">
        <v>244.71</v>
      </c>
      <c r="AU203" s="70">
        <v>10373</v>
      </c>
      <c r="AV203" s="70">
        <v>5767.96</v>
      </c>
      <c r="AW203">
        <v>0.5081</v>
      </c>
      <c r="AX203" s="70">
        <v>4153.1400000000003</v>
      </c>
      <c r="AY203">
        <v>0.3659</v>
      </c>
      <c r="AZ203">
        <v>311.54000000000002</v>
      </c>
      <c r="BA203">
        <v>2.7400000000000001E-2</v>
      </c>
      <c r="BB203" s="70">
        <v>1118.5</v>
      </c>
      <c r="BC203">
        <v>9.8500000000000004E-2</v>
      </c>
      <c r="BD203" s="70">
        <v>11351.14</v>
      </c>
      <c r="BE203" s="70">
        <v>3572.87</v>
      </c>
      <c r="BF203">
        <v>1.4871000000000001</v>
      </c>
      <c r="BG203">
        <v>0.58679999999999999</v>
      </c>
      <c r="BH203">
        <v>0.21</v>
      </c>
      <c r="BI203">
        <v>0.1638</v>
      </c>
      <c r="BJ203">
        <v>2.24E-2</v>
      </c>
      <c r="BK203">
        <v>1.7000000000000001E-2</v>
      </c>
    </row>
    <row r="204" spans="1:63" x14ac:dyDescent="0.25">
      <c r="A204" t="s">
        <v>282</v>
      </c>
      <c r="B204">
        <v>44057</v>
      </c>
      <c r="C204">
        <v>93</v>
      </c>
      <c r="D204">
        <v>27.47</v>
      </c>
      <c r="E204" s="70">
        <v>2555.1</v>
      </c>
      <c r="F204" s="70">
        <v>2609.38</v>
      </c>
      <c r="G204">
        <v>3.5999999999999999E-3</v>
      </c>
      <c r="H204">
        <v>9.5999999999999992E-3</v>
      </c>
      <c r="I204">
        <v>8.0000000000000004E-4</v>
      </c>
      <c r="J204">
        <v>6.9900000000000004E-2</v>
      </c>
      <c r="K204">
        <v>0.88590000000000002</v>
      </c>
      <c r="L204">
        <v>3.0200000000000001E-2</v>
      </c>
      <c r="M204">
        <v>0.51019999999999999</v>
      </c>
      <c r="N204">
        <v>2.41E-2</v>
      </c>
      <c r="O204">
        <v>0.1434</v>
      </c>
      <c r="P204" s="70">
        <v>56643.91</v>
      </c>
      <c r="Q204">
        <v>0.1522</v>
      </c>
      <c r="R204">
        <v>0.13769999999999999</v>
      </c>
      <c r="S204">
        <v>0.71009999999999995</v>
      </c>
      <c r="T204">
        <v>20.51</v>
      </c>
      <c r="U204">
        <v>12</v>
      </c>
      <c r="V204" s="70">
        <v>80861.919999999998</v>
      </c>
      <c r="W204">
        <v>209.36</v>
      </c>
      <c r="X204" s="70">
        <v>134832.59</v>
      </c>
      <c r="Y204">
        <v>0.76800000000000002</v>
      </c>
      <c r="Z204">
        <v>0.20499999999999999</v>
      </c>
      <c r="AA204">
        <v>2.7E-2</v>
      </c>
      <c r="AB204">
        <v>0.23200000000000001</v>
      </c>
      <c r="AC204">
        <v>134.83000000000001</v>
      </c>
      <c r="AD204" s="70">
        <v>3250.49</v>
      </c>
      <c r="AE204">
        <v>429.43</v>
      </c>
      <c r="AF204" s="70">
        <v>135889.06</v>
      </c>
      <c r="AG204">
        <v>362</v>
      </c>
      <c r="AH204" s="70">
        <v>28789</v>
      </c>
      <c r="AI204" s="70">
        <v>45894</v>
      </c>
      <c r="AJ204">
        <v>49.2</v>
      </c>
      <c r="AK204">
        <v>23.34</v>
      </c>
      <c r="AL204">
        <v>23.69</v>
      </c>
      <c r="AM204">
        <v>3</v>
      </c>
      <c r="AN204">
        <v>0</v>
      </c>
      <c r="AO204">
        <v>0.82569999999999999</v>
      </c>
      <c r="AP204" s="70">
        <v>1017.03</v>
      </c>
      <c r="AQ204" s="70">
        <v>1737.88</v>
      </c>
      <c r="AR204" s="70">
        <v>4877.88</v>
      </c>
      <c r="AS204">
        <v>449.77</v>
      </c>
      <c r="AT204">
        <v>70.44</v>
      </c>
      <c r="AU204" s="70">
        <v>8153</v>
      </c>
      <c r="AV204" s="70">
        <v>4860.91</v>
      </c>
      <c r="AW204">
        <v>0.51900000000000002</v>
      </c>
      <c r="AX204" s="70">
        <v>2591.42</v>
      </c>
      <c r="AY204">
        <v>0.2767</v>
      </c>
      <c r="AZ204">
        <v>966.5</v>
      </c>
      <c r="BA204">
        <v>0.1032</v>
      </c>
      <c r="BB204">
        <v>947.76</v>
      </c>
      <c r="BC204">
        <v>0.1012</v>
      </c>
      <c r="BD204" s="70">
        <v>9366.59</v>
      </c>
      <c r="BE204" s="70">
        <v>4666.7700000000004</v>
      </c>
      <c r="BF204">
        <v>1.2477</v>
      </c>
      <c r="BG204">
        <v>0.55559999999999998</v>
      </c>
      <c r="BH204">
        <v>0.22969999999999999</v>
      </c>
      <c r="BI204">
        <v>0.15989999999999999</v>
      </c>
      <c r="BJ204">
        <v>3.8899999999999997E-2</v>
      </c>
      <c r="BK204">
        <v>1.5900000000000001E-2</v>
      </c>
    </row>
    <row r="205" spans="1:63" x14ac:dyDescent="0.25">
      <c r="A205" t="s">
        <v>283</v>
      </c>
      <c r="B205">
        <v>48942</v>
      </c>
      <c r="C205">
        <v>48</v>
      </c>
      <c r="D205">
        <v>28.56</v>
      </c>
      <c r="E205" s="70">
        <v>1371.07</v>
      </c>
      <c r="F205" s="70">
        <v>1398.49</v>
      </c>
      <c r="G205">
        <v>3.5999999999999999E-3</v>
      </c>
      <c r="H205">
        <v>8.2000000000000007E-3</v>
      </c>
      <c r="I205">
        <v>1.4E-3</v>
      </c>
      <c r="J205">
        <v>5.2699999999999997E-2</v>
      </c>
      <c r="K205">
        <v>0.91200000000000003</v>
      </c>
      <c r="L205">
        <v>2.1999999999999999E-2</v>
      </c>
      <c r="M205">
        <v>0.36969999999999997</v>
      </c>
      <c r="N205">
        <v>0</v>
      </c>
      <c r="O205">
        <v>0.1101</v>
      </c>
      <c r="P205" s="70">
        <v>51917.23</v>
      </c>
      <c r="Q205">
        <v>0.34179999999999999</v>
      </c>
      <c r="R205">
        <v>0.1646</v>
      </c>
      <c r="S205">
        <v>0.49370000000000003</v>
      </c>
      <c r="T205">
        <v>18.95</v>
      </c>
      <c r="U205">
        <v>9.1</v>
      </c>
      <c r="V205" s="70">
        <v>48481.54</v>
      </c>
      <c r="W205">
        <v>139.35</v>
      </c>
      <c r="X205" s="70">
        <v>116144.89</v>
      </c>
      <c r="Y205">
        <v>0.877</v>
      </c>
      <c r="Z205">
        <v>9.0499999999999997E-2</v>
      </c>
      <c r="AA205">
        <v>3.2500000000000001E-2</v>
      </c>
      <c r="AB205">
        <v>0.123</v>
      </c>
      <c r="AC205">
        <v>116.14</v>
      </c>
      <c r="AD205" s="70">
        <v>3323.95</v>
      </c>
      <c r="AE205">
        <v>483.98</v>
      </c>
      <c r="AF205" s="70">
        <v>134677.59</v>
      </c>
      <c r="AG205">
        <v>354</v>
      </c>
      <c r="AH205" s="70">
        <v>36905</v>
      </c>
      <c r="AI205" s="70">
        <v>52038</v>
      </c>
      <c r="AJ205">
        <v>59.85</v>
      </c>
      <c r="AK205">
        <v>26.91</v>
      </c>
      <c r="AL205">
        <v>33.979999999999997</v>
      </c>
      <c r="AM205">
        <v>5.0999999999999996</v>
      </c>
      <c r="AN205">
        <v>0</v>
      </c>
      <c r="AO205">
        <v>0.66180000000000005</v>
      </c>
      <c r="AP205" s="70">
        <v>1159.72</v>
      </c>
      <c r="AQ205" s="70">
        <v>1481.78</v>
      </c>
      <c r="AR205" s="70">
        <v>5112.92</v>
      </c>
      <c r="AS205">
        <v>221.82</v>
      </c>
      <c r="AT205">
        <v>71.790000000000006</v>
      </c>
      <c r="AU205" s="70">
        <v>8048</v>
      </c>
      <c r="AV205" s="70">
        <v>4452.07</v>
      </c>
      <c r="AW205">
        <v>0.52190000000000003</v>
      </c>
      <c r="AX205" s="70">
        <v>2654.13</v>
      </c>
      <c r="AY205">
        <v>0.31109999999999999</v>
      </c>
      <c r="AZ205">
        <v>953.33</v>
      </c>
      <c r="BA205">
        <v>0.1118</v>
      </c>
      <c r="BB205">
        <v>470.68</v>
      </c>
      <c r="BC205">
        <v>5.5199999999999999E-2</v>
      </c>
      <c r="BD205" s="70">
        <v>8530.2199999999993</v>
      </c>
      <c r="BE205" s="70">
        <v>4148.29</v>
      </c>
      <c r="BF205">
        <v>0.93159999999999998</v>
      </c>
      <c r="BG205">
        <v>0.58330000000000004</v>
      </c>
      <c r="BH205">
        <v>0.23350000000000001</v>
      </c>
      <c r="BI205">
        <v>0.129</v>
      </c>
      <c r="BJ205">
        <v>3.49E-2</v>
      </c>
      <c r="BK205">
        <v>1.9300000000000001E-2</v>
      </c>
    </row>
    <row r="206" spans="1:63" x14ac:dyDescent="0.25">
      <c r="A206" t="s">
        <v>284</v>
      </c>
      <c r="B206">
        <v>45377</v>
      </c>
      <c r="C206">
        <v>55</v>
      </c>
      <c r="D206">
        <v>18.850000000000001</v>
      </c>
      <c r="E206" s="70">
        <v>1036.8399999999999</v>
      </c>
      <c r="F206">
        <v>999.9</v>
      </c>
      <c r="G206">
        <v>6.0000000000000001E-3</v>
      </c>
      <c r="H206">
        <v>1.4E-2</v>
      </c>
      <c r="I206">
        <v>0</v>
      </c>
      <c r="J206">
        <v>1.0999999999999999E-2</v>
      </c>
      <c r="K206">
        <v>0.95630000000000004</v>
      </c>
      <c r="L206">
        <v>1.26E-2</v>
      </c>
      <c r="M206">
        <v>0.57879999999999998</v>
      </c>
      <c r="N206">
        <v>0</v>
      </c>
      <c r="O206">
        <v>0.14069999999999999</v>
      </c>
      <c r="P206" s="70">
        <v>46084.76</v>
      </c>
      <c r="Q206">
        <v>0.21540000000000001</v>
      </c>
      <c r="R206">
        <v>0.2923</v>
      </c>
      <c r="S206">
        <v>0.49230000000000002</v>
      </c>
      <c r="T206">
        <v>18.22</v>
      </c>
      <c r="U206">
        <v>8</v>
      </c>
      <c r="V206" s="70">
        <v>64769.25</v>
      </c>
      <c r="W206">
        <v>123.46</v>
      </c>
      <c r="X206" s="70">
        <v>104321.5</v>
      </c>
      <c r="Y206">
        <v>0.76200000000000001</v>
      </c>
      <c r="Z206">
        <v>0.1968</v>
      </c>
      <c r="AA206">
        <v>4.1200000000000001E-2</v>
      </c>
      <c r="AB206">
        <v>0.23799999999999999</v>
      </c>
      <c r="AC206">
        <v>104.32</v>
      </c>
      <c r="AD206" s="70">
        <v>2432.48</v>
      </c>
      <c r="AE206">
        <v>338.31</v>
      </c>
      <c r="AF206" s="70">
        <v>102661.55</v>
      </c>
      <c r="AG206">
        <v>178</v>
      </c>
      <c r="AH206" s="70">
        <v>27875</v>
      </c>
      <c r="AI206" s="70">
        <v>41763</v>
      </c>
      <c r="AJ206">
        <v>30.4</v>
      </c>
      <c r="AK206">
        <v>22.95</v>
      </c>
      <c r="AL206">
        <v>23.25</v>
      </c>
      <c r="AM206">
        <v>4.7</v>
      </c>
      <c r="AN206">
        <v>0</v>
      </c>
      <c r="AO206">
        <v>0.82220000000000004</v>
      </c>
      <c r="AP206" s="70">
        <v>1144.54</v>
      </c>
      <c r="AQ206" s="70">
        <v>1606.95</v>
      </c>
      <c r="AR206" s="70">
        <v>4895.5600000000004</v>
      </c>
      <c r="AS206">
        <v>406.62</v>
      </c>
      <c r="AT206">
        <v>208.32</v>
      </c>
      <c r="AU206" s="70">
        <v>8262</v>
      </c>
      <c r="AV206" s="70">
        <v>5383.27</v>
      </c>
      <c r="AW206">
        <v>0.56999999999999995</v>
      </c>
      <c r="AX206" s="70">
        <v>2042.65</v>
      </c>
      <c r="AY206">
        <v>0.21629999999999999</v>
      </c>
      <c r="AZ206">
        <v>745.15</v>
      </c>
      <c r="BA206">
        <v>7.8899999999999998E-2</v>
      </c>
      <c r="BB206" s="70">
        <v>1274.0899999999999</v>
      </c>
      <c r="BC206">
        <v>0.13489999999999999</v>
      </c>
      <c r="BD206" s="70">
        <v>9445.15</v>
      </c>
      <c r="BE206" s="70">
        <v>4251.46</v>
      </c>
      <c r="BF206">
        <v>1.5922000000000001</v>
      </c>
      <c r="BG206">
        <v>0.51139999999999997</v>
      </c>
      <c r="BH206">
        <v>0.21179999999999999</v>
      </c>
      <c r="BI206">
        <v>0.22289999999999999</v>
      </c>
      <c r="BJ206">
        <v>2.92E-2</v>
      </c>
      <c r="BK206">
        <v>2.4799999999999999E-2</v>
      </c>
    </row>
    <row r="207" spans="1:63" x14ac:dyDescent="0.25">
      <c r="A207" t="s">
        <v>285</v>
      </c>
      <c r="B207">
        <v>45385</v>
      </c>
      <c r="C207">
        <v>59</v>
      </c>
      <c r="D207">
        <v>17.05</v>
      </c>
      <c r="E207" s="70">
        <v>1006.22</v>
      </c>
      <c r="F207" s="70">
        <v>1018.98</v>
      </c>
      <c r="G207">
        <v>2E-3</v>
      </c>
      <c r="H207">
        <v>0</v>
      </c>
      <c r="I207">
        <v>0</v>
      </c>
      <c r="J207">
        <v>0.1169</v>
      </c>
      <c r="K207">
        <v>0.86129999999999995</v>
      </c>
      <c r="L207">
        <v>1.9800000000000002E-2</v>
      </c>
      <c r="M207">
        <v>0.39129999999999998</v>
      </c>
      <c r="N207">
        <v>2.8999999999999998E-3</v>
      </c>
      <c r="O207">
        <v>0.1275</v>
      </c>
      <c r="P207" s="70">
        <v>55421.65</v>
      </c>
      <c r="Q207">
        <v>8.6999999999999994E-2</v>
      </c>
      <c r="R207">
        <v>0.1739</v>
      </c>
      <c r="S207">
        <v>0.73909999999999998</v>
      </c>
      <c r="T207">
        <v>17.38</v>
      </c>
      <c r="U207">
        <v>6.1</v>
      </c>
      <c r="V207" s="70">
        <v>75003.77</v>
      </c>
      <c r="W207">
        <v>161.19999999999999</v>
      </c>
      <c r="X207" s="70">
        <v>97900.62</v>
      </c>
      <c r="Y207">
        <v>0.8871</v>
      </c>
      <c r="Z207">
        <v>6.2399999999999997E-2</v>
      </c>
      <c r="AA207">
        <v>5.0500000000000003E-2</v>
      </c>
      <c r="AB207">
        <v>0.1129</v>
      </c>
      <c r="AC207">
        <v>97.9</v>
      </c>
      <c r="AD207" s="70">
        <v>2397.31</v>
      </c>
      <c r="AE207">
        <v>362.61</v>
      </c>
      <c r="AF207" s="70">
        <v>104665.96</v>
      </c>
      <c r="AG207">
        <v>190</v>
      </c>
      <c r="AH207" s="70">
        <v>32424</v>
      </c>
      <c r="AI207" s="70">
        <v>44038</v>
      </c>
      <c r="AJ207">
        <v>46.8</v>
      </c>
      <c r="AK207">
        <v>22.61</v>
      </c>
      <c r="AL207">
        <v>33.14</v>
      </c>
      <c r="AM207">
        <v>3.6</v>
      </c>
      <c r="AN207">
        <v>0</v>
      </c>
      <c r="AO207">
        <v>0.74590000000000001</v>
      </c>
      <c r="AP207" s="70">
        <v>1213.73</v>
      </c>
      <c r="AQ207" s="70">
        <v>2033.78</v>
      </c>
      <c r="AR207" s="70">
        <v>5657.92</v>
      </c>
      <c r="AS207">
        <v>408.9</v>
      </c>
      <c r="AT207">
        <v>18.64</v>
      </c>
      <c r="AU207" s="70">
        <v>9333</v>
      </c>
      <c r="AV207" s="70">
        <v>5877.06</v>
      </c>
      <c r="AW207">
        <v>0.63539999999999996</v>
      </c>
      <c r="AX207" s="70">
        <v>1986.3</v>
      </c>
      <c r="AY207">
        <v>0.21479999999999999</v>
      </c>
      <c r="AZ207">
        <v>837.67</v>
      </c>
      <c r="BA207">
        <v>9.06E-2</v>
      </c>
      <c r="BB207">
        <v>548.12</v>
      </c>
      <c r="BC207">
        <v>5.9299999999999999E-2</v>
      </c>
      <c r="BD207" s="70">
        <v>9249.14</v>
      </c>
      <c r="BE207" s="70">
        <v>5721.54</v>
      </c>
      <c r="BF207">
        <v>2.0832999999999999</v>
      </c>
      <c r="BG207">
        <v>0.60529999999999995</v>
      </c>
      <c r="BH207">
        <v>0.23710000000000001</v>
      </c>
      <c r="BI207">
        <v>0.1104</v>
      </c>
      <c r="BJ207">
        <v>3.1399999999999997E-2</v>
      </c>
      <c r="BK207">
        <v>1.5900000000000001E-2</v>
      </c>
    </row>
    <row r="208" spans="1:63" x14ac:dyDescent="0.25">
      <c r="A208" t="s">
        <v>286</v>
      </c>
      <c r="B208">
        <v>44065</v>
      </c>
      <c r="C208">
        <v>7</v>
      </c>
      <c r="D208">
        <v>251.89</v>
      </c>
      <c r="E208" s="70">
        <v>1763.22</v>
      </c>
      <c r="F208" s="70">
        <v>1734.99</v>
      </c>
      <c r="G208">
        <v>1.1999999999999999E-3</v>
      </c>
      <c r="H208">
        <v>6.4000000000000001E-2</v>
      </c>
      <c r="I208">
        <v>0</v>
      </c>
      <c r="J208">
        <v>2.1600000000000001E-2</v>
      </c>
      <c r="K208">
        <v>0.85770000000000002</v>
      </c>
      <c r="L208">
        <v>5.5500000000000001E-2</v>
      </c>
      <c r="M208">
        <v>0.56079999999999997</v>
      </c>
      <c r="N208">
        <v>5.9999999999999995E-4</v>
      </c>
      <c r="O208">
        <v>0.15060000000000001</v>
      </c>
      <c r="P208" s="70">
        <v>48605.760000000002</v>
      </c>
      <c r="Q208">
        <v>0.2185</v>
      </c>
      <c r="R208">
        <v>0.21010000000000001</v>
      </c>
      <c r="S208">
        <v>0.57140000000000002</v>
      </c>
      <c r="T208">
        <v>19.2</v>
      </c>
      <c r="U208">
        <v>7.3</v>
      </c>
      <c r="V208" s="70">
        <v>85124.66</v>
      </c>
      <c r="W208">
        <v>237.21</v>
      </c>
      <c r="X208" s="70">
        <v>76089.100000000006</v>
      </c>
      <c r="Y208">
        <v>0.73160000000000003</v>
      </c>
      <c r="Z208">
        <v>0.19620000000000001</v>
      </c>
      <c r="AA208">
        <v>7.22E-2</v>
      </c>
      <c r="AB208">
        <v>0.26840000000000003</v>
      </c>
      <c r="AC208">
        <v>76.09</v>
      </c>
      <c r="AD208" s="70">
        <v>2596.33</v>
      </c>
      <c r="AE208">
        <v>455.67</v>
      </c>
      <c r="AF208" s="70">
        <v>78089.06</v>
      </c>
      <c r="AG208">
        <v>65</v>
      </c>
      <c r="AH208" s="70">
        <v>25059</v>
      </c>
      <c r="AI208" s="70">
        <v>37815</v>
      </c>
      <c r="AJ208">
        <v>48.3</v>
      </c>
      <c r="AK208">
        <v>33.36</v>
      </c>
      <c r="AL208">
        <v>31.73</v>
      </c>
      <c r="AM208">
        <v>4.0999999999999996</v>
      </c>
      <c r="AN208">
        <v>0</v>
      </c>
      <c r="AO208">
        <v>0.85119999999999996</v>
      </c>
      <c r="AP208" s="70">
        <v>1302.1099999999999</v>
      </c>
      <c r="AQ208" s="70">
        <v>1569.38</v>
      </c>
      <c r="AR208" s="70">
        <v>5259.68</v>
      </c>
      <c r="AS208">
        <v>588.66999999999996</v>
      </c>
      <c r="AT208">
        <v>111.16</v>
      </c>
      <c r="AU208" s="70">
        <v>8831</v>
      </c>
      <c r="AV208" s="70">
        <v>5204.91</v>
      </c>
      <c r="AW208">
        <v>0.57240000000000002</v>
      </c>
      <c r="AX208" s="70">
        <v>2139.64</v>
      </c>
      <c r="AY208">
        <v>0.23530000000000001</v>
      </c>
      <c r="AZ208">
        <v>856.47</v>
      </c>
      <c r="BA208">
        <v>9.4200000000000006E-2</v>
      </c>
      <c r="BB208">
        <v>892.72</v>
      </c>
      <c r="BC208">
        <v>9.8199999999999996E-2</v>
      </c>
      <c r="BD208" s="70">
        <v>9093.74</v>
      </c>
      <c r="BE208" s="70">
        <v>4284.03</v>
      </c>
      <c r="BF208">
        <v>1.6834</v>
      </c>
      <c r="BG208">
        <v>0.57089999999999996</v>
      </c>
      <c r="BH208">
        <v>0.2205</v>
      </c>
      <c r="BI208">
        <v>0.13500000000000001</v>
      </c>
      <c r="BJ208">
        <v>3.2500000000000001E-2</v>
      </c>
      <c r="BK208">
        <v>4.1000000000000002E-2</v>
      </c>
    </row>
    <row r="209" spans="1:63" x14ac:dyDescent="0.25">
      <c r="A209" t="s">
        <v>287</v>
      </c>
      <c r="B209">
        <v>46342</v>
      </c>
      <c r="C209">
        <v>41</v>
      </c>
      <c r="D209">
        <v>65.89</v>
      </c>
      <c r="E209" s="70">
        <v>2701.49</v>
      </c>
      <c r="F209" s="70">
        <v>2705.22</v>
      </c>
      <c r="G209">
        <v>2.0999999999999999E-3</v>
      </c>
      <c r="H209">
        <v>6.4999999999999997E-3</v>
      </c>
      <c r="I209">
        <v>1.1000000000000001E-3</v>
      </c>
      <c r="J209">
        <v>2.2499999999999999E-2</v>
      </c>
      <c r="K209">
        <v>0.94069999999999998</v>
      </c>
      <c r="L209">
        <v>2.7099999999999999E-2</v>
      </c>
      <c r="M209">
        <v>0.53790000000000004</v>
      </c>
      <c r="N209">
        <v>6.7000000000000002E-3</v>
      </c>
      <c r="O209">
        <v>0.1767</v>
      </c>
      <c r="P209" s="70">
        <v>53351.43</v>
      </c>
      <c r="Q209">
        <v>0.20569999999999999</v>
      </c>
      <c r="R209">
        <v>0.29709999999999998</v>
      </c>
      <c r="S209">
        <v>0.49709999999999999</v>
      </c>
      <c r="T209">
        <v>18.809999999999999</v>
      </c>
      <c r="U209">
        <v>12</v>
      </c>
      <c r="V209" s="70">
        <v>89641.919999999998</v>
      </c>
      <c r="W209">
        <v>218.01</v>
      </c>
      <c r="X209" s="70">
        <v>89483.5</v>
      </c>
      <c r="Y209">
        <v>0.85550000000000004</v>
      </c>
      <c r="Z209">
        <v>9.5399999999999999E-2</v>
      </c>
      <c r="AA209">
        <v>4.9099999999999998E-2</v>
      </c>
      <c r="AB209">
        <v>0.14449999999999999</v>
      </c>
      <c r="AC209">
        <v>89.48</v>
      </c>
      <c r="AD209" s="70">
        <v>2152.9499999999998</v>
      </c>
      <c r="AE209">
        <v>343.46</v>
      </c>
      <c r="AF209" s="70">
        <v>100158.86</v>
      </c>
      <c r="AG209">
        <v>163</v>
      </c>
      <c r="AH209" s="70">
        <v>31838</v>
      </c>
      <c r="AI209" s="70">
        <v>44445</v>
      </c>
      <c r="AJ209">
        <v>24.5</v>
      </c>
      <c r="AK209">
        <v>24.01</v>
      </c>
      <c r="AL209">
        <v>24.23</v>
      </c>
      <c r="AM209">
        <v>0</v>
      </c>
      <c r="AN209" s="70">
        <v>1079.93</v>
      </c>
      <c r="AO209">
        <v>1.1802999999999999</v>
      </c>
      <c r="AP209" s="70">
        <v>1071.0899999999999</v>
      </c>
      <c r="AQ209" s="70">
        <v>2074.0100000000002</v>
      </c>
      <c r="AR209" s="70">
        <v>4844.3500000000004</v>
      </c>
      <c r="AS209">
        <v>660.01</v>
      </c>
      <c r="AT209">
        <v>551.54</v>
      </c>
      <c r="AU209" s="70">
        <v>9201</v>
      </c>
      <c r="AV209" s="70">
        <v>4877.59</v>
      </c>
      <c r="AW209">
        <v>0.50549999999999995</v>
      </c>
      <c r="AX209" s="70">
        <v>2830.13</v>
      </c>
      <c r="AY209">
        <v>0.29330000000000001</v>
      </c>
      <c r="AZ209" s="70">
        <v>1151.32</v>
      </c>
      <c r="BA209">
        <v>0.1193</v>
      </c>
      <c r="BB209">
        <v>789.08</v>
      </c>
      <c r="BC209">
        <v>8.1799999999999998E-2</v>
      </c>
      <c r="BD209" s="70">
        <v>9648.1200000000008</v>
      </c>
      <c r="BE209" s="70">
        <v>4732.49</v>
      </c>
      <c r="BF209">
        <v>1.6521999999999999</v>
      </c>
      <c r="BG209">
        <v>0.47710000000000002</v>
      </c>
      <c r="BH209">
        <v>0.1686</v>
      </c>
      <c r="BI209">
        <v>0.31780000000000003</v>
      </c>
      <c r="BJ209">
        <v>2.7699999999999999E-2</v>
      </c>
      <c r="BK209">
        <v>8.8000000000000005E-3</v>
      </c>
    </row>
    <row r="210" spans="1:63" x14ac:dyDescent="0.25">
      <c r="A210" t="s">
        <v>288</v>
      </c>
      <c r="B210">
        <v>46193</v>
      </c>
      <c r="C210">
        <v>182</v>
      </c>
      <c r="D210">
        <v>11.84</v>
      </c>
      <c r="E210" s="70">
        <v>2154.94</v>
      </c>
      <c r="F210" s="70">
        <v>2229.92</v>
      </c>
      <c r="G210">
        <v>4.3E-3</v>
      </c>
      <c r="H210">
        <v>6.0000000000000001E-3</v>
      </c>
      <c r="I210">
        <v>8.9999999999999998E-4</v>
      </c>
      <c r="J210">
        <v>7.4999999999999997E-3</v>
      </c>
      <c r="K210">
        <v>0.96599999999999997</v>
      </c>
      <c r="L210">
        <v>1.5299999999999999E-2</v>
      </c>
      <c r="M210">
        <v>0.3523</v>
      </c>
      <c r="N210">
        <v>0</v>
      </c>
      <c r="O210">
        <v>0.14080000000000001</v>
      </c>
      <c r="P210" s="70">
        <v>52356.88</v>
      </c>
      <c r="Q210">
        <v>0.14410000000000001</v>
      </c>
      <c r="R210">
        <v>0.18920000000000001</v>
      </c>
      <c r="S210">
        <v>0.66669999999999996</v>
      </c>
      <c r="T210">
        <v>19.41</v>
      </c>
      <c r="U210">
        <v>8.9</v>
      </c>
      <c r="V210" s="70">
        <v>70749.16</v>
      </c>
      <c r="W210">
        <v>231.86</v>
      </c>
      <c r="X210" s="70">
        <v>109425.65</v>
      </c>
      <c r="Y210">
        <v>0.89070000000000005</v>
      </c>
      <c r="Z210">
        <v>8.0399999999999999E-2</v>
      </c>
      <c r="AA210">
        <v>2.8799999999999999E-2</v>
      </c>
      <c r="AB210">
        <v>0.10929999999999999</v>
      </c>
      <c r="AC210">
        <v>109.43</v>
      </c>
      <c r="AD210" s="70">
        <v>2429.09</v>
      </c>
      <c r="AE210">
        <v>397.76</v>
      </c>
      <c r="AF210" s="70">
        <v>110878.65</v>
      </c>
      <c r="AG210">
        <v>227</v>
      </c>
      <c r="AH210" s="70">
        <v>34281</v>
      </c>
      <c r="AI210" s="70">
        <v>45641</v>
      </c>
      <c r="AJ210">
        <v>28.1</v>
      </c>
      <c r="AK210">
        <v>22.03</v>
      </c>
      <c r="AL210">
        <v>22</v>
      </c>
      <c r="AM210">
        <v>5</v>
      </c>
      <c r="AN210">
        <v>0</v>
      </c>
      <c r="AO210">
        <v>0.7399</v>
      </c>
      <c r="AP210">
        <v>934.86</v>
      </c>
      <c r="AQ210" s="70">
        <v>1870.18</v>
      </c>
      <c r="AR210" s="70">
        <v>4052.68</v>
      </c>
      <c r="AS210">
        <v>331.9</v>
      </c>
      <c r="AT210">
        <v>208.38</v>
      </c>
      <c r="AU210" s="70">
        <v>7398</v>
      </c>
      <c r="AV210" s="70">
        <v>5530.05</v>
      </c>
      <c r="AW210">
        <v>0.60680000000000001</v>
      </c>
      <c r="AX210" s="70">
        <v>2087.69</v>
      </c>
      <c r="AY210">
        <v>0.2291</v>
      </c>
      <c r="AZ210">
        <v>935.23</v>
      </c>
      <c r="BA210">
        <v>0.1026</v>
      </c>
      <c r="BB210">
        <v>559.84</v>
      </c>
      <c r="BC210">
        <v>6.1400000000000003E-2</v>
      </c>
      <c r="BD210" s="70">
        <v>9112.82</v>
      </c>
      <c r="BE210" s="70">
        <v>4408.58</v>
      </c>
      <c r="BF210">
        <v>1.5172000000000001</v>
      </c>
      <c r="BG210">
        <v>0.54249999999999998</v>
      </c>
      <c r="BH210">
        <v>0.1943</v>
      </c>
      <c r="BI210">
        <v>0.2049</v>
      </c>
      <c r="BJ210">
        <v>3.7400000000000003E-2</v>
      </c>
      <c r="BK210">
        <v>2.0899999999999998E-2</v>
      </c>
    </row>
    <row r="211" spans="1:63" x14ac:dyDescent="0.25">
      <c r="A211" t="s">
        <v>289</v>
      </c>
      <c r="B211">
        <v>45864</v>
      </c>
      <c r="C211">
        <v>122</v>
      </c>
      <c r="D211">
        <v>11.69</v>
      </c>
      <c r="E211" s="70">
        <v>1425.91</v>
      </c>
      <c r="F211" s="70">
        <v>1410.1</v>
      </c>
      <c r="G211">
        <v>6.9999999999999999E-4</v>
      </c>
      <c r="H211">
        <v>8.8000000000000005E-3</v>
      </c>
      <c r="I211">
        <v>2.0999999999999999E-3</v>
      </c>
      <c r="J211">
        <v>1.1599999999999999E-2</v>
      </c>
      <c r="K211">
        <v>0.94810000000000005</v>
      </c>
      <c r="L211">
        <v>2.87E-2</v>
      </c>
      <c r="M211">
        <v>0.49469999999999997</v>
      </c>
      <c r="N211">
        <v>0</v>
      </c>
      <c r="O211">
        <v>0.15240000000000001</v>
      </c>
      <c r="P211" s="70">
        <v>51726.86</v>
      </c>
      <c r="Q211">
        <v>0.1333</v>
      </c>
      <c r="R211">
        <v>0.18890000000000001</v>
      </c>
      <c r="S211">
        <v>0.67779999999999996</v>
      </c>
      <c r="T211">
        <v>19.02</v>
      </c>
      <c r="U211">
        <v>8.1999999999999993</v>
      </c>
      <c r="V211" s="70">
        <v>54035.29</v>
      </c>
      <c r="W211">
        <v>167.39</v>
      </c>
      <c r="X211" s="70">
        <v>117448.97</v>
      </c>
      <c r="Y211">
        <v>0.89300000000000002</v>
      </c>
      <c r="Z211">
        <v>7.2999999999999995E-2</v>
      </c>
      <c r="AA211">
        <v>3.4000000000000002E-2</v>
      </c>
      <c r="AB211">
        <v>0.107</v>
      </c>
      <c r="AC211">
        <v>117.45</v>
      </c>
      <c r="AD211" s="70">
        <v>2815</v>
      </c>
      <c r="AE211">
        <v>412.81</v>
      </c>
      <c r="AF211" s="70">
        <v>124970.39</v>
      </c>
      <c r="AG211">
        <v>307</v>
      </c>
      <c r="AH211" s="70">
        <v>30682</v>
      </c>
      <c r="AI211" s="70">
        <v>41114</v>
      </c>
      <c r="AJ211">
        <v>44.47</v>
      </c>
      <c r="AK211">
        <v>23.21</v>
      </c>
      <c r="AL211">
        <v>23.7</v>
      </c>
      <c r="AM211">
        <v>4</v>
      </c>
      <c r="AN211">
        <v>0</v>
      </c>
      <c r="AO211">
        <v>0.97689999999999999</v>
      </c>
      <c r="AP211" s="70">
        <v>1169.43</v>
      </c>
      <c r="AQ211" s="70">
        <v>1895.16</v>
      </c>
      <c r="AR211" s="70">
        <v>4216.07</v>
      </c>
      <c r="AS211">
        <v>344.86</v>
      </c>
      <c r="AT211">
        <v>4.46</v>
      </c>
      <c r="AU211" s="70">
        <v>7630</v>
      </c>
      <c r="AV211" s="70">
        <v>4642.93</v>
      </c>
      <c r="AW211">
        <v>0.53659999999999997</v>
      </c>
      <c r="AX211" s="70">
        <v>2374.64</v>
      </c>
      <c r="AY211">
        <v>0.27439999999999998</v>
      </c>
      <c r="AZ211">
        <v>758.15</v>
      </c>
      <c r="BA211">
        <v>8.7599999999999997E-2</v>
      </c>
      <c r="BB211">
        <v>876.76</v>
      </c>
      <c r="BC211">
        <v>0.1013</v>
      </c>
      <c r="BD211" s="70">
        <v>8652.4699999999993</v>
      </c>
      <c r="BE211" s="70">
        <v>3933.22</v>
      </c>
      <c r="BF211">
        <v>1.4739</v>
      </c>
      <c r="BG211">
        <v>0.53580000000000005</v>
      </c>
      <c r="BH211">
        <v>0.2281</v>
      </c>
      <c r="BI211">
        <v>0.18260000000000001</v>
      </c>
      <c r="BJ211">
        <v>3.1800000000000002E-2</v>
      </c>
      <c r="BK211">
        <v>2.1700000000000001E-2</v>
      </c>
    </row>
    <row r="212" spans="1:63" x14ac:dyDescent="0.25">
      <c r="A212" t="s">
        <v>290</v>
      </c>
      <c r="B212">
        <v>44073</v>
      </c>
      <c r="C212">
        <v>2</v>
      </c>
      <c r="D212">
        <v>537.17999999999995</v>
      </c>
      <c r="E212" s="70">
        <v>1074.3599999999999</v>
      </c>
      <c r="F212" s="70">
        <v>1055.3499999999999</v>
      </c>
      <c r="G212">
        <v>1.04E-2</v>
      </c>
      <c r="H212">
        <v>1.37E-2</v>
      </c>
      <c r="I212">
        <v>8.9999999999999998E-4</v>
      </c>
      <c r="J212">
        <v>1.7299999999999999E-2</v>
      </c>
      <c r="K212">
        <v>0.92300000000000004</v>
      </c>
      <c r="L212">
        <v>3.4799999999999998E-2</v>
      </c>
      <c r="M212">
        <v>0.1439</v>
      </c>
      <c r="N212">
        <v>5.7000000000000002E-3</v>
      </c>
      <c r="O212">
        <v>8.7300000000000003E-2</v>
      </c>
      <c r="P212" s="70">
        <v>71260.539999999994</v>
      </c>
      <c r="Q212">
        <v>0.28420000000000001</v>
      </c>
      <c r="R212">
        <v>0.1789</v>
      </c>
      <c r="S212">
        <v>0.53680000000000005</v>
      </c>
      <c r="T212">
        <v>16.16</v>
      </c>
      <c r="U212">
        <v>10.199999999999999</v>
      </c>
      <c r="V212" s="70">
        <v>97550.33</v>
      </c>
      <c r="W212">
        <v>105.33</v>
      </c>
      <c r="X212" s="70">
        <v>263665.43</v>
      </c>
      <c r="Y212">
        <v>0.80530000000000002</v>
      </c>
      <c r="Z212">
        <v>0.1653</v>
      </c>
      <c r="AA212">
        <v>2.9399999999999999E-2</v>
      </c>
      <c r="AB212">
        <v>0.19470000000000001</v>
      </c>
      <c r="AC212">
        <v>263.67</v>
      </c>
      <c r="AD212" s="70">
        <v>11486.39</v>
      </c>
      <c r="AE212" s="70">
        <v>1220.78</v>
      </c>
      <c r="AF212" s="70">
        <v>265613.68</v>
      </c>
      <c r="AG212">
        <v>589</v>
      </c>
      <c r="AH212" s="70">
        <v>46848</v>
      </c>
      <c r="AI212" s="70">
        <v>86924</v>
      </c>
      <c r="AJ212">
        <v>99.25</v>
      </c>
      <c r="AK212">
        <v>38.24</v>
      </c>
      <c r="AL212">
        <v>59.62</v>
      </c>
      <c r="AM212">
        <v>5</v>
      </c>
      <c r="AN212">
        <v>0</v>
      </c>
      <c r="AO212">
        <v>0.73080000000000001</v>
      </c>
      <c r="AP212" s="70">
        <v>1994.57</v>
      </c>
      <c r="AQ212" s="70">
        <v>1445.58</v>
      </c>
      <c r="AR212" s="70">
        <v>8493.83</v>
      </c>
      <c r="AS212" s="70">
        <v>1730.15</v>
      </c>
      <c r="AT212">
        <v>833.85</v>
      </c>
      <c r="AU212" s="70">
        <v>14498</v>
      </c>
      <c r="AV212" s="70">
        <v>3330.13</v>
      </c>
      <c r="AW212">
        <v>0.20519999999999999</v>
      </c>
      <c r="AX212" s="70">
        <v>10019.56</v>
      </c>
      <c r="AY212">
        <v>0.61750000000000005</v>
      </c>
      <c r="AZ212" s="70">
        <v>2398.7399999999998</v>
      </c>
      <c r="BA212">
        <v>0.14779999999999999</v>
      </c>
      <c r="BB212">
        <v>477.46</v>
      </c>
      <c r="BC212">
        <v>2.9399999999999999E-2</v>
      </c>
      <c r="BD212" s="70">
        <v>16225.9</v>
      </c>
      <c r="BE212" s="70">
        <v>1215.83</v>
      </c>
      <c r="BF212">
        <v>0.10150000000000001</v>
      </c>
      <c r="BG212">
        <v>0.62570000000000003</v>
      </c>
      <c r="BH212">
        <v>0.20200000000000001</v>
      </c>
      <c r="BI212">
        <v>0.13400000000000001</v>
      </c>
      <c r="BJ212">
        <v>2.1000000000000001E-2</v>
      </c>
      <c r="BK212">
        <v>1.7399999999999999E-2</v>
      </c>
    </row>
    <row r="213" spans="1:63" x14ac:dyDescent="0.25">
      <c r="A213" t="s">
        <v>291</v>
      </c>
      <c r="B213">
        <v>45393</v>
      </c>
      <c r="C213">
        <v>40</v>
      </c>
      <c r="D213">
        <v>63.72</v>
      </c>
      <c r="E213" s="70">
        <v>2548.75</v>
      </c>
      <c r="F213" s="70">
        <v>2509.2399999999998</v>
      </c>
      <c r="G213">
        <v>1.66E-2</v>
      </c>
      <c r="H213">
        <v>8.0000000000000002E-3</v>
      </c>
      <c r="I213">
        <v>0</v>
      </c>
      <c r="J213">
        <v>1.3599999999999999E-2</v>
      </c>
      <c r="K213">
        <v>0.94330000000000003</v>
      </c>
      <c r="L213">
        <v>1.8499999999999999E-2</v>
      </c>
      <c r="M213">
        <v>4.2700000000000002E-2</v>
      </c>
      <c r="N213">
        <v>1.55E-2</v>
      </c>
      <c r="O213">
        <v>0.11550000000000001</v>
      </c>
      <c r="P213" s="70">
        <v>60162.8</v>
      </c>
      <c r="Q213">
        <v>0.1678</v>
      </c>
      <c r="R213">
        <v>0.31540000000000001</v>
      </c>
      <c r="S213">
        <v>0.51680000000000004</v>
      </c>
      <c r="T213">
        <v>19.07</v>
      </c>
      <c r="U213">
        <v>14.5</v>
      </c>
      <c r="V213" s="70">
        <v>84791.41</v>
      </c>
      <c r="W213">
        <v>174.66</v>
      </c>
      <c r="X213" s="70">
        <v>166454.04</v>
      </c>
      <c r="Y213">
        <v>0.88439999999999996</v>
      </c>
      <c r="Z213">
        <v>9.5100000000000004E-2</v>
      </c>
      <c r="AA213">
        <v>2.0500000000000001E-2</v>
      </c>
      <c r="AB213">
        <v>0.11559999999999999</v>
      </c>
      <c r="AC213">
        <v>166.45</v>
      </c>
      <c r="AD213" s="70">
        <v>7213.54</v>
      </c>
      <c r="AE213">
        <v>926.72</v>
      </c>
      <c r="AF213" s="70">
        <v>191400.72</v>
      </c>
      <c r="AG213">
        <v>512</v>
      </c>
      <c r="AH213" s="70">
        <v>60193</v>
      </c>
      <c r="AI213" s="70">
        <v>103841</v>
      </c>
      <c r="AJ213">
        <v>80.900000000000006</v>
      </c>
      <c r="AK213">
        <v>41.21</v>
      </c>
      <c r="AL213">
        <v>54.99</v>
      </c>
      <c r="AM213">
        <v>5.2</v>
      </c>
      <c r="AN213">
        <v>0</v>
      </c>
      <c r="AO213">
        <v>0.66349999999999998</v>
      </c>
      <c r="AP213" s="70">
        <v>1119.82</v>
      </c>
      <c r="AQ213" s="70">
        <v>1677.69</v>
      </c>
      <c r="AR213" s="70">
        <v>5574.03</v>
      </c>
      <c r="AS213">
        <v>558.72</v>
      </c>
      <c r="AT213">
        <v>433.73</v>
      </c>
      <c r="AU213" s="70">
        <v>9364</v>
      </c>
      <c r="AV213" s="70">
        <v>2874.08</v>
      </c>
      <c r="AW213">
        <v>0.2979</v>
      </c>
      <c r="AX213" s="70">
        <v>5841.99</v>
      </c>
      <c r="AY213">
        <v>0.60550000000000004</v>
      </c>
      <c r="AZ213">
        <v>693.74</v>
      </c>
      <c r="BA213">
        <v>7.1900000000000006E-2</v>
      </c>
      <c r="BB213">
        <v>237.74</v>
      </c>
      <c r="BC213">
        <v>2.46E-2</v>
      </c>
      <c r="BD213" s="70">
        <v>9647.5499999999993</v>
      </c>
      <c r="BE213" s="70">
        <v>1680.36</v>
      </c>
      <c r="BF213">
        <v>0.2107</v>
      </c>
      <c r="BG213">
        <v>0.57289999999999996</v>
      </c>
      <c r="BH213">
        <v>0.23089999999999999</v>
      </c>
      <c r="BI213">
        <v>0.1389</v>
      </c>
      <c r="BJ213">
        <v>3.7600000000000001E-2</v>
      </c>
      <c r="BK213">
        <v>1.9699999999999999E-2</v>
      </c>
    </row>
    <row r="214" spans="1:63" x14ac:dyDescent="0.25">
      <c r="A214" t="s">
        <v>292</v>
      </c>
      <c r="B214">
        <v>49619</v>
      </c>
      <c r="C214">
        <v>39</v>
      </c>
      <c r="D214">
        <v>16.32</v>
      </c>
      <c r="E214">
        <v>636.53</v>
      </c>
      <c r="F214">
        <v>556.11</v>
      </c>
      <c r="G214">
        <v>0</v>
      </c>
      <c r="H214">
        <v>2.9999999999999997E-4</v>
      </c>
      <c r="I214">
        <v>8.9999999999999998E-4</v>
      </c>
      <c r="J214">
        <v>8.3000000000000001E-3</v>
      </c>
      <c r="K214">
        <v>0.97119999999999995</v>
      </c>
      <c r="L214">
        <v>1.9300000000000001E-2</v>
      </c>
      <c r="M214">
        <v>0.5998</v>
      </c>
      <c r="N214">
        <v>0</v>
      </c>
      <c r="O214">
        <v>0.14860000000000001</v>
      </c>
      <c r="P214" s="70">
        <v>44829.52</v>
      </c>
      <c r="Q214">
        <v>0.24490000000000001</v>
      </c>
      <c r="R214">
        <v>0.2041</v>
      </c>
      <c r="S214">
        <v>0.55100000000000005</v>
      </c>
      <c r="T214">
        <v>15.59</v>
      </c>
      <c r="U214">
        <v>5.2</v>
      </c>
      <c r="V214" s="70">
        <v>69434.039999999994</v>
      </c>
      <c r="W214">
        <v>120.12</v>
      </c>
      <c r="X214" s="70">
        <v>107429.22</v>
      </c>
      <c r="Y214">
        <v>0.7319</v>
      </c>
      <c r="Z214">
        <v>0.1245</v>
      </c>
      <c r="AA214">
        <v>0.14360000000000001</v>
      </c>
      <c r="AB214">
        <v>0.2681</v>
      </c>
      <c r="AC214">
        <v>107.43</v>
      </c>
      <c r="AD214" s="70">
        <v>3316.24</v>
      </c>
      <c r="AE214">
        <v>327.27</v>
      </c>
      <c r="AF214" s="70">
        <v>104168.89</v>
      </c>
      <c r="AG214">
        <v>186</v>
      </c>
      <c r="AH214" s="70">
        <v>32376</v>
      </c>
      <c r="AI214" s="70">
        <v>46398</v>
      </c>
      <c r="AJ214">
        <v>36.44</v>
      </c>
      <c r="AK214">
        <v>29.53</v>
      </c>
      <c r="AL214">
        <v>32.31</v>
      </c>
      <c r="AM214">
        <v>4.87</v>
      </c>
      <c r="AN214">
        <v>0</v>
      </c>
      <c r="AO214">
        <v>0.68300000000000005</v>
      </c>
      <c r="AP214" s="70">
        <v>1779.52</v>
      </c>
      <c r="AQ214" s="70">
        <v>2290.7399999999998</v>
      </c>
      <c r="AR214" s="70">
        <v>6189.62</v>
      </c>
      <c r="AS214">
        <v>448.43</v>
      </c>
      <c r="AT214">
        <v>400.73</v>
      </c>
      <c r="AU214" s="70">
        <v>11109</v>
      </c>
      <c r="AV214" s="70">
        <v>7010.52</v>
      </c>
      <c r="AW214">
        <v>0.52159999999999995</v>
      </c>
      <c r="AX214" s="70">
        <v>2846.37</v>
      </c>
      <c r="AY214">
        <v>0.21179999999999999</v>
      </c>
      <c r="AZ214" s="70">
        <v>1657.49</v>
      </c>
      <c r="BA214">
        <v>0.12330000000000001</v>
      </c>
      <c r="BB214" s="70">
        <v>1925.57</v>
      </c>
      <c r="BC214">
        <v>0.14330000000000001</v>
      </c>
      <c r="BD214" s="70">
        <v>13439.96</v>
      </c>
      <c r="BE214" s="70">
        <v>4722.3100000000004</v>
      </c>
      <c r="BF214">
        <v>1.7897000000000001</v>
      </c>
      <c r="BG214">
        <v>0.47720000000000001</v>
      </c>
      <c r="BH214">
        <v>0.214</v>
      </c>
      <c r="BI214">
        <v>0.25519999999999998</v>
      </c>
      <c r="BJ214">
        <v>3.7400000000000003E-2</v>
      </c>
      <c r="BK214">
        <v>1.61E-2</v>
      </c>
    </row>
    <row r="215" spans="1:63" x14ac:dyDescent="0.25">
      <c r="A215" t="s">
        <v>293</v>
      </c>
      <c r="B215">
        <v>50013</v>
      </c>
      <c r="C215">
        <v>33</v>
      </c>
      <c r="D215">
        <v>127.45</v>
      </c>
      <c r="E215" s="70">
        <v>4205.87</v>
      </c>
      <c r="F215" s="70">
        <v>4026.3</v>
      </c>
      <c r="G215">
        <v>2.2100000000000002E-2</v>
      </c>
      <c r="H215">
        <v>1.9E-2</v>
      </c>
      <c r="I215">
        <v>1.5E-3</v>
      </c>
      <c r="J215">
        <v>1.21E-2</v>
      </c>
      <c r="K215">
        <v>0.92290000000000005</v>
      </c>
      <c r="L215">
        <v>2.24E-2</v>
      </c>
      <c r="M215">
        <v>0.22339999999999999</v>
      </c>
      <c r="N215">
        <v>1.04E-2</v>
      </c>
      <c r="O215">
        <v>0.12709999999999999</v>
      </c>
      <c r="P215" s="70">
        <v>57507.01</v>
      </c>
      <c r="Q215">
        <v>0.18329999999999999</v>
      </c>
      <c r="R215">
        <v>0.24579999999999999</v>
      </c>
      <c r="S215">
        <v>0.57079999999999997</v>
      </c>
      <c r="T215">
        <v>19.07</v>
      </c>
      <c r="U215">
        <v>20</v>
      </c>
      <c r="V215" s="70">
        <v>77224.149999999994</v>
      </c>
      <c r="W215">
        <v>206.15</v>
      </c>
      <c r="X215" s="70">
        <v>157896.22</v>
      </c>
      <c r="Y215">
        <v>0.78610000000000002</v>
      </c>
      <c r="Z215">
        <v>0.18870000000000001</v>
      </c>
      <c r="AA215">
        <v>2.5100000000000001E-2</v>
      </c>
      <c r="AB215">
        <v>0.21390000000000001</v>
      </c>
      <c r="AC215">
        <v>157.9</v>
      </c>
      <c r="AD215" s="70">
        <v>6034.08</v>
      </c>
      <c r="AE215">
        <v>794.46</v>
      </c>
      <c r="AF215" s="70">
        <v>177298.03</v>
      </c>
      <c r="AG215">
        <v>483</v>
      </c>
      <c r="AH215" s="70">
        <v>38891</v>
      </c>
      <c r="AI215" s="70">
        <v>64409</v>
      </c>
      <c r="AJ215">
        <v>43.62</v>
      </c>
      <c r="AK215">
        <v>37.72</v>
      </c>
      <c r="AL215">
        <v>39.57</v>
      </c>
      <c r="AM215">
        <v>0.6</v>
      </c>
      <c r="AN215">
        <v>0</v>
      </c>
      <c r="AO215">
        <v>0.86140000000000005</v>
      </c>
      <c r="AP215" s="70">
        <v>1092.8499999999999</v>
      </c>
      <c r="AQ215" s="70">
        <v>1456.67</v>
      </c>
      <c r="AR215" s="70">
        <v>5375.32</v>
      </c>
      <c r="AS215">
        <v>555.4</v>
      </c>
      <c r="AT215">
        <v>456.75</v>
      </c>
      <c r="AU215" s="70">
        <v>8937</v>
      </c>
      <c r="AV215" s="70">
        <v>3338.71</v>
      </c>
      <c r="AW215">
        <v>0.34720000000000001</v>
      </c>
      <c r="AX215" s="70">
        <v>5209.3999999999996</v>
      </c>
      <c r="AY215">
        <v>0.54169999999999996</v>
      </c>
      <c r="AZ215">
        <v>638.28</v>
      </c>
      <c r="BA215">
        <v>6.6400000000000001E-2</v>
      </c>
      <c r="BB215">
        <v>429.55</v>
      </c>
      <c r="BC215">
        <v>4.4699999999999997E-2</v>
      </c>
      <c r="BD215" s="70">
        <v>9615.94</v>
      </c>
      <c r="BE215" s="70">
        <v>2216.71</v>
      </c>
      <c r="BF215">
        <v>0.36430000000000001</v>
      </c>
      <c r="BG215">
        <v>0.60580000000000001</v>
      </c>
      <c r="BH215">
        <v>0.23150000000000001</v>
      </c>
      <c r="BI215">
        <v>0.1154</v>
      </c>
      <c r="BJ215">
        <v>2.9600000000000001E-2</v>
      </c>
      <c r="BK215">
        <v>1.77E-2</v>
      </c>
    </row>
    <row r="216" spans="1:63" x14ac:dyDescent="0.25">
      <c r="A216" t="s">
        <v>294</v>
      </c>
      <c r="B216">
        <v>50559</v>
      </c>
      <c r="C216">
        <v>53</v>
      </c>
      <c r="D216">
        <v>22.02</v>
      </c>
      <c r="E216" s="70">
        <v>1167.27</v>
      </c>
      <c r="F216" s="70">
        <v>1170.22</v>
      </c>
      <c r="G216">
        <v>4.3E-3</v>
      </c>
      <c r="H216">
        <v>1.01E-2</v>
      </c>
      <c r="I216">
        <v>5.5999999999999999E-3</v>
      </c>
      <c r="J216">
        <v>0.01</v>
      </c>
      <c r="K216">
        <v>0.9607</v>
      </c>
      <c r="L216">
        <v>9.4000000000000004E-3</v>
      </c>
      <c r="M216">
        <v>0.30990000000000001</v>
      </c>
      <c r="N216">
        <v>1.6999999999999999E-3</v>
      </c>
      <c r="O216">
        <v>0.1172</v>
      </c>
      <c r="P216" s="70">
        <v>52215.17</v>
      </c>
      <c r="Q216">
        <v>0.43159999999999998</v>
      </c>
      <c r="R216">
        <v>0.16839999999999999</v>
      </c>
      <c r="S216">
        <v>0.4</v>
      </c>
      <c r="T216">
        <v>18.22</v>
      </c>
      <c r="U216">
        <v>8.35</v>
      </c>
      <c r="V216" s="70">
        <v>69674.53</v>
      </c>
      <c r="W216">
        <v>134.65</v>
      </c>
      <c r="X216" s="70">
        <v>116102.66</v>
      </c>
      <c r="Y216">
        <v>0.88729999999999998</v>
      </c>
      <c r="Z216">
        <v>8.6300000000000002E-2</v>
      </c>
      <c r="AA216">
        <v>2.64E-2</v>
      </c>
      <c r="AB216">
        <v>0.11269999999999999</v>
      </c>
      <c r="AC216">
        <v>116.1</v>
      </c>
      <c r="AD216" s="70">
        <v>3908.54</v>
      </c>
      <c r="AE216">
        <v>575.86</v>
      </c>
      <c r="AF216" s="70">
        <v>119488.48</v>
      </c>
      <c r="AG216">
        <v>282</v>
      </c>
      <c r="AH216" s="70">
        <v>33481</v>
      </c>
      <c r="AI216" s="70">
        <v>49306</v>
      </c>
      <c r="AJ216">
        <v>57.15</v>
      </c>
      <c r="AK216">
        <v>32.71</v>
      </c>
      <c r="AL216">
        <v>36.25</v>
      </c>
      <c r="AM216">
        <v>4.9000000000000004</v>
      </c>
      <c r="AN216">
        <v>0</v>
      </c>
      <c r="AO216">
        <v>1.0327999999999999</v>
      </c>
      <c r="AP216" s="70">
        <v>1232.44</v>
      </c>
      <c r="AQ216" s="70">
        <v>1471.19</v>
      </c>
      <c r="AR216" s="70">
        <v>5451.59</v>
      </c>
      <c r="AS216">
        <v>381.09</v>
      </c>
      <c r="AT216">
        <v>145.72999999999999</v>
      </c>
      <c r="AU216" s="70">
        <v>8682</v>
      </c>
      <c r="AV216" s="70">
        <v>4922.6099999999997</v>
      </c>
      <c r="AW216">
        <v>0.503</v>
      </c>
      <c r="AX216" s="70">
        <v>3221.96</v>
      </c>
      <c r="AY216">
        <v>0.32919999999999999</v>
      </c>
      <c r="AZ216" s="70">
        <v>1094.33</v>
      </c>
      <c r="BA216">
        <v>0.1118</v>
      </c>
      <c r="BB216">
        <v>548.04999999999995</v>
      </c>
      <c r="BC216">
        <v>5.6000000000000001E-2</v>
      </c>
      <c r="BD216" s="70">
        <v>9786.9500000000007</v>
      </c>
      <c r="BE216" s="70">
        <v>4541.3500000000004</v>
      </c>
      <c r="BF216">
        <v>1.2116</v>
      </c>
      <c r="BG216">
        <v>0.58360000000000001</v>
      </c>
      <c r="BH216">
        <v>0.19040000000000001</v>
      </c>
      <c r="BI216">
        <v>0.17519999999999999</v>
      </c>
      <c r="BJ216">
        <v>3.4200000000000001E-2</v>
      </c>
      <c r="BK216">
        <v>1.6500000000000001E-2</v>
      </c>
    </row>
    <row r="217" spans="1:63" x14ac:dyDescent="0.25">
      <c r="A217" t="s">
        <v>295</v>
      </c>
      <c r="B217">
        <v>47266</v>
      </c>
      <c r="C217">
        <v>112</v>
      </c>
      <c r="D217">
        <v>12.06</v>
      </c>
      <c r="E217" s="70">
        <v>1350.19</v>
      </c>
      <c r="F217" s="70">
        <v>1392.1</v>
      </c>
      <c r="G217">
        <v>1.4E-3</v>
      </c>
      <c r="H217">
        <v>6.8999999999999999E-3</v>
      </c>
      <c r="I217">
        <v>0</v>
      </c>
      <c r="J217">
        <v>8.5000000000000006E-3</v>
      </c>
      <c r="K217">
        <v>0.95709999999999995</v>
      </c>
      <c r="L217">
        <v>2.5999999999999999E-2</v>
      </c>
      <c r="M217">
        <v>0.31430000000000002</v>
      </c>
      <c r="N217">
        <v>2.2000000000000001E-3</v>
      </c>
      <c r="O217">
        <v>0.13420000000000001</v>
      </c>
      <c r="P217" s="70">
        <v>48538.080000000002</v>
      </c>
      <c r="Q217">
        <v>0.191</v>
      </c>
      <c r="R217">
        <v>0.2135</v>
      </c>
      <c r="S217">
        <v>0.59550000000000003</v>
      </c>
      <c r="T217">
        <v>20.149999999999999</v>
      </c>
      <c r="U217">
        <v>10.199999999999999</v>
      </c>
      <c r="V217" s="70">
        <v>68981.61</v>
      </c>
      <c r="W217">
        <v>127.56</v>
      </c>
      <c r="X217" s="70">
        <v>150694.57999999999</v>
      </c>
      <c r="Y217">
        <v>0.88919999999999999</v>
      </c>
      <c r="Z217">
        <v>4.2200000000000001E-2</v>
      </c>
      <c r="AA217">
        <v>6.8599999999999994E-2</v>
      </c>
      <c r="AB217">
        <v>0.1108</v>
      </c>
      <c r="AC217">
        <v>150.69</v>
      </c>
      <c r="AD217" s="70">
        <v>3466.78</v>
      </c>
      <c r="AE217">
        <v>424.01</v>
      </c>
      <c r="AF217" s="70">
        <v>145374.46</v>
      </c>
      <c r="AG217">
        <v>406</v>
      </c>
      <c r="AH217" s="70">
        <v>35819</v>
      </c>
      <c r="AI217" s="70">
        <v>50697</v>
      </c>
      <c r="AJ217">
        <v>32.950000000000003</v>
      </c>
      <c r="AK217">
        <v>22.1</v>
      </c>
      <c r="AL217">
        <v>25.96</v>
      </c>
      <c r="AM217">
        <v>3.95</v>
      </c>
      <c r="AN217" s="70">
        <v>1164.52</v>
      </c>
      <c r="AO217">
        <v>1.2501</v>
      </c>
      <c r="AP217" s="70">
        <v>1220.54</v>
      </c>
      <c r="AQ217" s="70">
        <v>1867.03</v>
      </c>
      <c r="AR217" s="70">
        <v>4672.13</v>
      </c>
      <c r="AS217">
        <v>219.21</v>
      </c>
      <c r="AT217">
        <v>203.08</v>
      </c>
      <c r="AU217" s="70">
        <v>8182</v>
      </c>
      <c r="AV217" s="70">
        <v>4274.96</v>
      </c>
      <c r="AW217">
        <v>0.4365</v>
      </c>
      <c r="AX217" s="70">
        <v>3929.21</v>
      </c>
      <c r="AY217">
        <v>0.4012</v>
      </c>
      <c r="AZ217" s="70">
        <v>1086.77</v>
      </c>
      <c r="BA217">
        <v>0.111</v>
      </c>
      <c r="BB217">
        <v>502.29</v>
      </c>
      <c r="BC217">
        <v>5.1299999999999998E-2</v>
      </c>
      <c r="BD217" s="70">
        <v>9793.23</v>
      </c>
      <c r="BE217" s="70">
        <v>3738.05</v>
      </c>
      <c r="BF217">
        <v>0.99029999999999996</v>
      </c>
      <c r="BG217">
        <v>0.53080000000000005</v>
      </c>
      <c r="BH217">
        <v>0.24340000000000001</v>
      </c>
      <c r="BI217">
        <v>0.16789999999999999</v>
      </c>
      <c r="BJ217">
        <v>4.2000000000000003E-2</v>
      </c>
      <c r="BK217">
        <v>1.6E-2</v>
      </c>
    </row>
    <row r="218" spans="1:63" x14ac:dyDescent="0.25">
      <c r="A218" t="s">
        <v>296</v>
      </c>
      <c r="B218">
        <v>45401</v>
      </c>
      <c r="C218">
        <v>164</v>
      </c>
      <c r="D218">
        <v>13.14</v>
      </c>
      <c r="E218" s="70">
        <v>2154.63</v>
      </c>
      <c r="F218" s="70">
        <v>2030.33</v>
      </c>
      <c r="G218">
        <v>1E-3</v>
      </c>
      <c r="H218">
        <v>8.6999999999999994E-3</v>
      </c>
      <c r="I218">
        <v>1.5E-3</v>
      </c>
      <c r="J218">
        <v>9.9000000000000008E-3</v>
      </c>
      <c r="K218">
        <v>0.95299999999999996</v>
      </c>
      <c r="L218">
        <v>2.5899999999999999E-2</v>
      </c>
      <c r="M218">
        <v>0.57440000000000002</v>
      </c>
      <c r="N218">
        <v>0</v>
      </c>
      <c r="O218">
        <v>0.1205</v>
      </c>
      <c r="P218" s="70">
        <v>48143.13</v>
      </c>
      <c r="Q218">
        <v>0.26019999999999999</v>
      </c>
      <c r="R218">
        <v>0.1545</v>
      </c>
      <c r="S218">
        <v>0.58540000000000003</v>
      </c>
      <c r="T218">
        <v>20.29</v>
      </c>
      <c r="U218">
        <v>13</v>
      </c>
      <c r="V218" s="70">
        <v>67736</v>
      </c>
      <c r="W218">
        <v>163.5</v>
      </c>
      <c r="X218" s="70">
        <v>77663.03</v>
      </c>
      <c r="Y218">
        <v>0.85929999999999995</v>
      </c>
      <c r="Z218">
        <v>8.9800000000000005E-2</v>
      </c>
      <c r="AA218">
        <v>5.0900000000000001E-2</v>
      </c>
      <c r="AB218">
        <v>0.14069999999999999</v>
      </c>
      <c r="AC218">
        <v>77.66</v>
      </c>
      <c r="AD218" s="70">
        <v>1829.15</v>
      </c>
      <c r="AE218">
        <v>256.33</v>
      </c>
      <c r="AF218" s="70">
        <v>74016.39</v>
      </c>
      <c r="AG218">
        <v>54</v>
      </c>
      <c r="AH218" s="70">
        <v>25895</v>
      </c>
      <c r="AI218" s="70">
        <v>35441</v>
      </c>
      <c r="AJ218">
        <v>25.4</v>
      </c>
      <c r="AK218">
        <v>23.28</v>
      </c>
      <c r="AL218">
        <v>25.13</v>
      </c>
      <c r="AM218">
        <v>4</v>
      </c>
      <c r="AN218">
        <v>831.76</v>
      </c>
      <c r="AO218">
        <v>1.7797000000000001</v>
      </c>
      <c r="AP218" s="70">
        <v>1551.7</v>
      </c>
      <c r="AQ218" s="70">
        <v>1733.32</v>
      </c>
      <c r="AR218" s="70">
        <v>5476.4</v>
      </c>
      <c r="AS218">
        <v>422.45</v>
      </c>
      <c r="AT218">
        <v>18.13</v>
      </c>
      <c r="AU218" s="70">
        <v>9202</v>
      </c>
      <c r="AV218" s="70">
        <v>6516.33</v>
      </c>
      <c r="AW218">
        <v>0.61829999999999996</v>
      </c>
      <c r="AX218" s="70">
        <v>2424.17</v>
      </c>
      <c r="AY218">
        <v>0.23</v>
      </c>
      <c r="AZ218">
        <v>615.74</v>
      </c>
      <c r="BA218">
        <v>5.8400000000000001E-2</v>
      </c>
      <c r="BB218">
        <v>983.53</v>
      </c>
      <c r="BC218">
        <v>9.3299999999999994E-2</v>
      </c>
      <c r="BD218" s="70">
        <v>10539.77</v>
      </c>
      <c r="BE218" s="70">
        <v>5417.64</v>
      </c>
      <c r="BF218">
        <v>3.2501000000000002</v>
      </c>
      <c r="BG218">
        <v>0.49380000000000002</v>
      </c>
      <c r="BH218">
        <v>0.27289999999999998</v>
      </c>
      <c r="BI218">
        <v>0.17269999999999999</v>
      </c>
      <c r="BJ218">
        <v>4.9000000000000002E-2</v>
      </c>
      <c r="BK218">
        <v>1.15E-2</v>
      </c>
    </row>
    <row r="219" spans="1:63" x14ac:dyDescent="0.25">
      <c r="A219" t="s">
        <v>297</v>
      </c>
      <c r="B219">
        <v>46235</v>
      </c>
      <c r="C219">
        <v>45</v>
      </c>
      <c r="D219">
        <v>40.39</v>
      </c>
      <c r="E219" s="70">
        <v>1817.35</v>
      </c>
      <c r="F219" s="70">
        <v>1724.66</v>
      </c>
      <c r="G219">
        <v>1.1299999999999999E-2</v>
      </c>
      <c r="H219">
        <v>9.7000000000000003E-3</v>
      </c>
      <c r="I219">
        <v>5.9999999999999995E-4</v>
      </c>
      <c r="J219">
        <v>2.4899999999999999E-2</v>
      </c>
      <c r="K219">
        <v>0.9143</v>
      </c>
      <c r="L219">
        <v>3.9199999999999999E-2</v>
      </c>
      <c r="M219">
        <v>0.3392</v>
      </c>
      <c r="N219">
        <v>1.6999999999999999E-3</v>
      </c>
      <c r="O219">
        <v>0.1057</v>
      </c>
      <c r="P219" s="70">
        <v>54485.65</v>
      </c>
      <c r="Q219">
        <v>0.21740000000000001</v>
      </c>
      <c r="R219">
        <v>0.23480000000000001</v>
      </c>
      <c r="S219">
        <v>0.54779999999999995</v>
      </c>
      <c r="T219">
        <v>21.21</v>
      </c>
      <c r="U219">
        <v>12.73</v>
      </c>
      <c r="V219" s="70">
        <v>70750.820000000007</v>
      </c>
      <c r="W219">
        <v>140.9</v>
      </c>
      <c r="X219" s="70">
        <v>139284.96</v>
      </c>
      <c r="Y219">
        <v>0.83189999999999997</v>
      </c>
      <c r="Z219">
        <v>0.13469999999999999</v>
      </c>
      <c r="AA219">
        <v>3.3399999999999999E-2</v>
      </c>
      <c r="AB219">
        <v>0.1681</v>
      </c>
      <c r="AC219">
        <v>139.28</v>
      </c>
      <c r="AD219" s="70">
        <v>4428.25</v>
      </c>
      <c r="AE219">
        <v>614.87</v>
      </c>
      <c r="AF219" s="70">
        <v>142098.1</v>
      </c>
      <c r="AG219">
        <v>393</v>
      </c>
      <c r="AH219" s="70">
        <v>35677</v>
      </c>
      <c r="AI219" s="70">
        <v>54470</v>
      </c>
      <c r="AJ219">
        <v>38.31</v>
      </c>
      <c r="AK219">
        <v>31.56</v>
      </c>
      <c r="AL219">
        <v>31.6</v>
      </c>
      <c r="AM219">
        <v>6.2</v>
      </c>
      <c r="AN219">
        <v>0</v>
      </c>
      <c r="AO219">
        <v>0.78659999999999997</v>
      </c>
      <c r="AP219" s="70">
        <v>1344.54</v>
      </c>
      <c r="AQ219" s="70">
        <v>1799.75</v>
      </c>
      <c r="AR219" s="70">
        <v>5179.08</v>
      </c>
      <c r="AS219">
        <v>331.04</v>
      </c>
      <c r="AT219">
        <v>186.57</v>
      </c>
      <c r="AU219" s="70">
        <v>8841</v>
      </c>
      <c r="AV219" s="70">
        <v>4245.6099999999997</v>
      </c>
      <c r="AW219">
        <v>0.4511</v>
      </c>
      <c r="AX219" s="70">
        <v>3706.07</v>
      </c>
      <c r="AY219">
        <v>0.39369999999999999</v>
      </c>
      <c r="AZ219">
        <v>834.05</v>
      </c>
      <c r="BA219">
        <v>8.8599999999999998E-2</v>
      </c>
      <c r="BB219">
        <v>626.6</v>
      </c>
      <c r="BC219">
        <v>6.6600000000000006E-2</v>
      </c>
      <c r="BD219" s="70">
        <v>9412.33</v>
      </c>
      <c r="BE219" s="70">
        <v>3285.88</v>
      </c>
      <c r="BF219">
        <v>0.72570000000000001</v>
      </c>
      <c r="BG219">
        <v>0.58230000000000004</v>
      </c>
      <c r="BH219">
        <v>0.22439999999999999</v>
      </c>
      <c r="BI219">
        <v>0.1414</v>
      </c>
      <c r="BJ219">
        <v>3.6400000000000002E-2</v>
      </c>
      <c r="BK219">
        <v>1.54E-2</v>
      </c>
    </row>
    <row r="220" spans="1:63" x14ac:dyDescent="0.25">
      <c r="A220" t="s">
        <v>298</v>
      </c>
      <c r="B220">
        <v>44099</v>
      </c>
      <c r="C220">
        <v>127</v>
      </c>
      <c r="D220">
        <v>24.49</v>
      </c>
      <c r="E220" s="70">
        <v>3109.68</v>
      </c>
      <c r="F220" s="70">
        <v>2714.88</v>
      </c>
      <c r="G220">
        <v>1.11E-2</v>
      </c>
      <c r="H220">
        <v>7.7000000000000002E-3</v>
      </c>
      <c r="I220">
        <v>6.9999999999999999E-4</v>
      </c>
      <c r="J220">
        <v>1.32E-2</v>
      </c>
      <c r="K220">
        <v>0.93659999999999999</v>
      </c>
      <c r="L220">
        <v>3.0599999999999999E-2</v>
      </c>
      <c r="M220">
        <v>0.47020000000000001</v>
      </c>
      <c r="N220">
        <v>8.5000000000000006E-3</v>
      </c>
      <c r="O220">
        <v>0.1615</v>
      </c>
      <c r="P220" s="70">
        <v>50505.27</v>
      </c>
      <c r="Q220">
        <v>0.1943</v>
      </c>
      <c r="R220">
        <v>0.1706</v>
      </c>
      <c r="S220">
        <v>0.6351</v>
      </c>
      <c r="T220">
        <v>19.23</v>
      </c>
      <c r="U220">
        <v>26.66</v>
      </c>
      <c r="V220" s="70">
        <v>73246.240000000005</v>
      </c>
      <c r="W220">
        <v>116.64</v>
      </c>
      <c r="X220" s="70">
        <v>132794.91</v>
      </c>
      <c r="Y220">
        <v>0.74150000000000005</v>
      </c>
      <c r="Z220">
        <v>0.2097</v>
      </c>
      <c r="AA220">
        <v>4.8899999999999999E-2</v>
      </c>
      <c r="AB220">
        <v>0.25850000000000001</v>
      </c>
      <c r="AC220">
        <v>132.79</v>
      </c>
      <c r="AD220" s="70">
        <v>3492.07</v>
      </c>
      <c r="AE220">
        <v>432.39</v>
      </c>
      <c r="AF220" s="70">
        <v>130382.69</v>
      </c>
      <c r="AG220">
        <v>329</v>
      </c>
      <c r="AH220" s="70">
        <v>26748</v>
      </c>
      <c r="AI220" s="70">
        <v>39893</v>
      </c>
      <c r="AJ220">
        <v>35.43</v>
      </c>
      <c r="AK220">
        <v>24.78</v>
      </c>
      <c r="AL220">
        <v>29.54</v>
      </c>
      <c r="AM220">
        <v>3.7</v>
      </c>
      <c r="AN220">
        <v>613.59</v>
      </c>
      <c r="AO220">
        <v>1.1999</v>
      </c>
      <c r="AP220" s="70">
        <v>1373.97</v>
      </c>
      <c r="AQ220" s="70">
        <v>1215.08</v>
      </c>
      <c r="AR220" s="70">
        <v>5915.21</v>
      </c>
      <c r="AS220">
        <v>313.64</v>
      </c>
      <c r="AT220">
        <v>270.10000000000002</v>
      </c>
      <c r="AU220" s="70">
        <v>9088</v>
      </c>
      <c r="AV220" s="70">
        <v>4860.32</v>
      </c>
      <c r="AW220">
        <v>0.46389999999999998</v>
      </c>
      <c r="AX220" s="70">
        <v>4193.6000000000004</v>
      </c>
      <c r="AY220">
        <v>0.40029999999999999</v>
      </c>
      <c r="AZ220">
        <v>539.79999999999995</v>
      </c>
      <c r="BA220">
        <v>5.1499999999999997E-2</v>
      </c>
      <c r="BB220">
        <v>883</v>
      </c>
      <c r="BC220">
        <v>8.43E-2</v>
      </c>
      <c r="BD220" s="70">
        <v>10476.709999999999</v>
      </c>
      <c r="BE220" s="70">
        <v>2664.48</v>
      </c>
      <c r="BF220">
        <v>0.83320000000000005</v>
      </c>
      <c r="BG220">
        <v>0.56459999999999999</v>
      </c>
      <c r="BH220">
        <v>0.1981</v>
      </c>
      <c r="BI220">
        <v>0.19350000000000001</v>
      </c>
      <c r="BJ220">
        <v>2.5000000000000001E-2</v>
      </c>
      <c r="BK220">
        <v>1.8800000000000001E-2</v>
      </c>
    </row>
    <row r="221" spans="1:63" x14ac:dyDescent="0.25">
      <c r="A221" t="s">
        <v>299</v>
      </c>
      <c r="B221">
        <v>46979</v>
      </c>
      <c r="C221">
        <v>40</v>
      </c>
      <c r="D221">
        <v>181.3</v>
      </c>
      <c r="E221" s="70">
        <v>7251.88</v>
      </c>
      <c r="F221" s="70">
        <v>5587.15</v>
      </c>
      <c r="G221">
        <v>2.2499999999999999E-2</v>
      </c>
      <c r="H221">
        <v>0.39419999999999999</v>
      </c>
      <c r="I221">
        <v>1E-3</v>
      </c>
      <c r="J221">
        <v>4.1000000000000002E-2</v>
      </c>
      <c r="K221">
        <v>0.52339999999999998</v>
      </c>
      <c r="L221">
        <v>1.78E-2</v>
      </c>
      <c r="M221">
        <v>0.62180000000000002</v>
      </c>
      <c r="N221">
        <v>3.4000000000000002E-2</v>
      </c>
      <c r="O221">
        <v>0.15260000000000001</v>
      </c>
      <c r="P221" s="70">
        <v>55684.97</v>
      </c>
      <c r="Q221">
        <v>0.40260000000000001</v>
      </c>
      <c r="R221">
        <v>0.2026</v>
      </c>
      <c r="S221">
        <v>0.39479999999999998</v>
      </c>
      <c r="T221">
        <v>23.44</v>
      </c>
      <c r="U221">
        <v>33.6</v>
      </c>
      <c r="V221" s="70">
        <v>83050.42</v>
      </c>
      <c r="W221">
        <v>210.54</v>
      </c>
      <c r="X221" s="70">
        <v>107226.44</v>
      </c>
      <c r="Y221">
        <v>0.59919999999999995</v>
      </c>
      <c r="Z221">
        <v>0.34460000000000002</v>
      </c>
      <c r="AA221">
        <v>5.62E-2</v>
      </c>
      <c r="AB221">
        <v>0.40079999999999999</v>
      </c>
      <c r="AC221">
        <v>107.23</v>
      </c>
      <c r="AD221" s="70">
        <v>4132.51</v>
      </c>
      <c r="AE221">
        <v>339.98</v>
      </c>
      <c r="AF221" s="70">
        <v>119605.8</v>
      </c>
      <c r="AG221">
        <v>284</v>
      </c>
      <c r="AH221" s="70">
        <v>30053</v>
      </c>
      <c r="AI221" s="70">
        <v>38983</v>
      </c>
      <c r="AJ221">
        <v>58.18</v>
      </c>
      <c r="AK221">
        <v>35.53</v>
      </c>
      <c r="AL221">
        <v>40.57</v>
      </c>
      <c r="AM221">
        <v>4.2</v>
      </c>
      <c r="AN221">
        <v>0</v>
      </c>
      <c r="AO221">
        <v>1.0098</v>
      </c>
      <c r="AP221" s="70">
        <v>1696.85</v>
      </c>
      <c r="AQ221" s="70">
        <v>2438.46</v>
      </c>
      <c r="AR221" s="70">
        <v>5640.06</v>
      </c>
      <c r="AS221">
        <v>569.12</v>
      </c>
      <c r="AT221">
        <v>312.5</v>
      </c>
      <c r="AU221" s="70">
        <v>10657</v>
      </c>
      <c r="AV221" s="70">
        <v>6014.8</v>
      </c>
      <c r="AW221">
        <v>0.46189999999999998</v>
      </c>
      <c r="AX221" s="70">
        <v>4553.5200000000004</v>
      </c>
      <c r="AY221">
        <v>0.34970000000000001</v>
      </c>
      <c r="AZ221" s="70">
        <v>1549.08</v>
      </c>
      <c r="BA221">
        <v>0.11899999999999999</v>
      </c>
      <c r="BB221">
        <v>904.2</v>
      </c>
      <c r="BC221">
        <v>6.9400000000000003E-2</v>
      </c>
      <c r="BD221" s="70">
        <v>13021.6</v>
      </c>
      <c r="BE221" s="70">
        <v>2572.77</v>
      </c>
      <c r="BF221">
        <v>1.0879000000000001</v>
      </c>
      <c r="BG221">
        <v>0.46079999999999999</v>
      </c>
      <c r="BH221">
        <v>0.17810000000000001</v>
      </c>
      <c r="BI221">
        <v>0.31209999999999999</v>
      </c>
      <c r="BJ221">
        <v>2.6800000000000001E-2</v>
      </c>
      <c r="BK221">
        <v>2.2100000000000002E-2</v>
      </c>
    </row>
    <row r="222" spans="1:63" x14ac:dyDescent="0.25">
      <c r="A222" t="s">
        <v>300</v>
      </c>
      <c r="B222">
        <v>44107</v>
      </c>
      <c r="C222">
        <v>22</v>
      </c>
      <c r="D222">
        <v>462.43</v>
      </c>
      <c r="E222" s="70">
        <v>10173.4</v>
      </c>
      <c r="F222" s="70">
        <v>9693.9</v>
      </c>
      <c r="G222">
        <v>8.2000000000000007E-3</v>
      </c>
      <c r="H222">
        <v>0.1138</v>
      </c>
      <c r="I222">
        <v>1.1999999999999999E-3</v>
      </c>
      <c r="J222">
        <v>0.1065</v>
      </c>
      <c r="K222">
        <v>0.73609999999999998</v>
      </c>
      <c r="L222">
        <v>3.4200000000000001E-2</v>
      </c>
      <c r="M222">
        <v>0.69059999999999999</v>
      </c>
      <c r="N222">
        <v>5.0500000000000003E-2</v>
      </c>
      <c r="O222">
        <v>0.1646</v>
      </c>
      <c r="P222" s="70">
        <v>52655.16</v>
      </c>
      <c r="Q222">
        <v>0.26910000000000001</v>
      </c>
      <c r="R222">
        <v>0.2271</v>
      </c>
      <c r="S222">
        <v>0.50380000000000003</v>
      </c>
      <c r="T222">
        <v>19.670000000000002</v>
      </c>
      <c r="U222">
        <v>45.72</v>
      </c>
      <c r="V222" s="70">
        <v>72192.13</v>
      </c>
      <c r="W222">
        <v>222.52</v>
      </c>
      <c r="X222" s="70">
        <v>80071.53</v>
      </c>
      <c r="Y222">
        <v>0.76359999999999995</v>
      </c>
      <c r="Z222">
        <v>0.2321</v>
      </c>
      <c r="AA222">
        <v>4.3E-3</v>
      </c>
      <c r="AB222">
        <v>0.2364</v>
      </c>
      <c r="AC222">
        <v>80.069999999999993</v>
      </c>
      <c r="AD222" s="70">
        <v>1948.92</v>
      </c>
      <c r="AE222">
        <v>378.04</v>
      </c>
      <c r="AF222" s="70">
        <v>87053.3</v>
      </c>
      <c r="AG222">
        <v>96</v>
      </c>
      <c r="AH222" s="70">
        <v>26391</v>
      </c>
      <c r="AI222" s="70">
        <v>37887</v>
      </c>
      <c r="AJ222">
        <v>40.81</v>
      </c>
      <c r="AK222">
        <v>22.73</v>
      </c>
      <c r="AL222">
        <v>29.32</v>
      </c>
      <c r="AM222">
        <v>1.27</v>
      </c>
      <c r="AN222">
        <v>0</v>
      </c>
      <c r="AO222">
        <v>0.66379999999999995</v>
      </c>
      <c r="AP222" s="70">
        <v>1010.93</v>
      </c>
      <c r="AQ222" s="70">
        <v>1605.6</v>
      </c>
      <c r="AR222" s="70">
        <v>5630.42</v>
      </c>
      <c r="AS222">
        <v>661.02</v>
      </c>
      <c r="AT222">
        <v>153.04</v>
      </c>
      <c r="AU222" s="70">
        <v>9061</v>
      </c>
      <c r="AV222" s="70">
        <v>5606.29</v>
      </c>
      <c r="AW222">
        <v>0.61309999999999998</v>
      </c>
      <c r="AX222" s="70">
        <v>1840.99</v>
      </c>
      <c r="AY222">
        <v>0.20130000000000001</v>
      </c>
      <c r="AZ222">
        <v>351.83</v>
      </c>
      <c r="BA222">
        <v>3.85E-2</v>
      </c>
      <c r="BB222" s="70">
        <v>1344.46</v>
      </c>
      <c r="BC222">
        <v>0.14699999999999999</v>
      </c>
      <c r="BD222" s="70">
        <v>9143.57</v>
      </c>
      <c r="BE222" s="70">
        <v>4915.53</v>
      </c>
      <c r="BF222">
        <v>2.3168000000000002</v>
      </c>
      <c r="BG222">
        <v>0.63239999999999996</v>
      </c>
      <c r="BH222">
        <v>0.2155</v>
      </c>
      <c r="BI222">
        <v>0.1143</v>
      </c>
      <c r="BJ222">
        <v>2.5499999999999998E-2</v>
      </c>
      <c r="BK222">
        <v>1.23E-2</v>
      </c>
    </row>
    <row r="223" spans="1:63" x14ac:dyDescent="0.25">
      <c r="A223" t="s">
        <v>301</v>
      </c>
      <c r="B223">
        <v>46953</v>
      </c>
      <c r="C223">
        <v>19</v>
      </c>
      <c r="D223">
        <v>170.71</v>
      </c>
      <c r="E223" s="70">
        <v>3243.56</v>
      </c>
      <c r="F223" s="70">
        <v>2929.17</v>
      </c>
      <c r="G223">
        <v>1.61E-2</v>
      </c>
      <c r="H223">
        <v>0.109</v>
      </c>
      <c r="I223">
        <v>2.9999999999999997E-4</v>
      </c>
      <c r="J223">
        <v>3.3099999999999997E-2</v>
      </c>
      <c r="K223">
        <v>0.78559999999999997</v>
      </c>
      <c r="L223">
        <v>5.5899999999999998E-2</v>
      </c>
      <c r="M223">
        <v>0.62590000000000001</v>
      </c>
      <c r="N223">
        <v>7.9000000000000008E-3</v>
      </c>
      <c r="O223">
        <v>0.1053</v>
      </c>
      <c r="P223" s="70">
        <v>58643.85</v>
      </c>
      <c r="Q223">
        <v>0.41880000000000001</v>
      </c>
      <c r="R223">
        <v>0.20630000000000001</v>
      </c>
      <c r="S223">
        <v>0.375</v>
      </c>
      <c r="T223">
        <v>18.93</v>
      </c>
      <c r="U223">
        <v>18</v>
      </c>
      <c r="V223" s="70">
        <v>91277.440000000002</v>
      </c>
      <c r="W223">
        <v>177.02</v>
      </c>
      <c r="X223" s="70">
        <v>67304.960000000006</v>
      </c>
      <c r="Y223">
        <v>0.61319999999999997</v>
      </c>
      <c r="Z223">
        <v>0.33910000000000001</v>
      </c>
      <c r="AA223">
        <v>4.7699999999999999E-2</v>
      </c>
      <c r="AB223">
        <v>0.38679999999999998</v>
      </c>
      <c r="AC223">
        <v>67.3</v>
      </c>
      <c r="AD223" s="70">
        <v>1716.96</v>
      </c>
      <c r="AE223">
        <v>210.55</v>
      </c>
      <c r="AF223" s="70">
        <v>73951.08</v>
      </c>
      <c r="AG223">
        <v>53</v>
      </c>
      <c r="AH223" s="70">
        <v>28408</v>
      </c>
      <c r="AI223" s="70">
        <v>37358</v>
      </c>
      <c r="AJ223">
        <v>48.4</v>
      </c>
      <c r="AK223">
        <v>23.76</v>
      </c>
      <c r="AL223">
        <v>25.46</v>
      </c>
      <c r="AM223">
        <v>4.2</v>
      </c>
      <c r="AN223">
        <v>0</v>
      </c>
      <c r="AO223">
        <v>0.63419999999999999</v>
      </c>
      <c r="AP223" s="70">
        <v>1282.97</v>
      </c>
      <c r="AQ223" s="70">
        <v>1881.47</v>
      </c>
      <c r="AR223" s="70">
        <v>4876.45</v>
      </c>
      <c r="AS223">
        <v>397.85</v>
      </c>
      <c r="AT223">
        <v>189.27</v>
      </c>
      <c r="AU223" s="70">
        <v>8628</v>
      </c>
      <c r="AV223" s="70">
        <v>6106.71</v>
      </c>
      <c r="AW223">
        <v>0.64029999999999998</v>
      </c>
      <c r="AX223" s="70">
        <v>1615.56</v>
      </c>
      <c r="AY223">
        <v>0.1694</v>
      </c>
      <c r="AZ223">
        <v>873.13</v>
      </c>
      <c r="BA223">
        <v>9.1499999999999998E-2</v>
      </c>
      <c r="BB223">
        <v>942.08</v>
      </c>
      <c r="BC223">
        <v>9.8799999999999999E-2</v>
      </c>
      <c r="BD223" s="70">
        <v>9537.48</v>
      </c>
      <c r="BE223" s="70">
        <v>4296.51</v>
      </c>
      <c r="BF223">
        <v>2.8755999999999999</v>
      </c>
      <c r="BG223">
        <v>0.60260000000000002</v>
      </c>
      <c r="BH223">
        <v>0.18629999999999999</v>
      </c>
      <c r="BI223">
        <v>0.18190000000000001</v>
      </c>
      <c r="BJ223">
        <v>2.3599999999999999E-2</v>
      </c>
      <c r="BK223">
        <v>5.7000000000000002E-3</v>
      </c>
    </row>
    <row r="224" spans="1:63" x14ac:dyDescent="0.25">
      <c r="A224" t="s">
        <v>302</v>
      </c>
      <c r="B224">
        <v>47498</v>
      </c>
      <c r="C224">
        <v>89</v>
      </c>
      <c r="D224">
        <v>5.49</v>
      </c>
      <c r="E224">
        <v>488.51</v>
      </c>
      <c r="F224">
        <v>478.84</v>
      </c>
      <c r="G224">
        <v>4.1999999999999997E-3</v>
      </c>
      <c r="H224">
        <v>4.1999999999999997E-3</v>
      </c>
      <c r="I224">
        <v>2.0999999999999999E-3</v>
      </c>
      <c r="J224">
        <v>1.29E-2</v>
      </c>
      <c r="K224">
        <v>0.96089999999999998</v>
      </c>
      <c r="L224">
        <v>1.5800000000000002E-2</v>
      </c>
      <c r="M224">
        <v>0.43269999999999997</v>
      </c>
      <c r="N224">
        <v>0</v>
      </c>
      <c r="O224">
        <v>0.11609999999999999</v>
      </c>
      <c r="P224" s="70">
        <v>44073.93</v>
      </c>
      <c r="Q224">
        <v>0.34150000000000003</v>
      </c>
      <c r="R224">
        <v>0.122</v>
      </c>
      <c r="S224">
        <v>0.53659999999999997</v>
      </c>
      <c r="T224">
        <v>16.510000000000002</v>
      </c>
      <c r="U224">
        <v>5.6</v>
      </c>
      <c r="V224" s="70">
        <v>53719.32</v>
      </c>
      <c r="W224">
        <v>85.85</v>
      </c>
      <c r="X224" s="70">
        <v>131626.09</v>
      </c>
      <c r="Y224">
        <v>0.93479999999999996</v>
      </c>
      <c r="Z224">
        <v>2.6499999999999999E-2</v>
      </c>
      <c r="AA224">
        <v>3.8699999999999998E-2</v>
      </c>
      <c r="AB224">
        <v>6.5199999999999994E-2</v>
      </c>
      <c r="AC224">
        <v>131.63</v>
      </c>
      <c r="AD224" s="70">
        <v>2941.77</v>
      </c>
      <c r="AE224">
        <v>469.93</v>
      </c>
      <c r="AF224" s="70">
        <v>107276.12</v>
      </c>
      <c r="AG224">
        <v>208</v>
      </c>
      <c r="AH224" s="70">
        <v>34330</v>
      </c>
      <c r="AI224" s="70">
        <v>46633</v>
      </c>
      <c r="AJ224">
        <v>36.700000000000003</v>
      </c>
      <c r="AK224">
        <v>21.72</v>
      </c>
      <c r="AL224">
        <v>23.4</v>
      </c>
      <c r="AM224">
        <v>4.8</v>
      </c>
      <c r="AN224" s="70">
        <v>1902.95</v>
      </c>
      <c r="AO224">
        <v>1.6366000000000001</v>
      </c>
      <c r="AP224" s="70">
        <v>1573.04</v>
      </c>
      <c r="AQ224" s="70">
        <v>1985.03</v>
      </c>
      <c r="AR224" s="70">
        <v>5824.83</v>
      </c>
      <c r="AS224">
        <v>345.58</v>
      </c>
      <c r="AT224">
        <v>291.61</v>
      </c>
      <c r="AU224" s="70">
        <v>10020</v>
      </c>
      <c r="AV224" s="70">
        <v>5269.71</v>
      </c>
      <c r="AW224">
        <v>0.45650000000000002</v>
      </c>
      <c r="AX224" s="70">
        <v>4479.83</v>
      </c>
      <c r="AY224">
        <v>0.3881</v>
      </c>
      <c r="AZ224" s="70">
        <v>1172.2</v>
      </c>
      <c r="BA224">
        <v>0.1016</v>
      </c>
      <c r="BB224">
        <v>621.29</v>
      </c>
      <c r="BC224">
        <v>5.3800000000000001E-2</v>
      </c>
      <c r="BD224" s="70">
        <v>11543.04</v>
      </c>
      <c r="BE224" s="70">
        <v>4637.2299999999996</v>
      </c>
      <c r="BF224">
        <v>1.478</v>
      </c>
      <c r="BG224">
        <v>0.52629999999999999</v>
      </c>
      <c r="BH224">
        <v>0.21010000000000001</v>
      </c>
      <c r="BI224">
        <v>0.19359999999999999</v>
      </c>
      <c r="BJ224">
        <v>3.85E-2</v>
      </c>
      <c r="BK224">
        <v>3.15E-2</v>
      </c>
    </row>
    <row r="225" spans="1:63" x14ac:dyDescent="0.25">
      <c r="A225" t="s">
        <v>303</v>
      </c>
      <c r="B225">
        <v>49791</v>
      </c>
      <c r="C225">
        <v>76</v>
      </c>
      <c r="D225">
        <v>11.74</v>
      </c>
      <c r="E225">
        <v>892.21</v>
      </c>
      <c r="F225">
        <v>915</v>
      </c>
      <c r="G225">
        <v>3.0999999999999999E-3</v>
      </c>
      <c r="H225">
        <v>4.3E-3</v>
      </c>
      <c r="I225">
        <v>0</v>
      </c>
      <c r="J225">
        <v>1.15E-2</v>
      </c>
      <c r="K225">
        <v>0.96089999999999998</v>
      </c>
      <c r="L225">
        <v>2.0199999999999999E-2</v>
      </c>
      <c r="M225">
        <v>0.36809999999999998</v>
      </c>
      <c r="N225">
        <v>0</v>
      </c>
      <c r="O225">
        <v>0.14319999999999999</v>
      </c>
      <c r="P225" s="70">
        <v>47091.23</v>
      </c>
      <c r="Q225">
        <v>0.1923</v>
      </c>
      <c r="R225">
        <v>0.21790000000000001</v>
      </c>
      <c r="S225">
        <v>0.5897</v>
      </c>
      <c r="T225">
        <v>15.66</v>
      </c>
      <c r="U225">
        <v>12.14</v>
      </c>
      <c r="V225" s="70">
        <v>33747.360000000001</v>
      </c>
      <c r="W225">
        <v>69.7</v>
      </c>
      <c r="X225" s="70">
        <v>108767.78</v>
      </c>
      <c r="Y225">
        <v>0.8891</v>
      </c>
      <c r="Z225">
        <v>7.6499999999999999E-2</v>
      </c>
      <c r="AA225">
        <v>3.4299999999999997E-2</v>
      </c>
      <c r="AB225">
        <v>0.1109</v>
      </c>
      <c r="AC225">
        <v>108.77</v>
      </c>
      <c r="AD225" s="70">
        <v>2501.77</v>
      </c>
      <c r="AE225">
        <v>400.39</v>
      </c>
      <c r="AF225" s="70">
        <v>107632.64</v>
      </c>
      <c r="AG225">
        <v>210</v>
      </c>
      <c r="AH225" s="70">
        <v>32372</v>
      </c>
      <c r="AI225" s="70">
        <v>44128</v>
      </c>
      <c r="AJ225">
        <v>32.4</v>
      </c>
      <c r="AK225">
        <v>22.58</v>
      </c>
      <c r="AL225">
        <v>23.66</v>
      </c>
      <c r="AM225">
        <v>5.7</v>
      </c>
      <c r="AN225">
        <v>509.03</v>
      </c>
      <c r="AO225">
        <v>1.0609</v>
      </c>
      <c r="AP225" s="70">
        <v>1096.6600000000001</v>
      </c>
      <c r="AQ225" s="70">
        <v>1540.29</v>
      </c>
      <c r="AR225" s="70">
        <v>4375.97</v>
      </c>
      <c r="AS225">
        <v>668.06</v>
      </c>
      <c r="AT225">
        <v>65.040000000000006</v>
      </c>
      <c r="AU225" s="70">
        <v>7746</v>
      </c>
      <c r="AV225" s="70">
        <v>4828.8100000000004</v>
      </c>
      <c r="AW225">
        <v>0.52490000000000003</v>
      </c>
      <c r="AX225" s="70">
        <v>2506.67</v>
      </c>
      <c r="AY225">
        <v>0.27250000000000002</v>
      </c>
      <c r="AZ225" s="70">
        <v>1340.44</v>
      </c>
      <c r="BA225">
        <v>0.1457</v>
      </c>
      <c r="BB225">
        <v>523.91</v>
      </c>
      <c r="BC225">
        <v>5.6899999999999999E-2</v>
      </c>
      <c r="BD225" s="70">
        <v>9199.82</v>
      </c>
      <c r="BE225" s="70">
        <v>4579.43</v>
      </c>
      <c r="BF225">
        <v>1.5588</v>
      </c>
      <c r="BG225">
        <v>0.49349999999999999</v>
      </c>
      <c r="BH225">
        <v>0.20030000000000001</v>
      </c>
      <c r="BI225">
        <v>0.25269999999999998</v>
      </c>
      <c r="BJ225">
        <v>3.6200000000000003E-2</v>
      </c>
      <c r="BK225">
        <v>1.72E-2</v>
      </c>
    </row>
    <row r="226" spans="1:63" x14ac:dyDescent="0.25">
      <c r="A226" t="s">
        <v>304</v>
      </c>
      <c r="B226">
        <v>45245</v>
      </c>
      <c r="C226">
        <v>383</v>
      </c>
      <c r="D226">
        <v>5</v>
      </c>
      <c r="E226" s="70">
        <v>1915.51</v>
      </c>
      <c r="F226" s="70">
        <v>1588.04</v>
      </c>
      <c r="G226">
        <v>2.5000000000000001E-3</v>
      </c>
      <c r="H226">
        <v>1.55E-2</v>
      </c>
      <c r="I226">
        <v>2.0000000000000001E-4</v>
      </c>
      <c r="J226">
        <v>6.1000000000000004E-3</v>
      </c>
      <c r="K226">
        <v>0.93969999999999998</v>
      </c>
      <c r="L226">
        <v>3.5999999999999997E-2</v>
      </c>
      <c r="M226">
        <v>0.55840000000000001</v>
      </c>
      <c r="N226">
        <v>0</v>
      </c>
      <c r="O226">
        <v>0.18970000000000001</v>
      </c>
      <c r="P226" s="70">
        <v>44039.34</v>
      </c>
      <c r="Q226">
        <v>0.15379999999999999</v>
      </c>
      <c r="R226">
        <v>0.23080000000000001</v>
      </c>
      <c r="S226">
        <v>0.61539999999999995</v>
      </c>
      <c r="T226">
        <v>14.34</v>
      </c>
      <c r="U226">
        <v>9.1</v>
      </c>
      <c r="V226" s="70">
        <v>79484.639999999999</v>
      </c>
      <c r="W226">
        <v>202.32</v>
      </c>
      <c r="X226" s="70">
        <v>137082.54999999999</v>
      </c>
      <c r="Y226">
        <v>0.67589999999999995</v>
      </c>
      <c r="Z226">
        <v>0.22620000000000001</v>
      </c>
      <c r="AA226">
        <v>9.7900000000000001E-2</v>
      </c>
      <c r="AB226">
        <v>0.3241</v>
      </c>
      <c r="AC226">
        <v>137.08000000000001</v>
      </c>
      <c r="AD226" s="70">
        <v>3274.4</v>
      </c>
      <c r="AE226">
        <v>346.34</v>
      </c>
      <c r="AF226" s="70">
        <v>113280.85</v>
      </c>
      <c r="AG226">
        <v>243</v>
      </c>
      <c r="AH226" s="70">
        <v>30265</v>
      </c>
      <c r="AI226" s="70">
        <v>48943</v>
      </c>
      <c r="AJ226">
        <v>36.200000000000003</v>
      </c>
      <c r="AK226">
        <v>21.45</v>
      </c>
      <c r="AL226">
        <v>25.83</v>
      </c>
      <c r="AM226">
        <v>3.4</v>
      </c>
      <c r="AN226">
        <v>0</v>
      </c>
      <c r="AO226">
        <v>0.62609999999999999</v>
      </c>
      <c r="AP226" s="70">
        <v>1625.43</v>
      </c>
      <c r="AQ226" s="70">
        <v>1973.32</v>
      </c>
      <c r="AR226" s="70">
        <v>5470.54</v>
      </c>
      <c r="AS226">
        <v>352.82</v>
      </c>
      <c r="AT226">
        <v>200.9</v>
      </c>
      <c r="AU226" s="70">
        <v>9623</v>
      </c>
      <c r="AV226" s="70">
        <v>7044.74</v>
      </c>
      <c r="AW226">
        <v>0.57240000000000002</v>
      </c>
      <c r="AX226" s="70">
        <v>3179.09</v>
      </c>
      <c r="AY226">
        <v>0.25829999999999997</v>
      </c>
      <c r="AZ226">
        <v>519.34</v>
      </c>
      <c r="BA226">
        <v>4.2200000000000001E-2</v>
      </c>
      <c r="BB226" s="70">
        <v>1563.43</v>
      </c>
      <c r="BC226">
        <v>0.127</v>
      </c>
      <c r="BD226" s="70">
        <v>12306.59</v>
      </c>
      <c r="BE226" s="70">
        <v>4358.7700000000004</v>
      </c>
      <c r="BF226">
        <v>1.0589</v>
      </c>
      <c r="BG226">
        <v>0.43780000000000002</v>
      </c>
      <c r="BH226">
        <v>0.2432</v>
      </c>
      <c r="BI226">
        <v>0.2482</v>
      </c>
      <c r="BJ226">
        <v>4.6899999999999997E-2</v>
      </c>
      <c r="BK226">
        <v>2.3800000000000002E-2</v>
      </c>
    </row>
    <row r="227" spans="1:63" x14ac:dyDescent="0.25">
      <c r="A227" t="s">
        <v>305</v>
      </c>
      <c r="B227">
        <v>44115</v>
      </c>
      <c r="C227">
        <v>10</v>
      </c>
      <c r="D227">
        <v>180.02</v>
      </c>
      <c r="E227" s="70">
        <v>1800.18</v>
      </c>
      <c r="F227" s="70">
        <v>1572.54</v>
      </c>
      <c r="G227">
        <v>9.7000000000000003E-3</v>
      </c>
      <c r="H227">
        <v>2.5100000000000001E-2</v>
      </c>
      <c r="I227">
        <v>5.9999999999999995E-4</v>
      </c>
      <c r="J227">
        <v>1.72E-2</v>
      </c>
      <c r="K227">
        <v>0.88139999999999996</v>
      </c>
      <c r="L227">
        <v>6.6000000000000003E-2</v>
      </c>
      <c r="M227">
        <v>0.4173</v>
      </c>
      <c r="N227">
        <v>7.6E-3</v>
      </c>
      <c r="O227">
        <v>9.5100000000000004E-2</v>
      </c>
      <c r="P227" s="70">
        <v>54056.56</v>
      </c>
      <c r="Q227">
        <v>0.156</v>
      </c>
      <c r="R227">
        <v>0.19270000000000001</v>
      </c>
      <c r="S227">
        <v>0.65139999999999998</v>
      </c>
      <c r="T227">
        <v>21.47</v>
      </c>
      <c r="U227">
        <v>22.33</v>
      </c>
      <c r="V227" s="70">
        <v>53599.46</v>
      </c>
      <c r="W227">
        <v>79.52</v>
      </c>
      <c r="X227" s="70">
        <v>141712.42000000001</v>
      </c>
      <c r="Y227">
        <v>0.51910000000000001</v>
      </c>
      <c r="Z227">
        <v>0.45469999999999999</v>
      </c>
      <c r="AA227">
        <v>2.6200000000000001E-2</v>
      </c>
      <c r="AB227">
        <v>0.48089999999999999</v>
      </c>
      <c r="AC227">
        <v>141.71</v>
      </c>
      <c r="AD227" s="70">
        <v>4553.74</v>
      </c>
      <c r="AE227">
        <v>445.54</v>
      </c>
      <c r="AF227" s="70">
        <v>143263.22</v>
      </c>
      <c r="AG227">
        <v>398</v>
      </c>
      <c r="AH227" s="70">
        <v>30290</v>
      </c>
      <c r="AI227" s="70">
        <v>43695</v>
      </c>
      <c r="AJ227">
        <v>49.6</v>
      </c>
      <c r="AK227">
        <v>31.22</v>
      </c>
      <c r="AL227">
        <v>32.17</v>
      </c>
      <c r="AM227">
        <v>4.9000000000000004</v>
      </c>
      <c r="AN227">
        <v>0</v>
      </c>
      <c r="AO227">
        <v>0.92290000000000005</v>
      </c>
      <c r="AP227" s="70">
        <v>1476.53</v>
      </c>
      <c r="AQ227" s="70">
        <v>1547.18</v>
      </c>
      <c r="AR227" s="70">
        <v>5684.63</v>
      </c>
      <c r="AS227">
        <v>406.89</v>
      </c>
      <c r="AT227">
        <v>193.8</v>
      </c>
      <c r="AU227" s="70">
        <v>9309</v>
      </c>
      <c r="AV227" s="70">
        <v>3678.92</v>
      </c>
      <c r="AW227">
        <v>0.39710000000000001</v>
      </c>
      <c r="AX227" s="70">
        <v>4404.68</v>
      </c>
      <c r="AY227">
        <v>0.47539999999999999</v>
      </c>
      <c r="AZ227">
        <v>645.79</v>
      </c>
      <c r="BA227">
        <v>6.9699999999999998E-2</v>
      </c>
      <c r="BB227">
        <v>535.51</v>
      </c>
      <c r="BC227">
        <v>5.7799999999999997E-2</v>
      </c>
      <c r="BD227" s="70">
        <v>9264.89</v>
      </c>
      <c r="BE227" s="70">
        <v>1425.86</v>
      </c>
      <c r="BF227">
        <v>0.51449999999999996</v>
      </c>
      <c r="BG227">
        <v>0.53749999999999998</v>
      </c>
      <c r="BH227">
        <v>0.22720000000000001</v>
      </c>
      <c r="BI227">
        <v>0.14430000000000001</v>
      </c>
      <c r="BJ227">
        <v>2.3699999999999999E-2</v>
      </c>
      <c r="BK227">
        <v>6.7400000000000002E-2</v>
      </c>
    </row>
    <row r="228" spans="1:63" x14ac:dyDescent="0.25">
      <c r="A228" t="s">
        <v>306</v>
      </c>
      <c r="B228">
        <v>45419</v>
      </c>
      <c r="C228">
        <v>44</v>
      </c>
      <c r="D228">
        <v>21.32</v>
      </c>
      <c r="E228">
        <v>938.22</v>
      </c>
      <c r="F228">
        <v>924.96</v>
      </c>
      <c r="G228">
        <v>6.4000000000000003E-3</v>
      </c>
      <c r="H228">
        <v>2.0999999999999999E-3</v>
      </c>
      <c r="I228">
        <v>0</v>
      </c>
      <c r="J228">
        <v>6.3799999999999996E-2</v>
      </c>
      <c r="K228">
        <v>0.90739999999999998</v>
      </c>
      <c r="L228">
        <v>2.0199999999999999E-2</v>
      </c>
      <c r="M228">
        <v>0.46300000000000002</v>
      </c>
      <c r="N228">
        <v>1.1000000000000001E-3</v>
      </c>
      <c r="O228">
        <v>0.1716</v>
      </c>
      <c r="P228" s="70">
        <v>48174.39</v>
      </c>
      <c r="Q228">
        <v>0.39240000000000003</v>
      </c>
      <c r="R228">
        <v>0.1013</v>
      </c>
      <c r="S228">
        <v>0.50629999999999997</v>
      </c>
      <c r="T228">
        <v>17.3</v>
      </c>
      <c r="U228">
        <v>23.62</v>
      </c>
      <c r="V228" s="70">
        <v>49499.63</v>
      </c>
      <c r="W228">
        <v>37.909999999999997</v>
      </c>
      <c r="X228" s="70">
        <v>89916.89</v>
      </c>
      <c r="Y228">
        <v>0.83109999999999995</v>
      </c>
      <c r="Z228">
        <v>0.1176</v>
      </c>
      <c r="AA228">
        <v>5.1299999999999998E-2</v>
      </c>
      <c r="AB228">
        <v>0.16889999999999999</v>
      </c>
      <c r="AC228">
        <v>89.92</v>
      </c>
      <c r="AD228" s="70">
        <v>2061.9899999999998</v>
      </c>
      <c r="AE228">
        <v>379.91</v>
      </c>
      <c r="AF228" s="70">
        <v>90902.7</v>
      </c>
      <c r="AG228">
        <v>117</v>
      </c>
      <c r="AH228" s="70">
        <v>29191</v>
      </c>
      <c r="AI228" s="70">
        <v>41987</v>
      </c>
      <c r="AJ228">
        <v>33.700000000000003</v>
      </c>
      <c r="AK228">
        <v>22.08</v>
      </c>
      <c r="AL228">
        <v>24.24</v>
      </c>
      <c r="AM228">
        <v>4.3</v>
      </c>
      <c r="AN228" s="70">
        <v>1407.14</v>
      </c>
      <c r="AO228">
        <v>1.4177999999999999</v>
      </c>
      <c r="AP228" s="70">
        <v>1362.67</v>
      </c>
      <c r="AQ228" s="70">
        <v>1528.77</v>
      </c>
      <c r="AR228" s="70">
        <v>5775.19</v>
      </c>
      <c r="AS228">
        <v>438.7</v>
      </c>
      <c r="AT228">
        <v>396.72</v>
      </c>
      <c r="AU228" s="70">
        <v>9502</v>
      </c>
      <c r="AV228" s="70">
        <v>4964.76</v>
      </c>
      <c r="AW228">
        <v>0.50070000000000003</v>
      </c>
      <c r="AX228" s="70">
        <v>3134.37</v>
      </c>
      <c r="AY228">
        <v>0.31609999999999999</v>
      </c>
      <c r="AZ228">
        <v>819.37</v>
      </c>
      <c r="BA228">
        <v>8.2600000000000007E-2</v>
      </c>
      <c r="BB228">
        <v>996.24</v>
      </c>
      <c r="BC228">
        <v>0.10050000000000001</v>
      </c>
      <c r="BD228" s="70">
        <v>9914.74</v>
      </c>
      <c r="BE228" s="70">
        <v>4531.08</v>
      </c>
      <c r="BF228">
        <v>1.7202</v>
      </c>
      <c r="BG228">
        <v>0.59870000000000001</v>
      </c>
      <c r="BH228">
        <v>0.2122</v>
      </c>
      <c r="BI228">
        <v>0.13789999999999999</v>
      </c>
      <c r="BJ228">
        <v>3.3000000000000002E-2</v>
      </c>
      <c r="BK228">
        <v>1.8100000000000002E-2</v>
      </c>
    </row>
    <row r="229" spans="1:63" x14ac:dyDescent="0.25">
      <c r="A229" t="s">
        <v>307</v>
      </c>
      <c r="B229">
        <v>48496</v>
      </c>
      <c r="C229">
        <v>78</v>
      </c>
      <c r="D229">
        <v>41.89</v>
      </c>
      <c r="E229" s="70">
        <v>3267.21</v>
      </c>
      <c r="F229" s="70">
        <v>3216.3</v>
      </c>
      <c r="G229">
        <v>1.8800000000000001E-2</v>
      </c>
      <c r="H229">
        <v>4.3E-3</v>
      </c>
      <c r="I229">
        <v>0</v>
      </c>
      <c r="J229">
        <v>6.6E-3</v>
      </c>
      <c r="K229">
        <v>0.96040000000000003</v>
      </c>
      <c r="L229">
        <v>9.9000000000000008E-3</v>
      </c>
      <c r="M229">
        <v>0.10589999999999999</v>
      </c>
      <c r="N229">
        <v>8.6999999999999994E-3</v>
      </c>
      <c r="O229">
        <v>0.12509999999999999</v>
      </c>
      <c r="P229" s="70">
        <v>59816.63</v>
      </c>
      <c r="Q229">
        <v>0.21759999999999999</v>
      </c>
      <c r="R229">
        <v>0.2228</v>
      </c>
      <c r="S229">
        <v>0.55959999999999999</v>
      </c>
      <c r="T229">
        <v>21.4</v>
      </c>
      <c r="U229">
        <v>15</v>
      </c>
      <c r="V229" s="70">
        <v>81848.600000000006</v>
      </c>
      <c r="W229">
        <v>213.49</v>
      </c>
      <c r="X229" s="70">
        <v>215125.71</v>
      </c>
      <c r="Y229">
        <v>0.91149999999999998</v>
      </c>
      <c r="Z229">
        <v>7.2400000000000006E-2</v>
      </c>
      <c r="AA229">
        <v>1.6E-2</v>
      </c>
      <c r="AB229">
        <v>8.8499999999999995E-2</v>
      </c>
      <c r="AC229">
        <v>215.13</v>
      </c>
      <c r="AD229" s="70">
        <v>7486.62</v>
      </c>
      <c r="AE229">
        <v>975.3</v>
      </c>
      <c r="AF229" s="70">
        <v>235984.59</v>
      </c>
      <c r="AG229">
        <v>573</v>
      </c>
      <c r="AH229" s="70">
        <v>51819</v>
      </c>
      <c r="AI229" s="70">
        <v>90259</v>
      </c>
      <c r="AJ229">
        <v>75.45</v>
      </c>
      <c r="AK229">
        <v>34.36</v>
      </c>
      <c r="AL229">
        <v>31.39</v>
      </c>
      <c r="AM229">
        <v>4.9000000000000004</v>
      </c>
      <c r="AN229">
        <v>0</v>
      </c>
      <c r="AO229">
        <v>0.76400000000000001</v>
      </c>
      <c r="AP229">
        <v>983.92</v>
      </c>
      <c r="AQ229" s="70">
        <v>1603.3</v>
      </c>
      <c r="AR229" s="70">
        <v>4799.26</v>
      </c>
      <c r="AS229">
        <v>481.98</v>
      </c>
      <c r="AT229">
        <v>259.55</v>
      </c>
      <c r="AU229" s="70">
        <v>8128</v>
      </c>
      <c r="AV229" s="70">
        <v>2301.73</v>
      </c>
      <c r="AW229">
        <v>0.2409</v>
      </c>
      <c r="AX229" s="70">
        <v>6277.37</v>
      </c>
      <c r="AY229">
        <v>0.65700000000000003</v>
      </c>
      <c r="AZ229">
        <v>709.78</v>
      </c>
      <c r="BA229">
        <v>7.4300000000000005E-2</v>
      </c>
      <c r="BB229">
        <v>265.91000000000003</v>
      </c>
      <c r="BC229">
        <v>2.7799999999999998E-2</v>
      </c>
      <c r="BD229" s="70">
        <v>9554.7900000000009</v>
      </c>
      <c r="BE229" s="70">
        <v>1198.25</v>
      </c>
      <c r="BF229">
        <v>0.13589999999999999</v>
      </c>
      <c r="BG229">
        <v>0.62419999999999998</v>
      </c>
      <c r="BH229">
        <v>0.19439999999999999</v>
      </c>
      <c r="BI229">
        <v>0.1236</v>
      </c>
      <c r="BJ229">
        <v>3.73E-2</v>
      </c>
      <c r="BK229">
        <v>2.0500000000000001E-2</v>
      </c>
    </row>
    <row r="230" spans="1:63" x14ac:dyDescent="0.25">
      <c r="A230" t="s">
        <v>308</v>
      </c>
      <c r="B230">
        <v>48801</v>
      </c>
      <c r="C230">
        <v>120</v>
      </c>
      <c r="D230">
        <v>15.85</v>
      </c>
      <c r="E230" s="70">
        <v>1901.57</v>
      </c>
      <c r="F230" s="70">
        <v>1814.15</v>
      </c>
      <c r="G230">
        <v>1.1000000000000001E-3</v>
      </c>
      <c r="H230">
        <v>1.11E-2</v>
      </c>
      <c r="I230">
        <v>1.6000000000000001E-3</v>
      </c>
      <c r="J230">
        <v>1.77E-2</v>
      </c>
      <c r="K230">
        <v>0.95669999999999999</v>
      </c>
      <c r="L230">
        <v>1.18E-2</v>
      </c>
      <c r="M230">
        <v>0.46939999999999998</v>
      </c>
      <c r="N230">
        <v>0</v>
      </c>
      <c r="O230">
        <v>0.1105</v>
      </c>
      <c r="P230" s="70">
        <v>50948.22</v>
      </c>
      <c r="Q230">
        <v>0.19819999999999999</v>
      </c>
      <c r="R230">
        <v>0.32429999999999998</v>
      </c>
      <c r="S230">
        <v>0.47749999999999998</v>
      </c>
      <c r="T230">
        <v>16.829999999999998</v>
      </c>
      <c r="U230">
        <v>14.25</v>
      </c>
      <c r="V230" s="70">
        <v>58197</v>
      </c>
      <c r="W230">
        <v>130.99</v>
      </c>
      <c r="X230" s="70">
        <v>107198.28</v>
      </c>
      <c r="Y230">
        <v>0.90639999999999998</v>
      </c>
      <c r="Z230">
        <v>6.8699999999999997E-2</v>
      </c>
      <c r="AA230">
        <v>2.4899999999999999E-2</v>
      </c>
      <c r="AB230">
        <v>9.3600000000000003E-2</v>
      </c>
      <c r="AC230">
        <v>107.2</v>
      </c>
      <c r="AD230" s="70">
        <v>2289.56</v>
      </c>
      <c r="AE230">
        <v>335.25</v>
      </c>
      <c r="AF230" s="70">
        <v>107732.17</v>
      </c>
      <c r="AG230">
        <v>211</v>
      </c>
      <c r="AH230" s="70">
        <v>32760</v>
      </c>
      <c r="AI230" s="70">
        <v>45462</v>
      </c>
      <c r="AJ230">
        <v>23.4</v>
      </c>
      <c r="AK230">
        <v>21.21</v>
      </c>
      <c r="AL230">
        <v>22.56</v>
      </c>
      <c r="AM230">
        <v>1</v>
      </c>
      <c r="AN230">
        <v>519.44000000000005</v>
      </c>
      <c r="AO230">
        <v>1.1073</v>
      </c>
      <c r="AP230">
        <v>964.07</v>
      </c>
      <c r="AQ230" s="70">
        <v>2010.06</v>
      </c>
      <c r="AR230" s="70">
        <v>5305.27</v>
      </c>
      <c r="AS230">
        <v>534.16</v>
      </c>
      <c r="AT230">
        <v>103.45</v>
      </c>
      <c r="AU230" s="70">
        <v>8917</v>
      </c>
      <c r="AV230" s="70">
        <v>5281.8</v>
      </c>
      <c r="AW230">
        <v>0.58540000000000003</v>
      </c>
      <c r="AX230" s="70">
        <v>2535.1999999999998</v>
      </c>
      <c r="AY230">
        <v>0.28100000000000003</v>
      </c>
      <c r="AZ230">
        <v>528.58000000000004</v>
      </c>
      <c r="BA230">
        <v>5.8599999999999999E-2</v>
      </c>
      <c r="BB230">
        <v>677.72</v>
      </c>
      <c r="BC230">
        <v>7.51E-2</v>
      </c>
      <c r="BD230" s="70">
        <v>9023.2900000000009</v>
      </c>
      <c r="BE230" s="70">
        <v>4504.32</v>
      </c>
      <c r="BF230">
        <v>1.7417</v>
      </c>
      <c r="BG230">
        <v>0.59530000000000005</v>
      </c>
      <c r="BH230">
        <v>0.19439999999999999</v>
      </c>
      <c r="BI230">
        <v>0.1245</v>
      </c>
      <c r="BJ230">
        <v>4.65E-2</v>
      </c>
      <c r="BK230">
        <v>3.9300000000000002E-2</v>
      </c>
    </row>
    <row r="231" spans="1:63" x14ac:dyDescent="0.25">
      <c r="A231" t="s">
        <v>309</v>
      </c>
      <c r="B231">
        <v>47019</v>
      </c>
      <c r="C231">
        <v>59</v>
      </c>
      <c r="D231">
        <v>267.27</v>
      </c>
      <c r="E231" s="70">
        <v>15768.91</v>
      </c>
      <c r="F231" s="70">
        <v>14839.82</v>
      </c>
      <c r="G231">
        <v>6.7000000000000004E-2</v>
      </c>
      <c r="H231">
        <v>5.7700000000000001E-2</v>
      </c>
      <c r="I231">
        <v>1.5E-3</v>
      </c>
      <c r="J231">
        <v>5.9200000000000003E-2</v>
      </c>
      <c r="K231">
        <v>0.7681</v>
      </c>
      <c r="L231">
        <v>4.6399999999999997E-2</v>
      </c>
      <c r="M231">
        <v>0.2457</v>
      </c>
      <c r="N231">
        <v>6.8500000000000005E-2</v>
      </c>
      <c r="O231">
        <v>0.1164</v>
      </c>
      <c r="P231" s="70">
        <v>69797.88</v>
      </c>
      <c r="Q231">
        <v>0.1636</v>
      </c>
      <c r="R231">
        <v>0.13300000000000001</v>
      </c>
      <c r="S231">
        <v>0.70340000000000003</v>
      </c>
      <c r="T231">
        <v>18.760000000000002</v>
      </c>
      <c r="U231">
        <v>74</v>
      </c>
      <c r="V231" s="70">
        <v>90778.04</v>
      </c>
      <c r="W231">
        <v>210.7</v>
      </c>
      <c r="X231" s="70">
        <v>148516.81</v>
      </c>
      <c r="Y231">
        <v>0.74139999999999995</v>
      </c>
      <c r="Z231">
        <v>0.23180000000000001</v>
      </c>
      <c r="AA231">
        <v>2.6800000000000001E-2</v>
      </c>
      <c r="AB231">
        <v>0.2586</v>
      </c>
      <c r="AC231">
        <v>148.52000000000001</v>
      </c>
      <c r="AD231" s="70">
        <v>7802.16</v>
      </c>
      <c r="AE231">
        <v>852.73</v>
      </c>
      <c r="AF231" s="70">
        <v>171849.27</v>
      </c>
      <c r="AG231">
        <v>468</v>
      </c>
      <c r="AH231" s="70">
        <v>47824</v>
      </c>
      <c r="AI231" s="70">
        <v>70004</v>
      </c>
      <c r="AJ231">
        <v>82.05</v>
      </c>
      <c r="AK231">
        <v>50.05</v>
      </c>
      <c r="AL231">
        <v>57.06</v>
      </c>
      <c r="AM231">
        <v>4.45</v>
      </c>
      <c r="AN231">
        <v>0</v>
      </c>
      <c r="AO231">
        <v>0.90710000000000002</v>
      </c>
      <c r="AP231" s="70">
        <v>1174.8900000000001</v>
      </c>
      <c r="AQ231" s="70">
        <v>1730.81</v>
      </c>
      <c r="AR231" s="70">
        <v>6943.05</v>
      </c>
      <c r="AS231">
        <v>813.36</v>
      </c>
      <c r="AT231">
        <v>504.89</v>
      </c>
      <c r="AU231" s="70">
        <v>11167</v>
      </c>
      <c r="AV231" s="70">
        <v>3607.58</v>
      </c>
      <c r="AW231">
        <v>0.30359999999999998</v>
      </c>
      <c r="AX231" s="70">
        <v>7109.56</v>
      </c>
      <c r="AY231">
        <v>0.59819999999999995</v>
      </c>
      <c r="AZ231">
        <v>648.6</v>
      </c>
      <c r="BA231">
        <v>5.4600000000000003E-2</v>
      </c>
      <c r="BB231">
        <v>518.32000000000005</v>
      </c>
      <c r="BC231">
        <v>4.36E-2</v>
      </c>
      <c r="BD231" s="70">
        <v>11884.06</v>
      </c>
      <c r="BE231" s="70">
        <v>1927.09</v>
      </c>
      <c r="BF231">
        <v>0.34910000000000002</v>
      </c>
      <c r="BG231">
        <v>0.627</v>
      </c>
      <c r="BH231">
        <v>0.2283</v>
      </c>
      <c r="BI231">
        <v>6.9000000000000006E-2</v>
      </c>
      <c r="BJ231">
        <v>2.93E-2</v>
      </c>
      <c r="BK231">
        <v>4.65E-2</v>
      </c>
    </row>
    <row r="232" spans="1:63" x14ac:dyDescent="0.25">
      <c r="A232" t="s">
        <v>310</v>
      </c>
      <c r="B232">
        <v>44123</v>
      </c>
      <c r="C232">
        <v>152</v>
      </c>
      <c r="D232">
        <v>17.8</v>
      </c>
      <c r="E232" s="70">
        <v>2705.92</v>
      </c>
      <c r="F232" s="70">
        <v>2583.4899999999998</v>
      </c>
      <c r="G232">
        <v>3.0000000000000001E-3</v>
      </c>
      <c r="H232">
        <v>2.29E-2</v>
      </c>
      <c r="I232">
        <v>3.5000000000000001E-3</v>
      </c>
      <c r="J232">
        <v>1.6500000000000001E-2</v>
      </c>
      <c r="K232">
        <v>0.89680000000000004</v>
      </c>
      <c r="L232">
        <v>5.7299999999999997E-2</v>
      </c>
      <c r="M232">
        <v>0.61660000000000004</v>
      </c>
      <c r="N232">
        <v>4.0000000000000002E-4</v>
      </c>
      <c r="O232">
        <v>0.1328</v>
      </c>
      <c r="P232" s="70">
        <v>47093.98</v>
      </c>
      <c r="Q232">
        <v>0.29759999999999998</v>
      </c>
      <c r="R232">
        <v>0.1726</v>
      </c>
      <c r="S232">
        <v>0.52980000000000005</v>
      </c>
      <c r="T232">
        <v>19.77</v>
      </c>
      <c r="U232">
        <v>15.6</v>
      </c>
      <c r="V232" s="70">
        <v>69700.06</v>
      </c>
      <c r="W232">
        <v>171.24</v>
      </c>
      <c r="X232" s="70">
        <v>103005.38</v>
      </c>
      <c r="Y232">
        <v>0.77410000000000001</v>
      </c>
      <c r="Z232">
        <v>0.17649999999999999</v>
      </c>
      <c r="AA232">
        <v>4.9299999999999997E-2</v>
      </c>
      <c r="AB232">
        <v>0.22589999999999999</v>
      </c>
      <c r="AC232">
        <v>103.01</v>
      </c>
      <c r="AD232" s="70">
        <v>2437.4299999999998</v>
      </c>
      <c r="AE232">
        <v>323.07</v>
      </c>
      <c r="AF232" s="70">
        <v>102727.51</v>
      </c>
      <c r="AG232">
        <v>179</v>
      </c>
      <c r="AH232" s="70">
        <v>25036</v>
      </c>
      <c r="AI232" s="70">
        <v>38568</v>
      </c>
      <c r="AJ232">
        <v>29.2</v>
      </c>
      <c r="AK232">
        <v>23.02</v>
      </c>
      <c r="AL232">
        <v>24.92</v>
      </c>
      <c r="AM232">
        <v>3.9</v>
      </c>
      <c r="AN232">
        <v>835.34</v>
      </c>
      <c r="AO232">
        <v>1.6721999999999999</v>
      </c>
      <c r="AP232">
        <v>848.57</v>
      </c>
      <c r="AQ232" s="70">
        <v>1682.13</v>
      </c>
      <c r="AR232" s="70">
        <v>5276.02</v>
      </c>
      <c r="AS232">
        <v>490.47</v>
      </c>
      <c r="AT232">
        <v>510.82</v>
      </c>
      <c r="AU232" s="70">
        <v>8808</v>
      </c>
      <c r="AV232" s="70">
        <v>5229.04</v>
      </c>
      <c r="AW232">
        <v>0.52449999999999997</v>
      </c>
      <c r="AX232" s="70">
        <v>2968.81</v>
      </c>
      <c r="AY232">
        <v>0.29780000000000001</v>
      </c>
      <c r="AZ232">
        <v>795.99</v>
      </c>
      <c r="BA232">
        <v>7.9799999999999996E-2</v>
      </c>
      <c r="BB232">
        <v>974.99</v>
      </c>
      <c r="BC232">
        <v>9.7799999999999998E-2</v>
      </c>
      <c r="BD232" s="70">
        <v>9968.83</v>
      </c>
      <c r="BE232" s="70">
        <v>4450.63</v>
      </c>
      <c r="BF232">
        <v>2.0118</v>
      </c>
      <c r="BG232">
        <v>0.58579999999999999</v>
      </c>
      <c r="BH232">
        <v>0.22309999999999999</v>
      </c>
      <c r="BI232">
        <v>0.13800000000000001</v>
      </c>
      <c r="BJ232">
        <v>4.02E-2</v>
      </c>
      <c r="BK232">
        <v>1.29E-2</v>
      </c>
    </row>
    <row r="233" spans="1:63" x14ac:dyDescent="0.25">
      <c r="A233" t="s">
        <v>311</v>
      </c>
      <c r="B233">
        <v>45823</v>
      </c>
      <c r="C233">
        <v>96</v>
      </c>
      <c r="D233">
        <v>10.84</v>
      </c>
      <c r="E233" s="70">
        <v>1040.98</v>
      </c>
      <c r="F233">
        <v>985.39</v>
      </c>
      <c r="G233">
        <v>2E-3</v>
      </c>
      <c r="H233">
        <v>4.7000000000000002E-3</v>
      </c>
      <c r="I233">
        <v>2E-3</v>
      </c>
      <c r="J233">
        <v>9.1999999999999998E-3</v>
      </c>
      <c r="K233">
        <v>0.97309999999999997</v>
      </c>
      <c r="L233">
        <v>8.9999999999999993E-3</v>
      </c>
      <c r="M233">
        <v>0.33189999999999997</v>
      </c>
      <c r="N233">
        <v>0</v>
      </c>
      <c r="O233">
        <v>0.1101</v>
      </c>
      <c r="P233" s="70">
        <v>56849.57</v>
      </c>
      <c r="Q233">
        <v>0.11940000000000001</v>
      </c>
      <c r="R233">
        <v>0.14929999999999999</v>
      </c>
      <c r="S233">
        <v>0.73129999999999995</v>
      </c>
      <c r="T233">
        <v>18.37</v>
      </c>
      <c r="U233">
        <v>6.1</v>
      </c>
      <c r="V233" s="70">
        <v>88140.89</v>
      </c>
      <c r="W233">
        <v>164.42</v>
      </c>
      <c r="X233" s="70">
        <v>142667.20000000001</v>
      </c>
      <c r="Y233">
        <v>0.82699999999999996</v>
      </c>
      <c r="Z233">
        <v>4.4499999999999998E-2</v>
      </c>
      <c r="AA233">
        <v>0.1285</v>
      </c>
      <c r="AB233">
        <v>0.17299999999999999</v>
      </c>
      <c r="AC233">
        <v>142.66999999999999</v>
      </c>
      <c r="AD233" s="70">
        <v>4779.5200000000004</v>
      </c>
      <c r="AE233">
        <v>533.05999999999995</v>
      </c>
      <c r="AF233" s="70">
        <v>145511.53</v>
      </c>
      <c r="AG233">
        <v>407</v>
      </c>
      <c r="AH233" s="70">
        <v>34816</v>
      </c>
      <c r="AI233" s="70">
        <v>45295</v>
      </c>
      <c r="AJ233">
        <v>50.6</v>
      </c>
      <c r="AK233">
        <v>30.73</v>
      </c>
      <c r="AL233">
        <v>35.6</v>
      </c>
      <c r="AM233">
        <v>4.7</v>
      </c>
      <c r="AN233">
        <v>0</v>
      </c>
      <c r="AO233">
        <v>1.077</v>
      </c>
      <c r="AP233" s="70">
        <v>1290.05</v>
      </c>
      <c r="AQ233" s="70">
        <v>1758.89</v>
      </c>
      <c r="AR233" s="70">
        <v>5474.44</v>
      </c>
      <c r="AS233">
        <v>488.03</v>
      </c>
      <c r="AT233">
        <v>285.58999999999997</v>
      </c>
      <c r="AU233" s="70">
        <v>9297</v>
      </c>
      <c r="AV233" s="70">
        <v>4374.46</v>
      </c>
      <c r="AW233">
        <v>0.40720000000000001</v>
      </c>
      <c r="AX233" s="70">
        <v>4241.17</v>
      </c>
      <c r="AY233">
        <v>0.39479999999999998</v>
      </c>
      <c r="AZ233" s="70">
        <v>1572.07</v>
      </c>
      <c r="BA233">
        <v>0.1464</v>
      </c>
      <c r="BB233">
        <v>553.97</v>
      </c>
      <c r="BC233">
        <v>5.16E-2</v>
      </c>
      <c r="BD233" s="70">
        <v>10741.66</v>
      </c>
      <c r="BE233" s="70">
        <v>3428.87</v>
      </c>
      <c r="BF233">
        <v>0.99099999999999999</v>
      </c>
      <c r="BG233">
        <v>0.58230000000000004</v>
      </c>
      <c r="BH233">
        <v>0.21260000000000001</v>
      </c>
      <c r="BI233">
        <v>0.1208</v>
      </c>
      <c r="BJ233">
        <v>4.0500000000000001E-2</v>
      </c>
      <c r="BK233">
        <v>4.3799999999999999E-2</v>
      </c>
    </row>
    <row r="234" spans="1:63" x14ac:dyDescent="0.25">
      <c r="A234" t="s">
        <v>312</v>
      </c>
      <c r="B234">
        <v>47571</v>
      </c>
      <c r="C234">
        <v>54</v>
      </c>
      <c r="D234">
        <v>8.51</v>
      </c>
      <c r="E234">
        <v>459.46</v>
      </c>
      <c r="F234">
        <v>473.01</v>
      </c>
      <c r="G234">
        <v>0</v>
      </c>
      <c r="H234">
        <v>9.7999999999999997E-3</v>
      </c>
      <c r="I234">
        <v>2.0999999999999999E-3</v>
      </c>
      <c r="J234">
        <v>9.6600000000000005E-2</v>
      </c>
      <c r="K234">
        <v>0.85719999999999996</v>
      </c>
      <c r="L234">
        <v>3.44E-2</v>
      </c>
      <c r="M234">
        <v>0.24249999999999999</v>
      </c>
      <c r="N234">
        <v>0</v>
      </c>
      <c r="O234">
        <v>0.10970000000000001</v>
      </c>
      <c r="P234" s="70">
        <v>48591.63</v>
      </c>
      <c r="Q234">
        <v>0.4889</v>
      </c>
      <c r="R234">
        <v>0.1333</v>
      </c>
      <c r="S234">
        <v>0.37780000000000002</v>
      </c>
      <c r="T234">
        <v>14.6</v>
      </c>
      <c r="U234">
        <v>8.1</v>
      </c>
      <c r="V234" s="70">
        <v>54787.360000000001</v>
      </c>
      <c r="W234">
        <v>54.9</v>
      </c>
      <c r="X234" s="70">
        <v>117626.54</v>
      </c>
      <c r="Y234">
        <v>0.92210000000000003</v>
      </c>
      <c r="Z234">
        <v>4.3299999999999998E-2</v>
      </c>
      <c r="AA234">
        <v>3.4500000000000003E-2</v>
      </c>
      <c r="AB234">
        <v>7.7899999999999997E-2</v>
      </c>
      <c r="AC234">
        <v>117.63</v>
      </c>
      <c r="AD234" s="70">
        <v>2857.83</v>
      </c>
      <c r="AE234">
        <v>494.92</v>
      </c>
      <c r="AF234" s="70">
        <v>103325.72</v>
      </c>
      <c r="AG234">
        <v>182</v>
      </c>
      <c r="AH234" s="70">
        <v>34732</v>
      </c>
      <c r="AI234" s="70">
        <v>45600</v>
      </c>
      <c r="AJ234">
        <v>33.799999999999997</v>
      </c>
      <c r="AK234">
        <v>23.92</v>
      </c>
      <c r="AL234">
        <v>24.82</v>
      </c>
      <c r="AM234">
        <v>3.5</v>
      </c>
      <c r="AN234" s="70">
        <v>1482.34</v>
      </c>
      <c r="AO234">
        <v>1.5225</v>
      </c>
      <c r="AP234" s="70">
        <v>1506.17</v>
      </c>
      <c r="AQ234" s="70">
        <v>2095.29</v>
      </c>
      <c r="AR234" s="70">
        <v>6303.1</v>
      </c>
      <c r="AS234">
        <v>559.64</v>
      </c>
      <c r="AT234">
        <v>344.88</v>
      </c>
      <c r="AU234" s="70">
        <v>10809</v>
      </c>
      <c r="AV234" s="70">
        <v>5817.47</v>
      </c>
      <c r="AW234">
        <v>0.49459999999999998</v>
      </c>
      <c r="AX234" s="70">
        <v>3755.3</v>
      </c>
      <c r="AY234">
        <v>0.31929999999999997</v>
      </c>
      <c r="AZ234" s="70">
        <v>1369.85</v>
      </c>
      <c r="BA234">
        <v>0.11650000000000001</v>
      </c>
      <c r="BB234">
        <v>819.61</v>
      </c>
      <c r="BC234">
        <v>6.9699999999999998E-2</v>
      </c>
      <c r="BD234" s="70">
        <v>11762.23</v>
      </c>
      <c r="BE234" s="70">
        <v>5540.9</v>
      </c>
      <c r="BF234">
        <v>2.0621999999999998</v>
      </c>
      <c r="BG234">
        <v>0.54239999999999999</v>
      </c>
      <c r="BH234">
        <v>0.18629999999999999</v>
      </c>
      <c r="BI234">
        <v>0.22520000000000001</v>
      </c>
      <c r="BJ234">
        <v>3.2199999999999999E-2</v>
      </c>
      <c r="BK234">
        <v>1.38E-2</v>
      </c>
    </row>
    <row r="235" spans="1:63" x14ac:dyDescent="0.25">
      <c r="A235" t="s">
        <v>313</v>
      </c>
      <c r="B235">
        <v>49700</v>
      </c>
      <c r="C235">
        <v>66</v>
      </c>
      <c r="D235">
        <v>10.17</v>
      </c>
      <c r="E235">
        <v>671.45</v>
      </c>
      <c r="F235">
        <v>905.08</v>
      </c>
      <c r="G235">
        <v>3.3E-3</v>
      </c>
      <c r="H235">
        <v>2.2000000000000001E-3</v>
      </c>
      <c r="I235">
        <v>2.2000000000000001E-3</v>
      </c>
      <c r="J235">
        <v>4.53E-2</v>
      </c>
      <c r="K235">
        <v>0.91290000000000004</v>
      </c>
      <c r="L235">
        <v>3.4099999999999998E-2</v>
      </c>
      <c r="M235">
        <v>0.31430000000000002</v>
      </c>
      <c r="N235">
        <v>2.2000000000000001E-3</v>
      </c>
      <c r="O235">
        <v>0.13139999999999999</v>
      </c>
      <c r="P235" s="70">
        <v>55486.63</v>
      </c>
      <c r="Q235">
        <v>1.9599999999999999E-2</v>
      </c>
      <c r="R235">
        <v>0.1961</v>
      </c>
      <c r="S235">
        <v>0.7843</v>
      </c>
      <c r="T235">
        <v>20.57</v>
      </c>
      <c r="U235">
        <v>9</v>
      </c>
      <c r="V235" s="70">
        <v>58898.33</v>
      </c>
      <c r="W235">
        <v>71.81</v>
      </c>
      <c r="X235" s="70">
        <v>161530.66</v>
      </c>
      <c r="Y235">
        <v>0.77449999999999997</v>
      </c>
      <c r="Z235">
        <v>0.18079999999999999</v>
      </c>
      <c r="AA235">
        <v>4.4699999999999997E-2</v>
      </c>
      <c r="AB235">
        <v>0.22550000000000001</v>
      </c>
      <c r="AC235">
        <v>161.53</v>
      </c>
      <c r="AD235" s="70">
        <v>4455.21</v>
      </c>
      <c r="AE235">
        <v>590.14</v>
      </c>
      <c r="AF235" s="70">
        <v>114541.79</v>
      </c>
      <c r="AG235">
        <v>253</v>
      </c>
      <c r="AH235" s="70">
        <v>32909</v>
      </c>
      <c r="AI235" s="70">
        <v>46670</v>
      </c>
      <c r="AJ235">
        <v>41.77</v>
      </c>
      <c r="AK235">
        <v>26.87</v>
      </c>
      <c r="AL235">
        <v>27.12</v>
      </c>
      <c r="AM235">
        <v>4.5999999999999996</v>
      </c>
      <c r="AN235">
        <v>0</v>
      </c>
      <c r="AO235">
        <v>0.94889999999999997</v>
      </c>
      <c r="AP235">
        <v>978.92</v>
      </c>
      <c r="AQ235" s="70">
        <v>1272.6400000000001</v>
      </c>
      <c r="AR235" s="70">
        <v>4402.7</v>
      </c>
      <c r="AS235">
        <v>227.68</v>
      </c>
      <c r="AT235">
        <v>195.1</v>
      </c>
      <c r="AU235" s="70">
        <v>7077</v>
      </c>
      <c r="AV235" s="70">
        <v>2799.12</v>
      </c>
      <c r="AW235">
        <v>0.3029</v>
      </c>
      <c r="AX235" s="70">
        <v>3199.13</v>
      </c>
      <c r="AY235">
        <v>0.34620000000000001</v>
      </c>
      <c r="AZ235" s="70">
        <v>2780.99</v>
      </c>
      <c r="BA235">
        <v>0.3009</v>
      </c>
      <c r="BB235">
        <v>462.36</v>
      </c>
      <c r="BC235">
        <v>0.05</v>
      </c>
      <c r="BD235" s="70">
        <v>9241.6</v>
      </c>
      <c r="BE235" s="70">
        <v>4330.49</v>
      </c>
      <c r="BF235">
        <v>1.1308</v>
      </c>
      <c r="BG235">
        <v>0.53920000000000001</v>
      </c>
      <c r="BH235">
        <v>0.21290000000000001</v>
      </c>
      <c r="BI235">
        <v>0.2054</v>
      </c>
      <c r="BJ235">
        <v>3.1099999999999999E-2</v>
      </c>
      <c r="BK235">
        <v>1.14E-2</v>
      </c>
    </row>
    <row r="236" spans="1:63" x14ac:dyDescent="0.25">
      <c r="A236" t="s">
        <v>314</v>
      </c>
      <c r="B236">
        <v>50161</v>
      </c>
      <c r="C236">
        <v>19</v>
      </c>
      <c r="D236">
        <v>161.53</v>
      </c>
      <c r="E236" s="70">
        <v>3069.04</v>
      </c>
      <c r="F236" s="70">
        <v>2862.21</v>
      </c>
      <c r="G236">
        <v>9.5999999999999992E-3</v>
      </c>
      <c r="H236">
        <v>5.1700000000000003E-2</v>
      </c>
      <c r="I236">
        <v>1.4E-3</v>
      </c>
      <c r="J236">
        <v>1.35E-2</v>
      </c>
      <c r="K236">
        <v>0.87290000000000001</v>
      </c>
      <c r="L236">
        <v>5.0799999999999998E-2</v>
      </c>
      <c r="M236">
        <v>0.2802</v>
      </c>
      <c r="N236">
        <v>6.6E-3</v>
      </c>
      <c r="O236">
        <v>0.10440000000000001</v>
      </c>
      <c r="P236" s="70">
        <v>59504.12</v>
      </c>
      <c r="Q236">
        <v>0.1469</v>
      </c>
      <c r="R236">
        <v>0.18479999999999999</v>
      </c>
      <c r="S236">
        <v>0.66820000000000002</v>
      </c>
      <c r="T236">
        <v>17.62</v>
      </c>
      <c r="U236">
        <v>15.03</v>
      </c>
      <c r="V236" s="70">
        <v>85998.33</v>
      </c>
      <c r="W236">
        <v>203.82</v>
      </c>
      <c r="X236" s="70">
        <v>172890.92</v>
      </c>
      <c r="Y236">
        <v>0.68369999999999997</v>
      </c>
      <c r="Z236">
        <v>0.30080000000000001</v>
      </c>
      <c r="AA236">
        <v>1.5599999999999999E-2</v>
      </c>
      <c r="AB236">
        <v>0.31630000000000003</v>
      </c>
      <c r="AC236">
        <v>172.89</v>
      </c>
      <c r="AD236" s="70">
        <v>6046.7</v>
      </c>
      <c r="AE236">
        <v>728.23</v>
      </c>
      <c r="AF236" s="70">
        <v>186210.49</v>
      </c>
      <c r="AG236">
        <v>505</v>
      </c>
      <c r="AH236" s="70">
        <v>32075</v>
      </c>
      <c r="AI236" s="70">
        <v>58617</v>
      </c>
      <c r="AJ236">
        <v>42.95</v>
      </c>
      <c r="AK236">
        <v>34.549999999999997</v>
      </c>
      <c r="AL236">
        <v>35.53</v>
      </c>
      <c r="AM236">
        <v>4.7</v>
      </c>
      <c r="AN236">
        <v>0</v>
      </c>
      <c r="AO236">
        <v>0.80459999999999998</v>
      </c>
      <c r="AP236" s="70">
        <v>1183.1300000000001</v>
      </c>
      <c r="AQ236" s="70">
        <v>1702.4</v>
      </c>
      <c r="AR236" s="70">
        <v>5532.72</v>
      </c>
      <c r="AS236">
        <v>558.98</v>
      </c>
      <c r="AT236">
        <v>183.77</v>
      </c>
      <c r="AU236" s="70">
        <v>9161</v>
      </c>
      <c r="AV236" s="70">
        <v>3462.32</v>
      </c>
      <c r="AW236">
        <v>0.33629999999999999</v>
      </c>
      <c r="AX236" s="70">
        <v>5411.25</v>
      </c>
      <c r="AY236">
        <v>0.52559999999999996</v>
      </c>
      <c r="AZ236">
        <v>865.56</v>
      </c>
      <c r="BA236">
        <v>8.4099999999999994E-2</v>
      </c>
      <c r="BB236">
        <v>556.04999999999995</v>
      </c>
      <c r="BC236">
        <v>5.3999999999999999E-2</v>
      </c>
      <c r="BD236" s="70">
        <v>10295.17</v>
      </c>
      <c r="BE236">
        <v>688.64</v>
      </c>
      <c r="BF236">
        <v>0.10580000000000001</v>
      </c>
      <c r="BG236">
        <v>0.59419999999999995</v>
      </c>
      <c r="BH236">
        <v>0.18210000000000001</v>
      </c>
      <c r="BI236">
        <v>0.16650000000000001</v>
      </c>
      <c r="BJ236">
        <v>3.1300000000000001E-2</v>
      </c>
      <c r="BK236">
        <v>2.5899999999999999E-2</v>
      </c>
    </row>
    <row r="237" spans="1:63" x14ac:dyDescent="0.25">
      <c r="A237" t="s">
        <v>315</v>
      </c>
      <c r="B237">
        <v>45427</v>
      </c>
      <c r="C237">
        <v>25</v>
      </c>
      <c r="D237">
        <v>76.58</v>
      </c>
      <c r="E237" s="70">
        <v>1914.62</v>
      </c>
      <c r="F237" s="70">
        <v>2054.3000000000002</v>
      </c>
      <c r="G237">
        <v>3.3999999999999998E-3</v>
      </c>
      <c r="H237">
        <v>3.6400000000000002E-2</v>
      </c>
      <c r="I237">
        <v>5.0000000000000001E-4</v>
      </c>
      <c r="J237">
        <v>1.3899999999999999E-2</v>
      </c>
      <c r="K237">
        <v>0.92300000000000004</v>
      </c>
      <c r="L237">
        <v>2.2800000000000001E-2</v>
      </c>
      <c r="M237">
        <v>0.43209999999999998</v>
      </c>
      <c r="N237">
        <v>1E-3</v>
      </c>
      <c r="O237">
        <v>0.10780000000000001</v>
      </c>
      <c r="P237" s="70">
        <v>54365.19</v>
      </c>
      <c r="Q237">
        <v>5.74E-2</v>
      </c>
      <c r="R237">
        <v>0.2049</v>
      </c>
      <c r="S237">
        <v>0.73770000000000002</v>
      </c>
      <c r="T237">
        <v>18.239999999999998</v>
      </c>
      <c r="U237">
        <v>13.77</v>
      </c>
      <c r="V237" s="70">
        <v>53913.88</v>
      </c>
      <c r="W237">
        <v>135.30000000000001</v>
      </c>
      <c r="X237" s="70">
        <v>105636.64</v>
      </c>
      <c r="Y237">
        <v>0.80110000000000003</v>
      </c>
      <c r="Z237">
        <v>0.1686</v>
      </c>
      <c r="AA237">
        <v>3.0300000000000001E-2</v>
      </c>
      <c r="AB237">
        <v>0.19889999999999999</v>
      </c>
      <c r="AC237">
        <v>105.64</v>
      </c>
      <c r="AD237" s="70">
        <v>3744.83</v>
      </c>
      <c r="AE237">
        <v>625.51</v>
      </c>
      <c r="AF237" s="70">
        <v>109920.89</v>
      </c>
      <c r="AG237">
        <v>219</v>
      </c>
      <c r="AH237" s="70">
        <v>29198</v>
      </c>
      <c r="AI237" s="70">
        <v>42475</v>
      </c>
      <c r="AJ237">
        <v>54.95</v>
      </c>
      <c r="AK237">
        <v>34.11</v>
      </c>
      <c r="AL237">
        <v>38.299999999999997</v>
      </c>
      <c r="AM237">
        <v>5.0999999999999996</v>
      </c>
      <c r="AN237">
        <v>0</v>
      </c>
      <c r="AO237">
        <v>0.86150000000000004</v>
      </c>
      <c r="AP237" s="70">
        <v>1032.27</v>
      </c>
      <c r="AQ237" s="70">
        <v>1799.84</v>
      </c>
      <c r="AR237" s="70">
        <v>5526.15</v>
      </c>
      <c r="AS237">
        <v>457.56</v>
      </c>
      <c r="AT237">
        <v>222.2</v>
      </c>
      <c r="AU237" s="70">
        <v>9038</v>
      </c>
      <c r="AV237" s="70">
        <v>4710.12</v>
      </c>
      <c r="AW237">
        <v>0.50370000000000004</v>
      </c>
      <c r="AX237" s="70">
        <v>2831.78</v>
      </c>
      <c r="AY237">
        <v>0.30280000000000001</v>
      </c>
      <c r="AZ237" s="70">
        <v>1096.45</v>
      </c>
      <c r="BA237">
        <v>0.1173</v>
      </c>
      <c r="BB237">
        <v>712.73</v>
      </c>
      <c r="BC237">
        <v>7.6200000000000004E-2</v>
      </c>
      <c r="BD237" s="70">
        <v>9351.07</v>
      </c>
      <c r="BE237" s="70">
        <v>4456.04</v>
      </c>
      <c r="BF237">
        <v>1.2039</v>
      </c>
      <c r="BG237">
        <v>0.55640000000000001</v>
      </c>
      <c r="BH237">
        <v>0.25009999999999999</v>
      </c>
      <c r="BI237">
        <v>0.14510000000000001</v>
      </c>
      <c r="BJ237">
        <v>3.6299999999999999E-2</v>
      </c>
      <c r="BK237">
        <v>1.21E-2</v>
      </c>
    </row>
    <row r="238" spans="1:63" x14ac:dyDescent="0.25">
      <c r="A238" t="s">
        <v>316</v>
      </c>
      <c r="B238">
        <v>48751</v>
      </c>
      <c r="C238">
        <v>23</v>
      </c>
      <c r="D238">
        <v>297.8</v>
      </c>
      <c r="E238" s="70">
        <v>6849.42</v>
      </c>
      <c r="F238" s="70">
        <v>5987.39</v>
      </c>
      <c r="G238">
        <v>2.6800000000000001E-2</v>
      </c>
      <c r="H238">
        <v>0.19259999999999999</v>
      </c>
      <c r="I238">
        <v>1.1999999999999999E-3</v>
      </c>
      <c r="J238">
        <v>5.4300000000000001E-2</v>
      </c>
      <c r="K238">
        <v>0.63270000000000004</v>
      </c>
      <c r="L238">
        <v>9.2399999999999996E-2</v>
      </c>
      <c r="M238">
        <v>0.48709999999999998</v>
      </c>
      <c r="N238">
        <v>2.52E-2</v>
      </c>
      <c r="O238">
        <v>0.15790000000000001</v>
      </c>
      <c r="P238" s="70">
        <v>64744.37</v>
      </c>
      <c r="Q238">
        <v>8.7599999999999997E-2</v>
      </c>
      <c r="R238">
        <v>0.16489999999999999</v>
      </c>
      <c r="S238">
        <v>0.74739999999999995</v>
      </c>
      <c r="T238">
        <v>19.04</v>
      </c>
      <c r="U238">
        <v>30</v>
      </c>
      <c r="V238" s="70">
        <v>90632.2</v>
      </c>
      <c r="W238">
        <v>224.34</v>
      </c>
      <c r="X238" s="70">
        <v>102829.42</v>
      </c>
      <c r="Y238">
        <v>0.8105</v>
      </c>
      <c r="Z238">
        <v>0.17319999999999999</v>
      </c>
      <c r="AA238">
        <v>1.6299999999999999E-2</v>
      </c>
      <c r="AB238">
        <v>0.1895</v>
      </c>
      <c r="AC238">
        <v>102.83</v>
      </c>
      <c r="AD238" s="70">
        <v>4640.05</v>
      </c>
      <c r="AE238">
        <v>701.94</v>
      </c>
      <c r="AF238" s="70">
        <v>111663.78</v>
      </c>
      <c r="AG238">
        <v>232</v>
      </c>
      <c r="AH238" s="70">
        <v>32886</v>
      </c>
      <c r="AI238" s="70">
        <v>47338</v>
      </c>
      <c r="AJ238">
        <v>60.83</v>
      </c>
      <c r="AK238">
        <v>44.75</v>
      </c>
      <c r="AL238">
        <v>45.41</v>
      </c>
      <c r="AM238">
        <v>6.8</v>
      </c>
      <c r="AN238">
        <v>0</v>
      </c>
      <c r="AO238">
        <v>1.1773</v>
      </c>
      <c r="AP238">
        <v>972.79</v>
      </c>
      <c r="AQ238" s="70">
        <v>1600.48</v>
      </c>
      <c r="AR238" s="70">
        <v>7220.84</v>
      </c>
      <c r="AS238">
        <v>468.09</v>
      </c>
      <c r="AT238">
        <v>144.80000000000001</v>
      </c>
      <c r="AU238" s="70">
        <v>10407</v>
      </c>
      <c r="AV238" s="70">
        <v>5081.38</v>
      </c>
      <c r="AW238">
        <v>0.44090000000000001</v>
      </c>
      <c r="AX238" s="70">
        <v>4439.5</v>
      </c>
      <c r="AY238">
        <v>0.38519999999999999</v>
      </c>
      <c r="AZ238" s="70">
        <v>1271.27</v>
      </c>
      <c r="BA238">
        <v>0.1103</v>
      </c>
      <c r="BB238">
        <v>733.84</v>
      </c>
      <c r="BC238">
        <v>6.3700000000000007E-2</v>
      </c>
      <c r="BD238" s="70">
        <v>11525.99</v>
      </c>
      <c r="BE238" s="70">
        <v>2897.51</v>
      </c>
      <c r="BF238">
        <v>0.95550000000000002</v>
      </c>
      <c r="BG238">
        <v>0.5595</v>
      </c>
      <c r="BH238">
        <v>0.2414</v>
      </c>
      <c r="BI238">
        <v>0.17080000000000001</v>
      </c>
      <c r="BJ238">
        <v>1.8200000000000001E-2</v>
      </c>
      <c r="BK238">
        <v>1.01E-2</v>
      </c>
    </row>
    <row r="239" spans="1:63" x14ac:dyDescent="0.25">
      <c r="A239" t="s">
        <v>317</v>
      </c>
      <c r="B239">
        <v>50021</v>
      </c>
      <c r="C239">
        <v>30</v>
      </c>
      <c r="D239">
        <v>154.31</v>
      </c>
      <c r="E239" s="70">
        <v>4629.37</v>
      </c>
      <c r="F239" s="70">
        <v>4490.16</v>
      </c>
      <c r="G239">
        <v>4.9500000000000002E-2</v>
      </c>
      <c r="H239">
        <v>1.17E-2</v>
      </c>
      <c r="I239">
        <v>4.0000000000000002E-4</v>
      </c>
      <c r="J239">
        <v>1.46E-2</v>
      </c>
      <c r="K239">
        <v>0.89810000000000001</v>
      </c>
      <c r="L239">
        <v>2.5700000000000001E-2</v>
      </c>
      <c r="M239">
        <v>5.5899999999999998E-2</v>
      </c>
      <c r="N239">
        <v>8.0000000000000002E-3</v>
      </c>
      <c r="O239">
        <v>0.15690000000000001</v>
      </c>
      <c r="P239" s="70">
        <v>73312.62</v>
      </c>
      <c r="Q239">
        <v>7.0999999999999994E-2</v>
      </c>
      <c r="R239">
        <v>0.15160000000000001</v>
      </c>
      <c r="S239">
        <v>0.77739999999999998</v>
      </c>
      <c r="T239">
        <v>17.88</v>
      </c>
      <c r="U239">
        <v>24.83</v>
      </c>
      <c r="V239" s="70">
        <v>96912.89</v>
      </c>
      <c r="W239">
        <v>186.44</v>
      </c>
      <c r="X239" s="70">
        <v>192545.3</v>
      </c>
      <c r="Y239">
        <v>0.85850000000000004</v>
      </c>
      <c r="Z239">
        <v>0.1351</v>
      </c>
      <c r="AA239">
        <v>6.4000000000000003E-3</v>
      </c>
      <c r="AB239">
        <v>0.14149999999999999</v>
      </c>
      <c r="AC239">
        <v>192.55</v>
      </c>
      <c r="AD239" s="70">
        <v>9765.51</v>
      </c>
      <c r="AE239" s="70">
        <v>1167.83</v>
      </c>
      <c r="AF239" s="70">
        <v>233190.88</v>
      </c>
      <c r="AG239">
        <v>569</v>
      </c>
      <c r="AH239" s="70">
        <v>69030</v>
      </c>
      <c r="AI239" s="70">
        <v>126189</v>
      </c>
      <c r="AJ239">
        <v>86.93</v>
      </c>
      <c r="AK239">
        <v>48.29</v>
      </c>
      <c r="AL239">
        <v>64.42</v>
      </c>
      <c r="AM239">
        <v>4.2300000000000004</v>
      </c>
      <c r="AN239">
        <v>0</v>
      </c>
      <c r="AO239">
        <v>0.53220000000000001</v>
      </c>
      <c r="AP239" s="70">
        <v>1706.87</v>
      </c>
      <c r="AQ239" s="70">
        <v>2259.3000000000002</v>
      </c>
      <c r="AR239" s="70">
        <v>7767.37</v>
      </c>
      <c r="AS239" s="70">
        <v>1034.0899999999999</v>
      </c>
      <c r="AT239">
        <v>315.35000000000002</v>
      </c>
      <c r="AU239" s="70">
        <v>13083</v>
      </c>
      <c r="AV239" s="70">
        <v>3925.42</v>
      </c>
      <c r="AW239">
        <v>0.27339999999999998</v>
      </c>
      <c r="AX239" s="70">
        <v>9091.2099999999991</v>
      </c>
      <c r="AY239">
        <v>0.63319999999999999</v>
      </c>
      <c r="AZ239">
        <v>829.28</v>
      </c>
      <c r="BA239">
        <v>5.7799999999999997E-2</v>
      </c>
      <c r="BB239">
        <v>510.7</v>
      </c>
      <c r="BC239">
        <v>3.56E-2</v>
      </c>
      <c r="BD239" s="70">
        <v>14356.61</v>
      </c>
      <c r="BE239" s="70">
        <v>2180.38</v>
      </c>
      <c r="BF239">
        <v>0.17860000000000001</v>
      </c>
      <c r="BG239">
        <v>0.60740000000000005</v>
      </c>
      <c r="BH239">
        <v>0.20530000000000001</v>
      </c>
      <c r="BI239">
        <v>0.12790000000000001</v>
      </c>
      <c r="BJ239">
        <v>3.2399999999999998E-2</v>
      </c>
      <c r="BK239">
        <v>2.69E-2</v>
      </c>
    </row>
    <row r="240" spans="1:63" x14ac:dyDescent="0.25">
      <c r="A240" t="s">
        <v>318</v>
      </c>
      <c r="B240">
        <v>49502</v>
      </c>
      <c r="C240">
        <v>60</v>
      </c>
      <c r="D240">
        <v>20.37</v>
      </c>
      <c r="E240" s="70">
        <v>1222.0899999999999</v>
      </c>
      <c r="F240" s="70">
        <v>1255.4100000000001</v>
      </c>
      <c r="G240">
        <v>1.6000000000000001E-3</v>
      </c>
      <c r="H240">
        <v>4.3E-3</v>
      </c>
      <c r="I240">
        <v>0</v>
      </c>
      <c r="J240">
        <v>0.01</v>
      </c>
      <c r="K240">
        <v>0.96379999999999999</v>
      </c>
      <c r="L240">
        <v>2.0299999999999999E-2</v>
      </c>
      <c r="M240">
        <v>0.66720000000000002</v>
      </c>
      <c r="N240">
        <v>0</v>
      </c>
      <c r="O240">
        <v>0.15190000000000001</v>
      </c>
      <c r="P240" s="70">
        <v>56498.95</v>
      </c>
      <c r="Q240">
        <v>0.14630000000000001</v>
      </c>
      <c r="R240">
        <v>0.23169999999999999</v>
      </c>
      <c r="S240">
        <v>0.622</v>
      </c>
      <c r="T240">
        <v>19.71</v>
      </c>
      <c r="U240">
        <v>13</v>
      </c>
      <c r="V240" s="70">
        <v>61402.46</v>
      </c>
      <c r="W240">
        <v>89.79</v>
      </c>
      <c r="X240" s="70">
        <v>50560.47</v>
      </c>
      <c r="Y240">
        <v>0.91690000000000005</v>
      </c>
      <c r="Z240">
        <v>1.54E-2</v>
      </c>
      <c r="AA240">
        <v>6.7699999999999996E-2</v>
      </c>
      <c r="AB240">
        <v>8.3099999999999993E-2</v>
      </c>
      <c r="AC240">
        <v>50.56</v>
      </c>
      <c r="AD240" s="70">
        <v>1195.6500000000001</v>
      </c>
      <c r="AE240">
        <v>171.85</v>
      </c>
      <c r="AF240" s="70">
        <v>46599.67</v>
      </c>
      <c r="AG240">
        <v>4</v>
      </c>
      <c r="AH240" s="70">
        <v>26891</v>
      </c>
      <c r="AI240" s="70">
        <v>37706</v>
      </c>
      <c r="AJ240">
        <v>32.700000000000003</v>
      </c>
      <c r="AK240">
        <v>22.99</v>
      </c>
      <c r="AL240">
        <v>23.15</v>
      </c>
      <c r="AM240">
        <v>3.9</v>
      </c>
      <c r="AN240">
        <v>0</v>
      </c>
      <c r="AO240">
        <v>0.71730000000000005</v>
      </c>
      <c r="AP240" s="70">
        <v>1016.43</v>
      </c>
      <c r="AQ240" s="70">
        <v>2060.75</v>
      </c>
      <c r="AR240" s="70">
        <v>6287.07</v>
      </c>
      <c r="AS240">
        <v>425.33</v>
      </c>
      <c r="AT240">
        <v>193.4</v>
      </c>
      <c r="AU240" s="70">
        <v>9983</v>
      </c>
      <c r="AV240" s="70">
        <v>7114.77</v>
      </c>
      <c r="AW240">
        <v>0.64600000000000002</v>
      </c>
      <c r="AX240">
        <v>907.78</v>
      </c>
      <c r="AY240">
        <v>8.2400000000000001E-2</v>
      </c>
      <c r="AZ240" s="70">
        <v>1549.28</v>
      </c>
      <c r="BA240">
        <v>0.14069999999999999</v>
      </c>
      <c r="BB240" s="70">
        <v>1441.41</v>
      </c>
      <c r="BC240">
        <v>0.13089999999999999</v>
      </c>
      <c r="BD240" s="70">
        <v>11013.24</v>
      </c>
      <c r="BE240" s="70">
        <v>7207.14</v>
      </c>
      <c r="BF240">
        <v>4.0574000000000003</v>
      </c>
      <c r="BG240">
        <v>0.56269999999999998</v>
      </c>
      <c r="BH240">
        <v>0.22439999999999999</v>
      </c>
      <c r="BI240">
        <v>0.17829999999999999</v>
      </c>
      <c r="BJ240">
        <v>2.8000000000000001E-2</v>
      </c>
      <c r="BK240">
        <v>6.7000000000000002E-3</v>
      </c>
    </row>
    <row r="241" spans="1:63" x14ac:dyDescent="0.25">
      <c r="A241" t="s">
        <v>319</v>
      </c>
      <c r="B241">
        <v>44131</v>
      </c>
      <c r="C241">
        <v>22</v>
      </c>
      <c r="D241">
        <v>65.81</v>
      </c>
      <c r="E241" s="70">
        <v>1447.81</v>
      </c>
      <c r="F241" s="70">
        <v>1470.2</v>
      </c>
      <c r="G241">
        <v>9.5999999999999992E-3</v>
      </c>
      <c r="H241">
        <v>1.38E-2</v>
      </c>
      <c r="I241">
        <v>1.4E-3</v>
      </c>
      <c r="J241">
        <v>2.9100000000000001E-2</v>
      </c>
      <c r="K241">
        <v>0.92630000000000001</v>
      </c>
      <c r="L241">
        <v>1.9900000000000001E-2</v>
      </c>
      <c r="M241">
        <v>0.30080000000000001</v>
      </c>
      <c r="N241">
        <v>4.1000000000000003E-3</v>
      </c>
      <c r="O241">
        <v>0.10009999999999999</v>
      </c>
      <c r="P241" s="70">
        <v>59159.11</v>
      </c>
      <c r="Q241">
        <v>0.1651</v>
      </c>
      <c r="R241">
        <v>0.2661</v>
      </c>
      <c r="S241">
        <v>0.56879999999999997</v>
      </c>
      <c r="T241">
        <v>20.14</v>
      </c>
      <c r="U241">
        <v>8.25</v>
      </c>
      <c r="V241" s="70">
        <v>82373.45</v>
      </c>
      <c r="W241">
        <v>170.27</v>
      </c>
      <c r="X241" s="70">
        <v>220802.29</v>
      </c>
      <c r="Y241">
        <v>0.85389999999999999</v>
      </c>
      <c r="Z241">
        <v>0.1265</v>
      </c>
      <c r="AA241">
        <v>1.9599999999999999E-2</v>
      </c>
      <c r="AB241">
        <v>0.14610000000000001</v>
      </c>
      <c r="AC241">
        <v>220.8</v>
      </c>
      <c r="AD241" s="70">
        <v>7942.77</v>
      </c>
      <c r="AE241">
        <v>954.4</v>
      </c>
      <c r="AF241" s="70">
        <v>240202.66</v>
      </c>
      <c r="AG241">
        <v>578</v>
      </c>
      <c r="AH241" s="70">
        <v>36300</v>
      </c>
      <c r="AI241" s="70">
        <v>62368</v>
      </c>
      <c r="AJ241">
        <v>74.67</v>
      </c>
      <c r="AK241">
        <v>33.700000000000003</v>
      </c>
      <c r="AL241">
        <v>45.3</v>
      </c>
      <c r="AM241">
        <v>5.3</v>
      </c>
      <c r="AN241">
        <v>0</v>
      </c>
      <c r="AO241">
        <v>1.0434000000000001</v>
      </c>
      <c r="AP241" s="70">
        <v>1677.17</v>
      </c>
      <c r="AQ241" s="70">
        <v>1909.39</v>
      </c>
      <c r="AR241" s="70">
        <v>6296</v>
      </c>
      <c r="AS241">
        <v>442.53</v>
      </c>
      <c r="AT241">
        <v>240.9</v>
      </c>
      <c r="AU241" s="70">
        <v>10566</v>
      </c>
      <c r="AV241" s="70">
        <v>3212.21</v>
      </c>
      <c r="AW241">
        <v>0.28910000000000002</v>
      </c>
      <c r="AX241" s="70">
        <v>6371.18</v>
      </c>
      <c r="AY241">
        <v>0.57340000000000002</v>
      </c>
      <c r="AZ241" s="70">
        <v>1023.01</v>
      </c>
      <c r="BA241">
        <v>9.2100000000000001E-2</v>
      </c>
      <c r="BB241">
        <v>504.34</v>
      </c>
      <c r="BC241">
        <v>4.5400000000000003E-2</v>
      </c>
      <c r="BD241" s="70">
        <v>11110.74</v>
      </c>
      <c r="BE241" s="70">
        <v>1324.7</v>
      </c>
      <c r="BF241">
        <v>0.1767</v>
      </c>
      <c r="BG241">
        <v>0.54849999999999999</v>
      </c>
      <c r="BH241">
        <v>0.21579999999999999</v>
      </c>
      <c r="BI241">
        <v>0.1452</v>
      </c>
      <c r="BJ241">
        <v>4.3299999999999998E-2</v>
      </c>
      <c r="BK241">
        <v>4.7100000000000003E-2</v>
      </c>
    </row>
    <row r="242" spans="1:63" x14ac:dyDescent="0.25">
      <c r="A242" t="s">
        <v>320</v>
      </c>
      <c r="B242">
        <v>46565</v>
      </c>
      <c r="C242">
        <v>10</v>
      </c>
      <c r="D242">
        <v>107.07</v>
      </c>
      <c r="E242" s="70">
        <v>1070.6500000000001</v>
      </c>
      <c r="F242" s="70">
        <v>1041.32</v>
      </c>
      <c r="G242">
        <v>1.44E-2</v>
      </c>
      <c r="H242">
        <v>5.5999999999999999E-3</v>
      </c>
      <c r="I242">
        <v>0</v>
      </c>
      <c r="J242">
        <v>4.0000000000000001E-3</v>
      </c>
      <c r="K242">
        <v>0.96930000000000005</v>
      </c>
      <c r="L242">
        <v>6.7000000000000002E-3</v>
      </c>
      <c r="M242">
        <v>0.1125</v>
      </c>
      <c r="N242">
        <v>1.9E-3</v>
      </c>
      <c r="O242">
        <v>7.0599999999999996E-2</v>
      </c>
      <c r="P242" s="70">
        <v>68971</v>
      </c>
      <c r="Q242">
        <v>0.24099999999999999</v>
      </c>
      <c r="R242">
        <v>0.16869999999999999</v>
      </c>
      <c r="S242">
        <v>0.59040000000000004</v>
      </c>
      <c r="T242">
        <v>16.23</v>
      </c>
      <c r="U242">
        <v>9.2200000000000006</v>
      </c>
      <c r="V242" s="70">
        <v>91570.86</v>
      </c>
      <c r="W242">
        <v>114.14</v>
      </c>
      <c r="X242" s="70">
        <v>425647.66</v>
      </c>
      <c r="Y242">
        <v>0.52569999999999995</v>
      </c>
      <c r="Z242">
        <v>0.439</v>
      </c>
      <c r="AA242">
        <v>3.5299999999999998E-2</v>
      </c>
      <c r="AB242">
        <v>0.4743</v>
      </c>
      <c r="AC242">
        <v>425.65</v>
      </c>
      <c r="AD242" s="70">
        <v>13945.46</v>
      </c>
      <c r="AE242" s="70">
        <v>1126.71</v>
      </c>
      <c r="AF242" s="70">
        <v>472189.53</v>
      </c>
      <c r="AG242">
        <v>606</v>
      </c>
      <c r="AH242" s="70">
        <v>42233</v>
      </c>
      <c r="AI242" s="70">
        <v>74476</v>
      </c>
      <c r="AJ242">
        <v>33.549999999999997</v>
      </c>
      <c r="AK242">
        <v>32.049999999999997</v>
      </c>
      <c r="AL242">
        <v>33.549999999999997</v>
      </c>
      <c r="AM242">
        <v>6.1</v>
      </c>
      <c r="AN242">
        <v>0</v>
      </c>
      <c r="AO242">
        <v>0.88990000000000002</v>
      </c>
      <c r="AP242" s="70">
        <v>2137.04</v>
      </c>
      <c r="AQ242" s="70">
        <v>2626.66</v>
      </c>
      <c r="AR242" s="70">
        <v>7866.1</v>
      </c>
      <c r="AS242">
        <v>878.18</v>
      </c>
      <c r="AT242" s="70">
        <v>1001.06</v>
      </c>
      <c r="AU242" s="70">
        <v>14509</v>
      </c>
      <c r="AV242" s="70">
        <v>2214.34</v>
      </c>
      <c r="AW242">
        <v>0.1343</v>
      </c>
      <c r="AX242" s="70">
        <v>13475.47</v>
      </c>
      <c r="AY242">
        <v>0.81759999999999999</v>
      </c>
      <c r="AZ242">
        <v>645.92999999999995</v>
      </c>
      <c r="BA242">
        <v>3.9199999999999999E-2</v>
      </c>
      <c r="BB242">
        <v>146.31</v>
      </c>
      <c r="BC242">
        <v>8.8999999999999999E-3</v>
      </c>
      <c r="BD242" s="70">
        <v>16482.05</v>
      </c>
      <c r="BE242">
        <v>448.85</v>
      </c>
      <c r="BF242">
        <v>4.8899999999999999E-2</v>
      </c>
      <c r="BG242">
        <v>0.57030000000000003</v>
      </c>
      <c r="BH242">
        <v>0.19980000000000001</v>
      </c>
      <c r="BI242">
        <v>0.17580000000000001</v>
      </c>
      <c r="BJ242">
        <v>3.2599999999999997E-2</v>
      </c>
      <c r="BK242">
        <v>2.1499999999999998E-2</v>
      </c>
    </row>
    <row r="243" spans="1:63" x14ac:dyDescent="0.25">
      <c r="A243" t="s">
        <v>321</v>
      </c>
      <c r="B243">
        <v>47803</v>
      </c>
      <c r="C243">
        <v>74</v>
      </c>
      <c r="D243">
        <v>32.11</v>
      </c>
      <c r="E243" s="70">
        <v>2376.14</v>
      </c>
      <c r="F243" s="70">
        <v>2189.46</v>
      </c>
      <c r="G243">
        <v>2E-3</v>
      </c>
      <c r="H243">
        <v>2.98E-2</v>
      </c>
      <c r="I243">
        <v>1.2999999999999999E-3</v>
      </c>
      <c r="J243">
        <v>5.1000000000000004E-3</v>
      </c>
      <c r="K243">
        <v>0.92090000000000005</v>
      </c>
      <c r="L243">
        <v>4.0899999999999999E-2</v>
      </c>
      <c r="M243">
        <v>0.51900000000000002</v>
      </c>
      <c r="N243">
        <v>5.0000000000000001E-4</v>
      </c>
      <c r="O243">
        <v>0.15329999999999999</v>
      </c>
      <c r="P243" s="70">
        <v>39100.32</v>
      </c>
      <c r="Q243">
        <v>9.3600000000000003E-2</v>
      </c>
      <c r="R243">
        <v>0.24560000000000001</v>
      </c>
      <c r="S243">
        <v>0.66080000000000005</v>
      </c>
      <c r="T243">
        <v>14.77</v>
      </c>
      <c r="U243">
        <v>13.4</v>
      </c>
      <c r="V243" s="70">
        <v>57445.91</v>
      </c>
      <c r="W243">
        <v>172.18</v>
      </c>
      <c r="X243" s="70">
        <v>138277.41</v>
      </c>
      <c r="Y243">
        <v>0.72740000000000005</v>
      </c>
      <c r="Z243">
        <v>0.22639999999999999</v>
      </c>
      <c r="AA243">
        <v>4.6199999999999998E-2</v>
      </c>
      <c r="AB243">
        <v>0.27260000000000001</v>
      </c>
      <c r="AC243">
        <v>138.28</v>
      </c>
      <c r="AD243" s="70">
        <v>3409.38</v>
      </c>
      <c r="AE243">
        <v>473.34</v>
      </c>
      <c r="AF243" s="70">
        <v>141827.4</v>
      </c>
      <c r="AG243">
        <v>392</v>
      </c>
      <c r="AH243" s="70">
        <v>29746</v>
      </c>
      <c r="AI243" s="70">
        <v>47477</v>
      </c>
      <c r="AJ243">
        <v>40.159999999999997</v>
      </c>
      <c r="AK243">
        <v>22.62</v>
      </c>
      <c r="AL243">
        <v>28.04</v>
      </c>
      <c r="AM243">
        <v>4.8600000000000003</v>
      </c>
      <c r="AN243">
        <v>0</v>
      </c>
      <c r="AO243">
        <v>0.58209999999999995</v>
      </c>
      <c r="AP243" s="70">
        <v>1165.23</v>
      </c>
      <c r="AQ243" s="70">
        <v>1848.98</v>
      </c>
      <c r="AR243" s="70">
        <v>4792.59</v>
      </c>
      <c r="AS243">
        <v>350.46</v>
      </c>
      <c r="AT243">
        <v>277.73</v>
      </c>
      <c r="AU243" s="70">
        <v>8435</v>
      </c>
      <c r="AV243" s="70">
        <v>4437.33</v>
      </c>
      <c r="AW243">
        <v>0.4577</v>
      </c>
      <c r="AX243" s="70">
        <v>3186.3</v>
      </c>
      <c r="AY243">
        <v>0.3286</v>
      </c>
      <c r="AZ243" s="70">
        <v>1160.6300000000001</v>
      </c>
      <c r="BA243">
        <v>0.1197</v>
      </c>
      <c r="BB243">
        <v>911.46</v>
      </c>
      <c r="BC243">
        <v>9.4E-2</v>
      </c>
      <c r="BD243" s="70">
        <v>9695.73</v>
      </c>
      <c r="BE243" s="70">
        <v>2948.06</v>
      </c>
      <c r="BF243">
        <v>0.65469999999999995</v>
      </c>
      <c r="BG243">
        <v>0.4572</v>
      </c>
      <c r="BH243">
        <v>0.21310000000000001</v>
      </c>
      <c r="BI243">
        <v>0.27360000000000001</v>
      </c>
      <c r="BJ243">
        <v>2.8199999999999999E-2</v>
      </c>
      <c r="BK243">
        <v>2.7699999999999999E-2</v>
      </c>
    </row>
    <row r="244" spans="1:63" x14ac:dyDescent="0.25">
      <c r="A244" t="s">
        <v>322</v>
      </c>
      <c r="B244">
        <v>45435</v>
      </c>
      <c r="C244">
        <v>23</v>
      </c>
      <c r="D244">
        <v>85.06</v>
      </c>
      <c r="E244" s="70">
        <v>1956.33</v>
      </c>
      <c r="F244" s="70">
        <v>1951.6</v>
      </c>
      <c r="G244">
        <v>7.7600000000000002E-2</v>
      </c>
      <c r="H244">
        <v>3.5000000000000003E-2</v>
      </c>
      <c r="I244">
        <v>0</v>
      </c>
      <c r="J244">
        <v>2.0799999999999999E-2</v>
      </c>
      <c r="K244">
        <v>0.82650000000000001</v>
      </c>
      <c r="L244">
        <v>4.0099999999999997E-2</v>
      </c>
      <c r="M244">
        <v>6.0199999999999997E-2</v>
      </c>
      <c r="N244">
        <v>8.2000000000000007E-3</v>
      </c>
      <c r="O244">
        <v>7.7399999999999997E-2</v>
      </c>
      <c r="P244" s="70">
        <v>71911.14</v>
      </c>
      <c r="Q244">
        <v>0.25700000000000001</v>
      </c>
      <c r="R244">
        <v>0.2235</v>
      </c>
      <c r="S244">
        <v>0.51959999999999995</v>
      </c>
      <c r="T244">
        <v>16.05</v>
      </c>
      <c r="U244">
        <v>13</v>
      </c>
      <c r="V244" s="70">
        <v>103337.69</v>
      </c>
      <c r="W244">
        <v>145.66999999999999</v>
      </c>
      <c r="X244" s="70">
        <v>598602.13</v>
      </c>
      <c r="Y244">
        <v>0.89259999999999995</v>
      </c>
      <c r="Z244">
        <v>9.8299999999999998E-2</v>
      </c>
      <c r="AA244">
        <v>9.1999999999999998E-3</v>
      </c>
      <c r="AB244">
        <v>0.1074</v>
      </c>
      <c r="AC244">
        <v>598.6</v>
      </c>
      <c r="AD244" s="70">
        <v>14763.56</v>
      </c>
      <c r="AE244" s="70">
        <v>1746.21</v>
      </c>
      <c r="AF244" s="70">
        <v>705113.53</v>
      </c>
      <c r="AG244">
        <v>609</v>
      </c>
      <c r="AH244" s="70">
        <v>67139</v>
      </c>
      <c r="AI244" s="70">
        <v>275196</v>
      </c>
      <c r="AJ244">
        <v>44.37</v>
      </c>
      <c r="AK244">
        <v>24.62</v>
      </c>
      <c r="AL244">
        <v>23.19</v>
      </c>
      <c r="AM244">
        <v>6.41</v>
      </c>
      <c r="AN244">
        <v>0</v>
      </c>
      <c r="AO244">
        <v>0.3105</v>
      </c>
      <c r="AP244" s="70">
        <v>1741.41</v>
      </c>
      <c r="AQ244" s="70">
        <v>3898.75</v>
      </c>
      <c r="AR244" s="70">
        <v>8375.2099999999991</v>
      </c>
      <c r="AS244" s="70">
        <v>1147.76</v>
      </c>
      <c r="AT244" s="70">
        <v>1097.8599999999999</v>
      </c>
      <c r="AU244" s="70">
        <v>16261</v>
      </c>
      <c r="AV244" s="70">
        <v>2034.87</v>
      </c>
      <c r="AW244">
        <v>0.12089999999999999</v>
      </c>
      <c r="AX244" s="70">
        <v>11945.76</v>
      </c>
      <c r="AY244">
        <v>0.71</v>
      </c>
      <c r="AZ244" s="70">
        <v>2414.2800000000002</v>
      </c>
      <c r="BA244">
        <v>0.14349999999999999</v>
      </c>
      <c r="BB244">
        <v>431.23</v>
      </c>
      <c r="BC244">
        <v>2.5600000000000001E-2</v>
      </c>
      <c r="BD244" s="70">
        <v>16826.13</v>
      </c>
      <c r="BE244">
        <v>378.97</v>
      </c>
      <c r="BF244">
        <v>8.6E-3</v>
      </c>
      <c r="BG244">
        <v>0.61919999999999997</v>
      </c>
      <c r="BH244">
        <v>0.20369999999999999</v>
      </c>
      <c r="BI244">
        <v>0.12189999999999999</v>
      </c>
      <c r="BJ244">
        <v>3.95E-2</v>
      </c>
      <c r="BK244">
        <v>1.5699999999999999E-2</v>
      </c>
    </row>
    <row r="245" spans="1:63" x14ac:dyDescent="0.25">
      <c r="A245" t="s">
        <v>323</v>
      </c>
      <c r="B245">
        <v>48082</v>
      </c>
      <c r="C245">
        <v>126</v>
      </c>
      <c r="D245">
        <v>13.67</v>
      </c>
      <c r="E245" s="70">
        <v>1722.29</v>
      </c>
      <c r="F245" s="70">
        <v>1722.09</v>
      </c>
      <c r="G245">
        <v>2.3E-3</v>
      </c>
      <c r="H245">
        <v>2.8999999999999998E-3</v>
      </c>
      <c r="I245">
        <v>4.5999999999999999E-3</v>
      </c>
      <c r="J245">
        <v>2.1600000000000001E-2</v>
      </c>
      <c r="K245">
        <v>0.94020000000000004</v>
      </c>
      <c r="L245">
        <v>2.8299999999999999E-2</v>
      </c>
      <c r="M245">
        <v>0.497</v>
      </c>
      <c r="N245">
        <v>5.9999999999999995E-4</v>
      </c>
      <c r="O245">
        <v>0.12959999999999999</v>
      </c>
      <c r="P245" s="70">
        <v>52553.99</v>
      </c>
      <c r="Q245">
        <v>0.1575</v>
      </c>
      <c r="R245">
        <v>0.16439999999999999</v>
      </c>
      <c r="S245">
        <v>0.67810000000000004</v>
      </c>
      <c r="T245">
        <v>17.13</v>
      </c>
      <c r="U245">
        <v>16.600000000000001</v>
      </c>
      <c r="V245" s="70">
        <v>65180.39</v>
      </c>
      <c r="W245">
        <v>101.05</v>
      </c>
      <c r="X245" s="70">
        <v>219231.74</v>
      </c>
      <c r="Y245">
        <v>0.86939999999999995</v>
      </c>
      <c r="Z245">
        <v>9.8599999999999993E-2</v>
      </c>
      <c r="AA245">
        <v>3.2000000000000001E-2</v>
      </c>
      <c r="AB245">
        <v>0.13059999999999999</v>
      </c>
      <c r="AC245">
        <v>219.23</v>
      </c>
      <c r="AD245" s="70">
        <v>6188.29</v>
      </c>
      <c r="AE245">
        <v>811.09</v>
      </c>
      <c r="AF245" s="70">
        <v>209465.2</v>
      </c>
      <c r="AG245">
        <v>533</v>
      </c>
      <c r="AH245" s="70">
        <v>29809</v>
      </c>
      <c r="AI245" s="70">
        <v>45567</v>
      </c>
      <c r="AJ245">
        <v>46.55</v>
      </c>
      <c r="AK245">
        <v>27.61</v>
      </c>
      <c r="AL245">
        <v>27.7</v>
      </c>
      <c r="AM245">
        <v>4.4000000000000004</v>
      </c>
      <c r="AN245">
        <v>0</v>
      </c>
      <c r="AO245">
        <v>1.7911999999999999</v>
      </c>
      <c r="AP245" s="70">
        <v>1048.6600000000001</v>
      </c>
      <c r="AQ245" s="70">
        <v>2030.24</v>
      </c>
      <c r="AR245" s="70">
        <v>5459.39</v>
      </c>
      <c r="AS245">
        <v>520.76</v>
      </c>
      <c r="AT245">
        <v>346.96</v>
      </c>
      <c r="AU245" s="70">
        <v>9406</v>
      </c>
      <c r="AV245" s="70">
        <v>3572.83</v>
      </c>
      <c r="AW245">
        <v>0.33679999999999999</v>
      </c>
      <c r="AX245" s="70">
        <v>5204.7</v>
      </c>
      <c r="AY245">
        <v>0.49059999999999998</v>
      </c>
      <c r="AZ245">
        <v>914.62</v>
      </c>
      <c r="BA245">
        <v>8.6199999999999999E-2</v>
      </c>
      <c r="BB245">
        <v>917.41</v>
      </c>
      <c r="BC245">
        <v>8.6499999999999994E-2</v>
      </c>
      <c r="BD245" s="70">
        <v>10609.56</v>
      </c>
      <c r="BE245" s="70">
        <v>2530.36</v>
      </c>
      <c r="BF245">
        <v>0.70679999999999998</v>
      </c>
      <c r="BG245">
        <v>0.55020000000000002</v>
      </c>
      <c r="BH245">
        <v>0.23080000000000001</v>
      </c>
      <c r="BI245">
        <v>0.1673</v>
      </c>
      <c r="BJ245">
        <v>3.1899999999999998E-2</v>
      </c>
      <c r="BK245">
        <v>1.9800000000000002E-2</v>
      </c>
    </row>
    <row r="246" spans="1:63" x14ac:dyDescent="0.25">
      <c r="A246" t="s">
        <v>324</v>
      </c>
      <c r="B246">
        <v>50286</v>
      </c>
      <c r="C246">
        <v>125</v>
      </c>
      <c r="D246">
        <v>14.41</v>
      </c>
      <c r="E246" s="70">
        <v>1801.2</v>
      </c>
      <c r="F246" s="70">
        <v>1861.7</v>
      </c>
      <c r="G246">
        <v>0</v>
      </c>
      <c r="H246">
        <v>5.0000000000000001E-3</v>
      </c>
      <c r="I246">
        <v>2.0999999999999999E-3</v>
      </c>
      <c r="J246">
        <v>7.1000000000000004E-3</v>
      </c>
      <c r="K246">
        <v>0.97529999999999994</v>
      </c>
      <c r="L246">
        <v>1.0500000000000001E-2</v>
      </c>
      <c r="M246">
        <v>0.39229999999999998</v>
      </c>
      <c r="N246">
        <v>0</v>
      </c>
      <c r="O246">
        <v>0.13</v>
      </c>
      <c r="P246" s="70">
        <v>48806.54</v>
      </c>
      <c r="Q246">
        <v>0.1545</v>
      </c>
      <c r="R246">
        <v>0.17269999999999999</v>
      </c>
      <c r="S246">
        <v>0.67269999999999996</v>
      </c>
      <c r="T246">
        <v>18.559999999999999</v>
      </c>
      <c r="U246">
        <v>9.6</v>
      </c>
      <c r="V246" s="70">
        <v>55258.85</v>
      </c>
      <c r="W246">
        <v>180.74</v>
      </c>
      <c r="X246" s="70">
        <v>91017.43</v>
      </c>
      <c r="Y246">
        <v>0.76729999999999998</v>
      </c>
      <c r="Z246">
        <v>0.1075</v>
      </c>
      <c r="AA246">
        <v>0.12520000000000001</v>
      </c>
      <c r="AB246">
        <v>0.23269999999999999</v>
      </c>
      <c r="AC246">
        <v>91.02</v>
      </c>
      <c r="AD246" s="70">
        <v>2566.16</v>
      </c>
      <c r="AE246">
        <v>357.94</v>
      </c>
      <c r="AF246" s="70">
        <v>89917.75</v>
      </c>
      <c r="AG246">
        <v>108</v>
      </c>
      <c r="AH246" s="70">
        <v>30259</v>
      </c>
      <c r="AI246" s="70">
        <v>48379</v>
      </c>
      <c r="AJ246">
        <v>39.4</v>
      </c>
      <c r="AK246">
        <v>25.68</v>
      </c>
      <c r="AL246">
        <v>33.119999999999997</v>
      </c>
      <c r="AM246">
        <v>5</v>
      </c>
      <c r="AN246">
        <v>0</v>
      </c>
      <c r="AO246">
        <v>0.67549999999999999</v>
      </c>
      <c r="AP246">
        <v>974.63</v>
      </c>
      <c r="AQ246" s="70">
        <v>1983.46</v>
      </c>
      <c r="AR246" s="70">
        <v>4794.24</v>
      </c>
      <c r="AS246">
        <v>294.92</v>
      </c>
      <c r="AT246">
        <v>190.75</v>
      </c>
      <c r="AU246" s="70">
        <v>8238</v>
      </c>
      <c r="AV246" s="70">
        <v>4935.3900000000003</v>
      </c>
      <c r="AW246">
        <v>0.52969999999999995</v>
      </c>
      <c r="AX246" s="70">
        <v>2099.04</v>
      </c>
      <c r="AY246">
        <v>0.2253</v>
      </c>
      <c r="AZ246" s="70">
        <v>1310.0899999999999</v>
      </c>
      <c r="BA246">
        <v>0.1406</v>
      </c>
      <c r="BB246">
        <v>972.49</v>
      </c>
      <c r="BC246">
        <v>0.10440000000000001</v>
      </c>
      <c r="BD246" s="70">
        <v>9317.01</v>
      </c>
      <c r="BE246" s="70">
        <v>4987.9399999999996</v>
      </c>
      <c r="BF246">
        <v>1.4055</v>
      </c>
      <c r="BG246">
        <v>0.51839999999999997</v>
      </c>
      <c r="BH246">
        <v>0.2263</v>
      </c>
      <c r="BI246">
        <v>0.19259999999999999</v>
      </c>
      <c r="BJ246">
        <v>4.8599999999999997E-2</v>
      </c>
      <c r="BK246">
        <v>1.4200000000000001E-2</v>
      </c>
    </row>
    <row r="247" spans="1:63" x14ac:dyDescent="0.25">
      <c r="A247" t="s">
        <v>325</v>
      </c>
      <c r="B247">
        <v>44149</v>
      </c>
      <c r="C247">
        <v>4</v>
      </c>
      <c r="D247">
        <v>375.68</v>
      </c>
      <c r="E247" s="70">
        <v>1502.71</v>
      </c>
      <c r="F247" s="70">
        <v>1494.56</v>
      </c>
      <c r="G247">
        <v>2.5999999999999999E-3</v>
      </c>
      <c r="H247">
        <v>5.1400000000000001E-2</v>
      </c>
      <c r="I247">
        <v>1.1000000000000001E-3</v>
      </c>
      <c r="J247">
        <v>3.3E-3</v>
      </c>
      <c r="K247">
        <v>0.87960000000000005</v>
      </c>
      <c r="L247">
        <v>6.1899999999999997E-2</v>
      </c>
      <c r="M247">
        <v>0.63970000000000005</v>
      </c>
      <c r="N247">
        <v>1.2999999999999999E-3</v>
      </c>
      <c r="O247">
        <v>0.14460000000000001</v>
      </c>
      <c r="P247" s="70">
        <v>44171.6</v>
      </c>
      <c r="Q247">
        <v>0.14949999999999999</v>
      </c>
      <c r="R247">
        <v>0.2243</v>
      </c>
      <c r="S247">
        <v>0.62619999999999998</v>
      </c>
      <c r="T247">
        <v>15.45</v>
      </c>
      <c r="U247">
        <v>9.6300000000000008</v>
      </c>
      <c r="V247" s="70">
        <v>70846.31</v>
      </c>
      <c r="W247">
        <v>150.47</v>
      </c>
      <c r="X247" s="70">
        <v>93903.21</v>
      </c>
      <c r="Y247">
        <v>0.72230000000000005</v>
      </c>
      <c r="Z247">
        <v>0.2268</v>
      </c>
      <c r="AA247">
        <v>5.0900000000000001E-2</v>
      </c>
      <c r="AB247">
        <v>0.2777</v>
      </c>
      <c r="AC247">
        <v>93.9</v>
      </c>
      <c r="AD247" s="70">
        <v>2107.61</v>
      </c>
      <c r="AE247">
        <v>410.9</v>
      </c>
      <c r="AF247" s="70">
        <v>90681.1</v>
      </c>
      <c r="AG247">
        <v>114</v>
      </c>
      <c r="AH247" s="70">
        <v>25369</v>
      </c>
      <c r="AI247" s="70">
        <v>39503</v>
      </c>
      <c r="AJ247">
        <v>27.4</v>
      </c>
      <c r="AK247">
        <v>22.16</v>
      </c>
      <c r="AL247">
        <v>22.22</v>
      </c>
      <c r="AM247">
        <v>4</v>
      </c>
      <c r="AN247">
        <v>0</v>
      </c>
      <c r="AO247">
        <v>0.62</v>
      </c>
      <c r="AP247" s="70">
        <v>1318.04</v>
      </c>
      <c r="AQ247" s="70">
        <v>2109.15</v>
      </c>
      <c r="AR247" s="70">
        <v>5178.17</v>
      </c>
      <c r="AS247">
        <v>422.94</v>
      </c>
      <c r="AT247">
        <v>82.71</v>
      </c>
      <c r="AU247" s="70">
        <v>9111</v>
      </c>
      <c r="AV247" s="70">
        <v>5827.15</v>
      </c>
      <c r="AW247">
        <v>0.55210000000000004</v>
      </c>
      <c r="AX247" s="70">
        <v>1740.69</v>
      </c>
      <c r="AY247">
        <v>0.16489999999999999</v>
      </c>
      <c r="AZ247" s="70">
        <v>1276.07</v>
      </c>
      <c r="BA247">
        <v>0.12089999999999999</v>
      </c>
      <c r="BB247" s="70">
        <v>1709.88</v>
      </c>
      <c r="BC247">
        <v>0.16200000000000001</v>
      </c>
      <c r="BD247" s="70">
        <v>10553.78</v>
      </c>
      <c r="BE247" s="70">
        <v>5507.11</v>
      </c>
      <c r="BF247">
        <v>2.0806</v>
      </c>
      <c r="BG247">
        <v>0.53969999999999996</v>
      </c>
      <c r="BH247">
        <v>0.2024</v>
      </c>
      <c r="BI247">
        <v>0.17180000000000001</v>
      </c>
      <c r="BJ247">
        <v>0.06</v>
      </c>
      <c r="BK247">
        <v>2.6100000000000002E-2</v>
      </c>
    </row>
    <row r="248" spans="1:63" x14ac:dyDescent="0.25">
      <c r="A248" t="s">
        <v>326</v>
      </c>
      <c r="B248">
        <v>49809</v>
      </c>
      <c r="C248">
        <v>47</v>
      </c>
      <c r="D248">
        <v>10.67</v>
      </c>
      <c r="E248">
        <v>501.43</v>
      </c>
      <c r="F248">
        <v>540.87</v>
      </c>
      <c r="G248">
        <v>1.8E-3</v>
      </c>
      <c r="H248">
        <v>4.7000000000000002E-3</v>
      </c>
      <c r="I248">
        <v>0</v>
      </c>
      <c r="J248">
        <v>5.5999999999999999E-3</v>
      </c>
      <c r="K248">
        <v>0.96899999999999997</v>
      </c>
      <c r="L248">
        <v>1.89E-2</v>
      </c>
      <c r="M248">
        <v>0.34849999999999998</v>
      </c>
      <c r="N248">
        <v>0</v>
      </c>
      <c r="O248">
        <v>0.16650000000000001</v>
      </c>
      <c r="P248" s="70">
        <v>46243.24</v>
      </c>
      <c r="Q248">
        <v>0.1321</v>
      </c>
      <c r="R248">
        <v>0.18870000000000001</v>
      </c>
      <c r="S248">
        <v>0.67920000000000003</v>
      </c>
      <c r="T248">
        <v>13.78</v>
      </c>
      <c r="U248">
        <v>5.64</v>
      </c>
      <c r="V248" s="70">
        <v>55542.55</v>
      </c>
      <c r="W248">
        <v>83.32</v>
      </c>
      <c r="X248" s="70">
        <v>121282.57</v>
      </c>
      <c r="Y248">
        <v>0.7863</v>
      </c>
      <c r="Z248">
        <v>0.17460000000000001</v>
      </c>
      <c r="AA248">
        <v>3.9E-2</v>
      </c>
      <c r="AB248">
        <v>0.2137</v>
      </c>
      <c r="AC248">
        <v>121.28</v>
      </c>
      <c r="AD248" s="70">
        <v>3037.31</v>
      </c>
      <c r="AE248">
        <v>361.49</v>
      </c>
      <c r="AF248" s="70">
        <v>121852.8</v>
      </c>
      <c r="AG248">
        <v>295</v>
      </c>
      <c r="AH248" s="70">
        <v>35599</v>
      </c>
      <c r="AI248" s="70">
        <v>46450</v>
      </c>
      <c r="AJ248">
        <v>44.09</v>
      </c>
      <c r="AK248">
        <v>22.53</v>
      </c>
      <c r="AL248">
        <v>32.119999999999997</v>
      </c>
      <c r="AM248">
        <v>5.4</v>
      </c>
      <c r="AN248" s="70">
        <v>1004.27</v>
      </c>
      <c r="AO248">
        <v>1.1738</v>
      </c>
      <c r="AP248" s="70">
        <v>1193.5</v>
      </c>
      <c r="AQ248" s="70">
        <v>1671.12</v>
      </c>
      <c r="AR248" s="70">
        <v>5279.04</v>
      </c>
      <c r="AS248">
        <v>382.88</v>
      </c>
      <c r="AT248">
        <v>70.52</v>
      </c>
      <c r="AU248" s="70">
        <v>8597</v>
      </c>
      <c r="AV248" s="70">
        <v>4124.74</v>
      </c>
      <c r="AW248">
        <v>0.40970000000000001</v>
      </c>
      <c r="AX248" s="70">
        <v>3287.77</v>
      </c>
      <c r="AY248">
        <v>0.3266</v>
      </c>
      <c r="AZ248" s="70">
        <v>1794.2</v>
      </c>
      <c r="BA248">
        <v>0.1782</v>
      </c>
      <c r="BB248">
        <v>861.39</v>
      </c>
      <c r="BC248">
        <v>8.5599999999999996E-2</v>
      </c>
      <c r="BD248" s="70">
        <v>10068.11</v>
      </c>
      <c r="BE248" s="70">
        <v>3797.94</v>
      </c>
      <c r="BF248">
        <v>1.2890999999999999</v>
      </c>
      <c r="BG248">
        <v>0.55659999999999998</v>
      </c>
      <c r="BH248">
        <v>0.2014</v>
      </c>
      <c r="BI248">
        <v>0.19139999999999999</v>
      </c>
      <c r="BJ248">
        <v>2.75E-2</v>
      </c>
      <c r="BK248">
        <v>2.3E-2</v>
      </c>
    </row>
    <row r="249" spans="1:63" x14ac:dyDescent="0.25">
      <c r="A249" t="s">
        <v>327</v>
      </c>
      <c r="B249">
        <v>44156</v>
      </c>
      <c r="C249">
        <v>181</v>
      </c>
      <c r="D249">
        <v>14.18</v>
      </c>
      <c r="E249" s="70">
        <v>2566.5</v>
      </c>
      <c r="F249" s="70">
        <v>2488.9299999999998</v>
      </c>
      <c r="G249">
        <v>3.3999999999999998E-3</v>
      </c>
      <c r="H249">
        <v>1.23E-2</v>
      </c>
      <c r="I249">
        <v>6.9999999999999999E-4</v>
      </c>
      <c r="J249">
        <v>5.4999999999999997E-3</v>
      </c>
      <c r="K249">
        <v>0.9647</v>
      </c>
      <c r="L249">
        <v>1.34E-2</v>
      </c>
      <c r="M249">
        <v>0.52959999999999996</v>
      </c>
      <c r="N249">
        <v>0</v>
      </c>
      <c r="O249">
        <v>0.15620000000000001</v>
      </c>
      <c r="P249" s="70">
        <v>47766.03</v>
      </c>
      <c r="Q249">
        <v>0.1792</v>
      </c>
      <c r="R249">
        <v>0.1676</v>
      </c>
      <c r="S249">
        <v>0.6532</v>
      </c>
      <c r="T249">
        <v>17.190000000000001</v>
      </c>
      <c r="U249">
        <v>13.15</v>
      </c>
      <c r="V249" s="70">
        <v>77310.11</v>
      </c>
      <c r="W249">
        <v>188.4</v>
      </c>
      <c r="X249" s="70">
        <v>102136.16</v>
      </c>
      <c r="Y249">
        <v>0.72150000000000003</v>
      </c>
      <c r="Z249">
        <v>0.2266</v>
      </c>
      <c r="AA249">
        <v>5.1900000000000002E-2</v>
      </c>
      <c r="AB249">
        <v>0.27850000000000003</v>
      </c>
      <c r="AC249">
        <v>102.14</v>
      </c>
      <c r="AD249" s="70">
        <v>2286.58</v>
      </c>
      <c r="AE249">
        <v>327.72</v>
      </c>
      <c r="AF249" s="70">
        <v>101607.93</v>
      </c>
      <c r="AG249">
        <v>170</v>
      </c>
      <c r="AH249" s="70">
        <v>29404</v>
      </c>
      <c r="AI249" s="70">
        <v>45590</v>
      </c>
      <c r="AJ249">
        <v>24.5</v>
      </c>
      <c r="AK249">
        <v>22.01</v>
      </c>
      <c r="AL249">
        <v>23.12</v>
      </c>
      <c r="AM249">
        <v>3.6</v>
      </c>
      <c r="AN249">
        <v>0</v>
      </c>
      <c r="AO249">
        <v>0.62539999999999996</v>
      </c>
      <c r="AP249">
        <v>994.68</v>
      </c>
      <c r="AQ249" s="70">
        <v>1866.6</v>
      </c>
      <c r="AR249" s="70">
        <v>4932.26</v>
      </c>
      <c r="AS249">
        <v>334.89</v>
      </c>
      <c r="AT249">
        <v>242.56</v>
      </c>
      <c r="AU249" s="70">
        <v>8371</v>
      </c>
      <c r="AV249" s="70">
        <v>5980.63</v>
      </c>
      <c r="AW249">
        <v>0.59299999999999997</v>
      </c>
      <c r="AX249" s="70">
        <v>1903.91</v>
      </c>
      <c r="AY249">
        <v>0.1888</v>
      </c>
      <c r="AZ249" s="70">
        <v>1169.22</v>
      </c>
      <c r="BA249">
        <v>0.1159</v>
      </c>
      <c r="BB249" s="70">
        <v>1030.8699999999999</v>
      </c>
      <c r="BC249">
        <v>0.1022</v>
      </c>
      <c r="BD249" s="70">
        <v>10084.629999999999</v>
      </c>
      <c r="BE249" s="70">
        <v>5417.74</v>
      </c>
      <c r="BF249">
        <v>1.7911999999999999</v>
      </c>
      <c r="BG249">
        <v>0.57410000000000005</v>
      </c>
      <c r="BH249">
        <v>0.2177</v>
      </c>
      <c r="BI249">
        <v>0.14779999999999999</v>
      </c>
      <c r="BJ249">
        <v>4.5100000000000001E-2</v>
      </c>
      <c r="BK249">
        <v>1.5299999999999999E-2</v>
      </c>
    </row>
    <row r="250" spans="1:63" x14ac:dyDescent="0.25">
      <c r="A250" t="s">
        <v>328</v>
      </c>
      <c r="B250">
        <v>49858</v>
      </c>
      <c r="C250">
        <v>36</v>
      </c>
      <c r="D250">
        <v>166.56</v>
      </c>
      <c r="E250" s="70">
        <v>5996.15</v>
      </c>
      <c r="F250" s="70">
        <v>5817.42</v>
      </c>
      <c r="G250">
        <v>3.8300000000000001E-2</v>
      </c>
      <c r="H250">
        <v>1.9599999999999999E-2</v>
      </c>
      <c r="I250">
        <v>1E-3</v>
      </c>
      <c r="J250">
        <v>1.2999999999999999E-2</v>
      </c>
      <c r="K250">
        <v>0.90080000000000005</v>
      </c>
      <c r="L250">
        <v>2.7400000000000001E-2</v>
      </c>
      <c r="M250">
        <v>0.16950000000000001</v>
      </c>
      <c r="N250">
        <v>7.9000000000000008E-3</v>
      </c>
      <c r="O250">
        <v>9.1300000000000006E-2</v>
      </c>
      <c r="P250" s="70">
        <v>53900.54</v>
      </c>
      <c r="Q250">
        <v>0.24759999999999999</v>
      </c>
      <c r="R250">
        <v>0.21629999999999999</v>
      </c>
      <c r="S250">
        <v>0.53610000000000002</v>
      </c>
      <c r="T250">
        <v>20.86</v>
      </c>
      <c r="U250">
        <v>18.5</v>
      </c>
      <c r="V250" s="70">
        <v>94465.08</v>
      </c>
      <c r="W250">
        <v>324.12</v>
      </c>
      <c r="X250" s="70">
        <v>194223.52</v>
      </c>
      <c r="Y250">
        <v>0.70179999999999998</v>
      </c>
      <c r="Z250">
        <v>0.26550000000000001</v>
      </c>
      <c r="AA250">
        <v>3.27E-2</v>
      </c>
      <c r="AB250">
        <v>0.29820000000000002</v>
      </c>
      <c r="AC250">
        <v>194.22</v>
      </c>
      <c r="AD250" s="70">
        <v>6808.13</v>
      </c>
      <c r="AE250">
        <v>821.99</v>
      </c>
      <c r="AF250" s="70">
        <v>223945.84</v>
      </c>
      <c r="AG250">
        <v>555</v>
      </c>
      <c r="AH250" s="70">
        <v>40120</v>
      </c>
      <c r="AI250" s="70">
        <v>80959</v>
      </c>
      <c r="AJ250">
        <v>47.9</v>
      </c>
      <c r="AK250">
        <v>34.28</v>
      </c>
      <c r="AL250">
        <v>35.520000000000003</v>
      </c>
      <c r="AM250">
        <v>4.8</v>
      </c>
      <c r="AN250">
        <v>0</v>
      </c>
      <c r="AO250">
        <v>0.62539999999999996</v>
      </c>
      <c r="AP250">
        <v>872.81</v>
      </c>
      <c r="AQ250" s="70">
        <v>1586.7</v>
      </c>
      <c r="AR250" s="70">
        <v>4657.6000000000004</v>
      </c>
      <c r="AS250">
        <v>468.12</v>
      </c>
      <c r="AT250">
        <v>377.78</v>
      </c>
      <c r="AU250" s="70">
        <v>7963</v>
      </c>
      <c r="AV250" s="70">
        <v>2040.15</v>
      </c>
      <c r="AW250">
        <v>0.2177</v>
      </c>
      <c r="AX250" s="70">
        <v>6291.74</v>
      </c>
      <c r="AY250">
        <v>0.67149999999999999</v>
      </c>
      <c r="AZ250">
        <v>631.38</v>
      </c>
      <c r="BA250">
        <v>6.7400000000000002E-2</v>
      </c>
      <c r="BB250">
        <v>406.96</v>
      </c>
      <c r="BC250">
        <v>4.3400000000000001E-2</v>
      </c>
      <c r="BD250" s="70">
        <v>9370.24</v>
      </c>
      <c r="BE250">
        <v>652.92999999999995</v>
      </c>
      <c r="BF250">
        <v>7.1400000000000005E-2</v>
      </c>
      <c r="BG250">
        <v>0.58679999999999999</v>
      </c>
      <c r="BH250">
        <v>0.2329</v>
      </c>
      <c r="BI250">
        <v>0.1176</v>
      </c>
      <c r="BJ250">
        <v>4.5400000000000003E-2</v>
      </c>
      <c r="BK250">
        <v>1.7299999999999999E-2</v>
      </c>
    </row>
    <row r="251" spans="1:63" x14ac:dyDescent="0.25">
      <c r="A251" t="s">
        <v>329</v>
      </c>
      <c r="B251">
        <v>48322</v>
      </c>
      <c r="C251">
        <v>52</v>
      </c>
      <c r="D251">
        <v>17.170000000000002</v>
      </c>
      <c r="E251">
        <v>892.64</v>
      </c>
      <c r="F251">
        <v>850.42</v>
      </c>
      <c r="G251">
        <v>4.4000000000000003E-3</v>
      </c>
      <c r="H251">
        <v>6.6E-3</v>
      </c>
      <c r="I251">
        <v>0</v>
      </c>
      <c r="J251">
        <v>8.6E-3</v>
      </c>
      <c r="K251">
        <v>0.97219999999999995</v>
      </c>
      <c r="L251">
        <v>8.3000000000000001E-3</v>
      </c>
      <c r="M251">
        <v>0.46700000000000003</v>
      </c>
      <c r="N251">
        <v>1.1999999999999999E-3</v>
      </c>
      <c r="O251">
        <v>0.1741</v>
      </c>
      <c r="P251" s="70">
        <v>48392.62</v>
      </c>
      <c r="Q251">
        <v>0.32529999999999998</v>
      </c>
      <c r="R251">
        <v>0.15659999999999999</v>
      </c>
      <c r="S251">
        <v>0.5181</v>
      </c>
      <c r="T251">
        <v>15.64</v>
      </c>
      <c r="U251">
        <v>4.33</v>
      </c>
      <c r="V251" s="70">
        <v>77015.59</v>
      </c>
      <c r="W251">
        <v>196.64</v>
      </c>
      <c r="X251" s="70">
        <v>210737.77</v>
      </c>
      <c r="Y251">
        <v>0.73560000000000003</v>
      </c>
      <c r="Z251">
        <v>0.1996</v>
      </c>
      <c r="AA251">
        <v>6.4899999999999999E-2</v>
      </c>
      <c r="AB251">
        <v>0.26440000000000002</v>
      </c>
      <c r="AC251">
        <v>210.74</v>
      </c>
      <c r="AD251" s="70">
        <v>6392.24</v>
      </c>
      <c r="AE251">
        <v>784.21</v>
      </c>
      <c r="AF251" s="70">
        <v>206442.29</v>
      </c>
      <c r="AG251">
        <v>529</v>
      </c>
      <c r="AH251" s="70">
        <v>32050</v>
      </c>
      <c r="AI251" s="70">
        <v>48729</v>
      </c>
      <c r="AJ251">
        <v>41.2</v>
      </c>
      <c r="AK251">
        <v>29.6</v>
      </c>
      <c r="AL251">
        <v>29.5</v>
      </c>
      <c r="AM251">
        <v>0.35</v>
      </c>
      <c r="AN251">
        <v>0</v>
      </c>
      <c r="AO251">
        <v>1.2141</v>
      </c>
      <c r="AP251" s="70">
        <v>1363.62</v>
      </c>
      <c r="AQ251" s="70">
        <v>2080.15</v>
      </c>
      <c r="AR251" s="70">
        <v>6294.32</v>
      </c>
      <c r="AS251">
        <v>316.27</v>
      </c>
      <c r="AT251">
        <v>88.65</v>
      </c>
      <c r="AU251" s="70">
        <v>10143</v>
      </c>
      <c r="AV251" s="70">
        <v>3688.51</v>
      </c>
      <c r="AW251">
        <v>0.3281</v>
      </c>
      <c r="AX251" s="70">
        <v>5414.34</v>
      </c>
      <c r="AY251">
        <v>0.48170000000000002</v>
      </c>
      <c r="AZ251" s="70">
        <v>1185.28</v>
      </c>
      <c r="BA251">
        <v>0.10539999999999999</v>
      </c>
      <c r="BB251">
        <v>952.21</v>
      </c>
      <c r="BC251">
        <v>8.4699999999999998E-2</v>
      </c>
      <c r="BD251" s="70">
        <v>11240.34</v>
      </c>
      <c r="BE251" s="70">
        <v>1337.36</v>
      </c>
      <c r="BF251">
        <v>0.30530000000000002</v>
      </c>
      <c r="BG251">
        <v>0.51100000000000001</v>
      </c>
      <c r="BH251">
        <v>0.20480000000000001</v>
      </c>
      <c r="BI251">
        <v>0.22969999999999999</v>
      </c>
      <c r="BJ251">
        <v>3.4700000000000002E-2</v>
      </c>
      <c r="BK251">
        <v>1.9900000000000001E-2</v>
      </c>
    </row>
    <row r="252" spans="1:63" x14ac:dyDescent="0.25">
      <c r="A252" t="s">
        <v>330</v>
      </c>
      <c r="B252">
        <v>49205</v>
      </c>
      <c r="C252">
        <v>54</v>
      </c>
      <c r="D252">
        <v>25.61</v>
      </c>
      <c r="E252" s="70">
        <v>1382.95</v>
      </c>
      <c r="F252" s="70">
        <v>1536.36</v>
      </c>
      <c r="G252">
        <v>4.5999999999999999E-3</v>
      </c>
      <c r="H252">
        <v>7.1999999999999998E-3</v>
      </c>
      <c r="I252">
        <v>0</v>
      </c>
      <c r="J252">
        <v>5.7999999999999996E-3</v>
      </c>
      <c r="K252">
        <v>0.97319999999999995</v>
      </c>
      <c r="L252">
        <v>9.4000000000000004E-3</v>
      </c>
      <c r="M252">
        <v>0.38</v>
      </c>
      <c r="N252">
        <v>0</v>
      </c>
      <c r="O252">
        <v>0.13370000000000001</v>
      </c>
      <c r="P252" s="70">
        <v>54438.32</v>
      </c>
      <c r="Q252">
        <v>0.17269999999999999</v>
      </c>
      <c r="R252">
        <v>0.1545</v>
      </c>
      <c r="S252">
        <v>0.67269999999999996</v>
      </c>
      <c r="T252">
        <v>19.059999999999999</v>
      </c>
      <c r="U252">
        <v>9</v>
      </c>
      <c r="V252" s="70">
        <v>65329.83</v>
      </c>
      <c r="W252">
        <v>148.41999999999999</v>
      </c>
      <c r="X252" s="70">
        <v>117617.89</v>
      </c>
      <c r="Y252">
        <v>0.86680000000000001</v>
      </c>
      <c r="Z252">
        <v>0.10150000000000001</v>
      </c>
      <c r="AA252">
        <v>3.1699999999999999E-2</v>
      </c>
      <c r="AB252">
        <v>0.13320000000000001</v>
      </c>
      <c r="AC252">
        <v>117.62</v>
      </c>
      <c r="AD252" s="70">
        <v>3649.28</v>
      </c>
      <c r="AE252">
        <v>456.13</v>
      </c>
      <c r="AF252" s="70">
        <v>110759.4</v>
      </c>
      <c r="AG252">
        <v>225</v>
      </c>
      <c r="AH252" s="70">
        <v>34114</v>
      </c>
      <c r="AI252" s="70">
        <v>45656</v>
      </c>
      <c r="AJ252">
        <v>66.81</v>
      </c>
      <c r="AK252">
        <v>29.39</v>
      </c>
      <c r="AL252">
        <v>33.799999999999997</v>
      </c>
      <c r="AM252">
        <v>5.4</v>
      </c>
      <c r="AN252">
        <v>0</v>
      </c>
      <c r="AO252">
        <v>0.89539999999999997</v>
      </c>
      <c r="AP252">
        <v>898.6</v>
      </c>
      <c r="AQ252" s="70">
        <v>1694.1</v>
      </c>
      <c r="AR252" s="70">
        <v>4667.87</v>
      </c>
      <c r="AS252">
        <v>514</v>
      </c>
      <c r="AT252">
        <v>277.42</v>
      </c>
      <c r="AU252" s="70">
        <v>8052</v>
      </c>
      <c r="AV252" s="70">
        <v>4064.37</v>
      </c>
      <c r="AW252">
        <v>0.47189999999999999</v>
      </c>
      <c r="AX252" s="70">
        <v>2703.14</v>
      </c>
      <c r="AY252">
        <v>0.31380000000000002</v>
      </c>
      <c r="AZ252" s="70">
        <v>1201.28</v>
      </c>
      <c r="BA252">
        <v>0.13950000000000001</v>
      </c>
      <c r="BB252">
        <v>644.1</v>
      </c>
      <c r="BC252">
        <v>7.4800000000000005E-2</v>
      </c>
      <c r="BD252" s="70">
        <v>8612.89</v>
      </c>
      <c r="BE252" s="70">
        <v>4211.1899999999996</v>
      </c>
      <c r="BF252">
        <v>1.1772</v>
      </c>
      <c r="BG252">
        <v>0.58040000000000003</v>
      </c>
      <c r="BH252">
        <v>0.22109999999999999</v>
      </c>
      <c r="BI252">
        <v>0.1497</v>
      </c>
      <c r="BJ252">
        <v>3.0800000000000001E-2</v>
      </c>
      <c r="BK252">
        <v>1.7999999999999999E-2</v>
      </c>
    </row>
    <row r="253" spans="1:63" x14ac:dyDescent="0.25">
      <c r="A253" t="s">
        <v>331</v>
      </c>
      <c r="B253">
        <v>45872</v>
      </c>
      <c r="C253">
        <v>128</v>
      </c>
      <c r="D253">
        <v>14.67</v>
      </c>
      <c r="E253" s="70">
        <v>1877.13</v>
      </c>
      <c r="F253" s="70">
        <v>1821.62</v>
      </c>
      <c r="G253">
        <v>5.0000000000000001E-4</v>
      </c>
      <c r="H253">
        <v>4.4000000000000003E-3</v>
      </c>
      <c r="I253">
        <v>0</v>
      </c>
      <c r="J253">
        <v>1.3299999999999999E-2</v>
      </c>
      <c r="K253">
        <v>0.95940000000000003</v>
      </c>
      <c r="L253">
        <v>2.24E-2</v>
      </c>
      <c r="M253">
        <v>0.4294</v>
      </c>
      <c r="N253">
        <v>2.2000000000000001E-3</v>
      </c>
      <c r="O253">
        <v>0.1333</v>
      </c>
      <c r="P253" s="70">
        <v>52236.13</v>
      </c>
      <c r="Q253">
        <v>0.1545</v>
      </c>
      <c r="R253">
        <v>0.2276</v>
      </c>
      <c r="S253">
        <v>0.6179</v>
      </c>
      <c r="T253">
        <v>20.37</v>
      </c>
      <c r="U253">
        <v>12.3</v>
      </c>
      <c r="V253" s="70">
        <v>62737.93</v>
      </c>
      <c r="W253">
        <v>144.56</v>
      </c>
      <c r="X253" s="70">
        <v>126525.18</v>
      </c>
      <c r="Y253">
        <v>0.84099999999999997</v>
      </c>
      <c r="Z253">
        <v>0.11899999999999999</v>
      </c>
      <c r="AA253">
        <v>0.04</v>
      </c>
      <c r="AB253">
        <v>0.159</v>
      </c>
      <c r="AC253">
        <v>126.53</v>
      </c>
      <c r="AD253" s="70">
        <v>3109.6</v>
      </c>
      <c r="AE253">
        <v>480.62</v>
      </c>
      <c r="AF253" s="70">
        <v>134741.62</v>
      </c>
      <c r="AG253">
        <v>355</v>
      </c>
      <c r="AH253" s="70">
        <v>30870</v>
      </c>
      <c r="AI253" s="70">
        <v>47012</v>
      </c>
      <c r="AJ253">
        <v>47.28</v>
      </c>
      <c r="AK253">
        <v>23.24</v>
      </c>
      <c r="AL253">
        <v>26.39</v>
      </c>
      <c r="AM253">
        <v>3.5</v>
      </c>
      <c r="AN253">
        <v>0</v>
      </c>
      <c r="AO253">
        <v>0.86380000000000001</v>
      </c>
      <c r="AP253" s="70">
        <v>1031.53</v>
      </c>
      <c r="AQ253" s="70">
        <v>1888.98</v>
      </c>
      <c r="AR253" s="70">
        <v>4119.7299999999996</v>
      </c>
      <c r="AS253">
        <v>699.51</v>
      </c>
      <c r="AT253">
        <v>162.27000000000001</v>
      </c>
      <c r="AU253" s="70">
        <v>7902</v>
      </c>
      <c r="AV253" s="70">
        <v>4779.91</v>
      </c>
      <c r="AW253">
        <v>0.54169999999999996</v>
      </c>
      <c r="AX253" s="70">
        <v>2642.82</v>
      </c>
      <c r="AY253">
        <v>0.29949999999999999</v>
      </c>
      <c r="AZ253">
        <v>938.15</v>
      </c>
      <c r="BA253">
        <v>0.10630000000000001</v>
      </c>
      <c r="BB253">
        <v>463.75</v>
      </c>
      <c r="BC253">
        <v>5.2600000000000001E-2</v>
      </c>
      <c r="BD253" s="70">
        <v>8824.64</v>
      </c>
      <c r="BE253" s="70">
        <v>4017.86</v>
      </c>
      <c r="BF253">
        <v>1.0985</v>
      </c>
      <c r="BG253">
        <v>0.53069999999999995</v>
      </c>
      <c r="BH253">
        <v>0.25109999999999999</v>
      </c>
      <c r="BI253">
        <v>0.15359999999999999</v>
      </c>
      <c r="BJ253">
        <v>2.7300000000000001E-2</v>
      </c>
      <c r="BK253">
        <v>3.7400000000000003E-2</v>
      </c>
    </row>
    <row r="254" spans="1:63" x14ac:dyDescent="0.25">
      <c r="A254" t="s">
        <v>332</v>
      </c>
      <c r="B254">
        <v>48256</v>
      </c>
      <c r="C254">
        <v>40</v>
      </c>
      <c r="D254">
        <v>30.22</v>
      </c>
      <c r="E254" s="70">
        <v>1208.79</v>
      </c>
      <c r="F254" s="70">
        <v>1269.42</v>
      </c>
      <c r="G254">
        <v>8.0000000000000004E-4</v>
      </c>
      <c r="H254">
        <v>5.4999999999999997E-3</v>
      </c>
      <c r="I254">
        <v>0</v>
      </c>
      <c r="J254">
        <v>1.1299999999999999E-2</v>
      </c>
      <c r="K254">
        <v>0.97299999999999998</v>
      </c>
      <c r="L254">
        <v>9.4000000000000004E-3</v>
      </c>
      <c r="M254">
        <v>0.37980000000000003</v>
      </c>
      <c r="N254">
        <v>9.4999999999999998E-3</v>
      </c>
      <c r="O254">
        <v>0.14280000000000001</v>
      </c>
      <c r="P254" s="70">
        <v>56969.05</v>
      </c>
      <c r="Q254">
        <v>0.13250000000000001</v>
      </c>
      <c r="R254">
        <v>0.24099999999999999</v>
      </c>
      <c r="S254">
        <v>0.62649999999999995</v>
      </c>
      <c r="T254">
        <v>19.72</v>
      </c>
      <c r="U254">
        <v>8.6</v>
      </c>
      <c r="V254" s="70">
        <v>75341.490000000005</v>
      </c>
      <c r="W254">
        <v>134.25</v>
      </c>
      <c r="X254" s="70">
        <v>138720.03</v>
      </c>
      <c r="Y254">
        <v>0.74160000000000004</v>
      </c>
      <c r="Z254">
        <v>0.22539999999999999</v>
      </c>
      <c r="AA254">
        <v>3.2899999999999999E-2</v>
      </c>
      <c r="AB254">
        <v>0.25840000000000002</v>
      </c>
      <c r="AC254">
        <v>138.72</v>
      </c>
      <c r="AD254" s="70">
        <v>4295.21</v>
      </c>
      <c r="AE254">
        <v>579.44000000000005</v>
      </c>
      <c r="AF254" s="70">
        <v>143622.76999999999</v>
      </c>
      <c r="AG254">
        <v>401</v>
      </c>
      <c r="AH254" s="70">
        <v>32719</v>
      </c>
      <c r="AI254" s="70">
        <v>52441</v>
      </c>
      <c r="AJ254">
        <v>33.31</v>
      </c>
      <c r="AK254">
        <v>30.51</v>
      </c>
      <c r="AL254">
        <v>32.11</v>
      </c>
      <c r="AM254">
        <v>5</v>
      </c>
      <c r="AN254">
        <v>688.53</v>
      </c>
      <c r="AO254">
        <v>1.1667000000000001</v>
      </c>
      <c r="AP254" s="70">
        <v>1228.1600000000001</v>
      </c>
      <c r="AQ254" s="70">
        <v>1976.06</v>
      </c>
      <c r="AR254" s="70">
        <v>5188.58</v>
      </c>
      <c r="AS254">
        <v>360.16</v>
      </c>
      <c r="AT254">
        <v>440.02</v>
      </c>
      <c r="AU254" s="70">
        <v>9193</v>
      </c>
      <c r="AV254" s="70">
        <v>3435.19</v>
      </c>
      <c r="AW254">
        <v>0.34150000000000003</v>
      </c>
      <c r="AX254" s="70">
        <v>4143.51</v>
      </c>
      <c r="AY254">
        <v>0.41189999999999999</v>
      </c>
      <c r="AZ254" s="70">
        <v>1790.03</v>
      </c>
      <c r="BA254">
        <v>0.1779</v>
      </c>
      <c r="BB254">
        <v>690.71</v>
      </c>
      <c r="BC254">
        <v>6.8699999999999997E-2</v>
      </c>
      <c r="BD254" s="70">
        <v>10059.44</v>
      </c>
      <c r="BE254" s="70">
        <v>3015.06</v>
      </c>
      <c r="BF254">
        <v>0.71830000000000005</v>
      </c>
      <c r="BG254">
        <v>0.59940000000000004</v>
      </c>
      <c r="BH254">
        <v>0.21679999999999999</v>
      </c>
      <c r="BI254">
        <v>0.1381</v>
      </c>
      <c r="BJ254">
        <v>3.1399999999999997E-2</v>
      </c>
      <c r="BK254">
        <v>1.44E-2</v>
      </c>
    </row>
    <row r="255" spans="1:63" x14ac:dyDescent="0.25">
      <c r="A255" t="s">
        <v>333</v>
      </c>
      <c r="B255">
        <v>48686</v>
      </c>
      <c r="C255">
        <v>30</v>
      </c>
      <c r="D255">
        <v>21.33</v>
      </c>
      <c r="E255">
        <v>639.75</v>
      </c>
      <c r="F255">
        <v>383.79</v>
      </c>
      <c r="G255">
        <v>5.1000000000000004E-3</v>
      </c>
      <c r="H255">
        <v>0.76629999999999998</v>
      </c>
      <c r="I255">
        <v>2.5000000000000001E-3</v>
      </c>
      <c r="J255">
        <v>4.0399999999999998E-2</v>
      </c>
      <c r="K255">
        <v>0.13009999999999999</v>
      </c>
      <c r="L255">
        <v>5.5599999999999997E-2</v>
      </c>
      <c r="M255">
        <v>0.9657</v>
      </c>
      <c r="N255">
        <v>0</v>
      </c>
      <c r="O255">
        <v>0.17929999999999999</v>
      </c>
      <c r="P255" s="70">
        <v>37954.720000000001</v>
      </c>
      <c r="Q255">
        <v>0.67859999999999998</v>
      </c>
      <c r="R255">
        <v>0.125</v>
      </c>
      <c r="S255">
        <v>0.19639999999999999</v>
      </c>
      <c r="T255">
        <v>11.33</v>
      </c>
      <c r="U255">
        <v>9</v>
      </c>
      <c r="V255" s="70">
        <v>65239.11</v>
      </c>
      <c r="W255">
        <v>69.709999999999994</v>
      </c>
      <c r="X255" s="70">
        <v>148953.15</v>
      </c>
      <c r="Y255">
        <v>0.87739999999999996</v>
      </c>
      <c r="Z255">
        <v>7.6300000000000007E-2</v>
      </c>
      <c r="AA255">
        <v>4.6300000000000001E-2</v>
      </c>
      <c r="AB255">
        <v>0.1226</v>
      </c>
      <c r="AC255">
        <v>148.94999999999999</v>
      </c>
      <c r="AD255" s="70">
        <v>5680.03</v>
      </c>
      <c r="AE255">
        <v>894.2</v>
      </c>
      <c r="AF255" s="70">
        <v>150714.84</v>
      </c>
      <c r="AG255">
        <v>427</v>
      </c>
      <c r="AH255" s="70">
        <v>27930</v>
      </c>
      <c r="AI255" s="70">
        <v>38420</v>
      </c>
      <c r="AJ255">
        <v>67.48</v>
      </c>
      <c r="AK255">
        <v>35.58</v>
      </c>
      <c r="AL255">
        <v>49.69</v>
      </c>
      <c r="AM255">
        <v>6.6</v>
      </c>
      <c r="AN255">
        <v>0</v>
      </c>
      <c r="AO255">
        <v>1.4825999999999999</v>
      </c>
      <c r="AP255" s="70">
        <v>2915.22</v>
      </c>
      <c r="AQ255" s="70">
        <v>3275.71</v>
      </c>
      <c r="AR255" s="70">
        <v>7106.89</v>
      </c>
      <c r="AS255">
        <v>535.83000000000004</v>
      </c>
      <c r="AT255">
        <v>558.19000000000005</v>
      </c>
      <c r="AU255" s="70">
        <v>14392</v>
      </c>
      <c r="AV255" s="70">
        <v>11390.84</v>
      </c>
      <c r="AW255">
        <v>0.50960000000000005</v>
      </c>
      <c r="AX255" s="70">
        <v>7202.81</v>
      </c>
      <c r="AY255">
        <v>0.32219999999999999</v>
      </c>
      <c r="AZ255" s="70">
        <v>1318.86</v>
      </c>
      <c r="BA255">
        <v>5.8999999999999997E-2</v>
      </c>
      <c r="BB255" s="70">
        <v>2439.9499999999998</v>
      </c>
      <c r="BC255">
        <v>0.10920000000000001</v>
      </c>
      <c r="BD255" s="70">
        <v>22352.48</v>
      </c>
      <c r="BE255" s="70">
        <v>2639.57</v>
      </c>
      <c r="BF255">
        <v>0.83430000000000004</v>
      </c>
      <c r="BG255">
        <v>0.34029999999999999</v>
      </c>
      <c r="BH255">
        <v>0.125</v>
      </c>
      <c r="BI255">
        <v>0.40279999999999999</v>
      </c>
      <c r="BJ255">
        <v>2.7799999999999998E-2</v>
      </c>
      <c r="BK255">
        <v>0.1042</v>
      </c>
    </row>
    <row r="256" spans="1:63" x14ac:dyDescent="0.25">
      <c r="A256" t="s">
        <v>334</v>
      </c>
      <c r="B256">
        <v>49338</v>
      </c>
      <c r="C256">
        <v>27</v>
      </c>
      <c r="D256">
        <v>13.57</v>
      </c>
      <c r="E256">
        <v>366.44</v>
      </c>
      <c r="F256">
        <v>388.57</v>
      </c>
      <c r="G256">
        <v>5.1000000000000004E-3</v>
      </c>
      <c r="H256">
        <v>3.2000000000000002E-3</v>
      </c>
      <c r="I256">
        <v>0</v>
      </c>
      <c r="J256">
        <v>7.7000000000000002E-3</v>
      </c>
      <c r="K256">
        <v>0.97629999999999995</v>
      </c>
      <c r="L256">
        <v>7.7000000000000002E-3</v>
      </c>
      <c r="M256">
        <v>0.1762</v>
      </c>
      <c r="N256">
        <v>0</v>
      </c>
      <c r="O256">
        <v>0.12759999999999999</v>
      </c>
      <c r="P256" s="70">
        <v>50429.120000000003</v>
      </c>
      <c r="Q256">
        <v>3.1300000000000001E-2</v>
      </c>
      <c r="R256">
        <v>9.3799999999999994E-2</v>
      </c>
      <c r="S256">
        <v>0.875</v>
      </c>
      <c r="T256">
        <v>15.25</v>
      </c>
      <c r="U256">
        <v>3.65</v>
      </c>
      <c r="V256" s="70">
        <v>74630.19</v>
      </c>
      <c r="W256">
        <v>98.64</v>
      </c>
      <c r="X256" s="70">
        <v>117007.26</v>
      </c>
      <c r="Y256">
        <v>0.93010000000000004</v>
      </c>
      <c r="Z256">
        <v>3.1300000000000001E-2</v>
      </c>
      <c r="AA256">
        <v>3.8600000000000002E-2</v>
      </c>
      <c r="AB256">
        <v>6.9900000000000004E-2</v>
      </c>
      <c r="AC256">
        <v>117.01</v>
      </c>
      <c r="AD256" s="70">
        <v>2737.29</v>
      </c>
      <c r="AE256">
        <v>395.53</v>
      </c>
      <c r="AF256" s="70">
        <v>108709.53</v>
      </c>
      <c r="AG256">
        <v>214</v>
      </c>
      <c r="AH256" s="70">
        <v>39525</v>
      </c>
      <c r="AI256" s="70">
        <v>52254</v>
      </c>
      <c r="AJ256">
        <v>41.3</v>
      </c>
      <c r="AK256">
        <v>22.38</v>
      </c>
      <c r="AL256">
        <v>31.34</v>
      </c>
      <c r="AM256">
        <v>4.9000000000000004</v>
      </c>
      <c r="AN256">
        <v>969.15</v>
      </c>
      <c r="AO256">
        <v>0.92330000000000001</v>
      </c>
      <c r="AP256" s="70">
        <v>1479.61</v>
      </c>
      <c r="AQ256" s="70">
        <v>1904.18</v>
      </c>
      <c r="AR256" s="70">
        <v>4863.2700000000004</v>
      </c>
      <c r="AS256">
        <v>191.24</v>
      </c>
      <c r="AT256">
        <v>264.75</v>
      </c>
      <c r="AU256" s="70">
        <v>8703</v>
      </c>
      <c r="AV256" s="70">
        <v>4958.12</v>
      </c>
      <c r="AW256">
        <v>0.4829</v>
      </c>
      <c r="AX256" s="70">
        <v>2997.3</v>
      </c>
      <c r="AY256">
        <v>0.29189999999999999</v>
      </c>
      <c r="AZ256" s="70">
        <v>1965.47</v>
      </c>
      <c r="BA256">
        <v>0.19139999999999999</v>
      </c>
      <c r="BB256">
        <v>347.51</v>
      </c>
      <c r="BC256">
        <v>3.3799999999999997E-2</v>
      </c>
      <c r="BD256" s="70">
        <v>10268.4</v>
      </c>
      <c r="BE256" s="70">
        <v>5162.41</v>
      </c>
      <c r="BF256">
        <v>1.3427</v>
      </c>
      <c r="BG256">
        <v>0.55569999999999997</v>
      </c>
      <c r="BH256">
        <v>0.2175</v>
      </c>
      <c r="BI256">
        <v>0.18049999999999999</v>
      </c>
      <c r="BJ256">
        <v>2.9000000000000001E-2</v>
      </c>
      <c r="BK256">
        <v>1.7299999999999999E-2</v>
      </c>
    </row>
    <row r="257" spans="1:63" x14ac:dyDescent="0.25">
      <c r="A257" t="s">
        <v>335</v>
      </c>
      <c r="B257">
        <v>47985</v>
      </c>
      <c r="C257">
        <v>52</v>
      </c>
      <c r="D257">
        <v>31.75</v>
      </c>
      <c r="E257" s="70">
        <v>1651.01</v>
      </c>
      <c r="F257" s="70">
        <v>1606.29</v>
      </c>
      <c r="G257">
        <v>5.5999999999999999E-3</v>
      </c>
      <c r="H257">
        <v>1.9E-3</v>
      </c>
      <c r="I257">
        <v>3.8999999999999998E-3</v>
      </c>
      <c r="J257">
        <v>2.5100000000000001E-2</v>
      </c>
      <c r="K257">
        <v>0.94799999999999995</v>
      </c>
      <c r="L257">
        <v>1.55E-2</v>
      </c>
      <c r="M257">
        <v>0.25359999999999999</v>
      </c>
      <c r="N257">
        <v>9.2999999999999992E-3</v>
      </c>
      <c r="O257">
        <v>0.1067</v>
      </c>
      <c r="P257" s="70">
        <v>46284.26</v>
      </c>
      <c r="Q257">
        <v>0.2195</v>
      </c>
      <c r="R257">
        <v>0.30890000000000001</v>
      </c>
      <c r="S257">
        <v>0.47149999999999997</v>
      </c>
      <c r="T257">
        <v>18.45</v>
      </c>
      <c r="U257">
        <v>8.34</v>
      </c>
      <c r="V257" s="70">
        <v>69374.960000000006</v>
      </c>
      <c r="W257">
        <v>195.07</v>
      </c>
      <c r="X257" s="70">
        <v>156388.76999999999</v>
      </c>
      <c r="Y257">
        <v>0.80869999999999997</v>
      </c>
      <c r="Z257">
        <v>0.15160000000000001</v>
      </c>
      <c r="AA257">
        <v>3.9699999999999999E-2</v>
      </c>
      <c r="AB257">
        <v>0.1913</v>
      </c>
      <c r="AC257">
        <v>156.38999999999999</v>
      </c>
      <c r="AD257" s="70">
        <v>4887.47</v>
      </c>
      <c r="AE257">
        <v>507.98</v>
      </c>
      <c r="AF257" s="70">
        <v>153976.01</v>
      </c>
      <c r="AG257">
        <v>434</v>
      </c>
      <c r="AH257" s="70">
        <v>38331</v>
      </c>
      <c r="AI257" s="70">
        <v>55027</v>
      </c>
      <c r="AJ257">
        <v>41.1</v>
      </c>
      <c r="AK257">
        <v>30.63</v>
      </c>
      <c r="AL257">
        <v>31.98</v>
      </c>
      <c r="AM257">
        <v>4.5999999999999996</v>
      </c>
      <c r="AN257" s="70">
        <v>1361.52</v>
      </c>
      <c r="AO257">
        <v>1.3733</v>
      </c>
      <c r="AP257" s="70">
        <v>1076.48</v>
      </c>
      <c r="AQ257" s="70">
        <v>1485.99</v>
      </c>
      <c r="AR257" s="70">
        <v>4835.74</v>
      </c>
      <c r="AS257">
        <v>213.53</v>
      </c>
      <c r="AT257">
        <v>221.25</v>
      </c>
      <c r="AU257" s="70">
        <v>7833</v>
      </c>
      <c r="AV257" s="70">
        <v>3440.57</v>
      </c>
      <c r="AW257">
        <v>0.33600000000000002</v>
      </c>
      <c r="AX257" s="70">
        <v>5536.57</v>
      </c>
      <c r="AY257">
        <v>0.54069999999999996</v>
      </c>
      <c r="AZ257">
        <v>837.36</v>
      </c>
      <c r="BA257">
        <v>8.1799999999999998E-2</v>
      </c>
      <c r="BB257">
        <v>425.63</v>
      </c>
      <c r="BC257">
        <v>4.1599999999999998E-2</v>
      </c>
      <c r="BD257" s="70">
        <v>10240.120000000001</v>
      </c>
      <c r="BE257" s="70">
        <v>2201.2600000000002</v>
      </c>
      <c r="BF257">
        <v>0.51380000000000003</v>
      </c>
      <c r="BG257">
        <v>0.504</v>
      </c>
      <c r="BH257">
        <v>0.2109</v>
      </c>
      <c r="BI257">
        <v>0.24390000000000001</v>
      </c>
      <c r="BJ257">
        <v>2.5700000000000001E-2</v>
      </c>
      <c r="BK257">
        <v>1.54E-2</v>
      </c>
    </row>
    <row r="258" spans="1:63" x14ac:dyDescent="0.25">
      <c r="A258" t="s">
        <v>336</v>
      </c>
      <c r="B258">
        <v>48264</v>
      </c>
      <c r="C258">
        <v>109</v>
      </c>
      <c r="D258">
        <v>19.600000000000001</v>
      </c>
      <c r="E258" s="70">
        <v>2136.12</v>
      </c>
      <c r="F258" s="70">
        <v>2163.0700000000002</v>
      </c>
      <c r="G258">
        <v>5.0000000000000001E-3</v>
      </c>
      <c r="H258">
        <v>6.1999999999999998E-3</v>
      </c>
      <c r="I258">
        <v>1.4E-3</v>
      </c>
      <c r="J258">
        <v>2.8199999999999999E-2</v>
      </c>
      <c r="K258">
        <v>0.9446</v>
      </c>
      <c r="L258">
        <v>1.46E-2</v>
      </c>
      <c r="M258">
        <v>0.26429999999999998</v>
      </c>
      <c r="N258">
        <v>1.5699999999999999E-2</v>
      </c>
      <c r="O258">
        <v>0.1052</v>
      </c>
      <c r="P258" s="70">
        <v>54010.91</v>
      </c>
      <c r="Q258">
        <v>0.39850000000000002</v>
      </c>
      <c r="R258">
        <v>0.24060000000000001</v>
      </c>
      <c r="S258">
        <v>0.3609</v>
      </c>
      <c r="T258">
        <v>22.14</v>
      </c>
      <c r="U258">
        <v>12</v>
      </c>
      <c r="V258" s="70">
        <v>80654.5</v>
      </c>
      <c r="W258">
        <v>172.39</v>
      </c>
      <c r="X258" s="70">
        <v>144012.28</v>
      </c>
      <c r="Y258">
        <v>0.82230000000000003</v>
      </c>
      <c r="Z258">
        <v>0.15229999999999999</v>
      </c>
      <c r="AA258">
        <v>2.5399999999999999E-2</v>
      </c>
      <c r="AB258">
        <v>0.1777</v>
      </c>
      <c r="AC258">
        <v>144.01</v>
      </c>
      <c r="AD258" s="70">
        <v>3156.51</v>
      </c>
      <c r="AE258">
        <v>445.52</v>
      </c>
      <c r="AF258" s="70">
        <v>146455.82</v>
      </c>
      <c r="AG258">
        <v>409</v>
      </c>
      <c r="AH258" s="70">
        <v>37453</v>
      </c>
      <c r="AI258" s="70">
        <v>58418</v>
      </c>
      <c r="AJ258">
        <v>30.8</v>
      </c>
      <c r="AK258">
        <v>21.6</v>
      </c>
      <c r="AL258">
        <v>22.16</v>
      </c>
      <c r="AM258">
        <v>5</v>
      </c>
      <c r="AN258">
        <v>930.12</v>
      </c>
      <c r="AO258">
        <v>0.95820000000000005</v>
      </c>
      <c r="AP258" s="70">
        <v>1240.43</v>
      </c>
      <c r="AQ258" s="70">
        <v>1645.35</v>
      </c>
      <c r="AR258" s="70">
        <v>4657.74</v>
      </c>
      <c r="AS258">
        <v>566.48</v>
      </c>
      <c r="AT258">
        <v>129.01</v>
      </c>
      <c r="AU258" s="70">
        <v>8239</v>
      </c>
      <c r="AV258" s="70">
        <v>3475.81</v>
      </c>
      <c r="AW258">
        <v>0.41239999999999999</v>
      </c>
      <c r="AX258" s="70">
        <v>3536.53</v>
      </c>
      <c r="AY258">
        <v>0.41959999999999997</v>
      </c>
      <c r="AZ258">
        <v>843.57</v>
      </c>
      <c r="BA258">
        <v>0.10009999999999999</v>
      </c>
      <c r="BB258">
        <v>572.05999999999995</v>
      </c>
      <c r="BC258">
        <v>6.7900000000000002E-2</v>
      </c>
      <c r="BD258" s="70">
        <v>8427.9699999999993</v>
      </c>
      <c r="BE258" s="70">
        <v>3267.64</v>
      </c>
      <c r="BF258">
        <v>0.75919999999999999</v>
      </c>
      <c r="BG258">
        <v>0.60250000000000004</v>
      </c>
      <c r="BH258">
        <v>0.2253</v>
      </c>
      <c r="BI258">
        <v>0.1041</v>
      </c>
      <c r="BJ258">
        <v>3.4299999999999997E-2</v>
      </c>
      <c r="BK258">
        <v>3.39E-2</v>
      </c>
    </row>
    <row r="259" spans="1:63" x14ac:dyDescent="0.25">
      <c r="A259" t="s">
        <v>337</v>
      </c>
      <c r="B259">
        <v>50179</v>
      </c>
      <c r="C259">
        <v>106</v>
      </c>
      <c r="D259">
        <v>8.94</v>
      </c>
      <c r="E259">
        <v>947.83</v>
      </c>
      <c r="F259">
        <v>884.74</v>
      </c>
      <c r="G259">
        <v>3.3E-3</v>
      </c>
      <c r="H259">
        <v>1.26E-2</v>
      </c>
      <c r="I259">
        <v>0</v>
      </c>
      <c r="J259">
        <v>3.3E-3</v>
      </c>
      <c r="K259">
        <v>0.96509999999999996</v>
      </c>
      <c r="L259">
        <v>1.5599999999999999E-2</v>
      </c>
      <c r="M259">
        <v>0.42230000000000001</v>
      </c>
      <c r="N259">
        <v>0</v>
      </c>
      <c r="O259">
        <v>0.12939999999999999</v>
      </c>
      <c r="P259" s="70">
        <v>58719.74</v>
      </c>
      <c r="Q259">
        <v>0.21310000000000001</v>
      </c>
      <c r="R259">
        <v>9.8400000000000001E-2</v>
      </c>
      <c r="S259">
        <v>0.6885</v>
      </c>
      <c r="T259">
        <v>19.68</v>
      </c>
      <c r="U259">
        <v>5.18</v>
      </c>
      <c r="V259" s="70">
        <v>80390.22</v>
      </c>
      <c r="W259">
        <v>177.82</v>
      </c>
      <c r="X259" s="70">
        <v>121391.74</v>
      </c>
      <c r="Y259">
        <v>0.90269999999999995</v>
      </c>
      <c r="Z259">
        <v>0.06</v>
      </c>
      <c r="AA259">
        <v>3.73E-2</v>
      </c>
      <c r="AB259">
        <v>9.7299999999999998E-2</v>
      </c>
      <c r="AC259">
        <v>121.39</v>
      </c>
      <c r="AD259" s="70">
        <v>3735.39</v>
      </c>
      <c r="AE259">
        <v>606.54</v>
      </c>
      <c r="AF259" s="70">
        <v>120652.15</v>
      </c>
      <c r="AG259">
        <v>289</v>
      </c>
      <c r="AH259" s="70">
        <v>30964</v>
      </c>
      <c r="AI259" s="70">
        <v>43991</v>
      </c>
      <c r="AJ259">
        <v>36.700000000000003</v>
      </c>
      <c r="AK259">
        <v>30.49</v>
      </c>
      <c r="AL259">
        <v>31.25</v>
      </c>
      <c r="AM259">
        <v>5</v>
      </c>
      <c r="AN259">
        <v>0</v>
      </c>
      <c r="AO259">
        <v>1.0293000000000001</v>
      </c>
      <c r="AP259" s="70">
        <v>1295.46</v>
      </c>
      <c r="AQ259" s="70">
        <v>2002.35</v>
      </c>
      <c r="AR259" s="70">
        <v>4443.3</v>
      </c>
      <c r="AS259">
        <v>178.01</v>
      </c>
      <c r="AT259">
        <v>130.85</v>
      </c>
      <c r="AU259" s="70">
        <v>8050</v>
      </c>
      <c r="AV259" s="70">
        <v>5116.75</v>
      </c>
      <c r="AW259">
        <v>0.52649999999999997</v>
      </c>
      <c r="AX259" s="70">
        <v>3302.46</v>
      </c>
      <c r="AY259">
        <v>0.33979999999999999</v>
      </c>
      <c r="AZ259">
        <v>565.82000000000005</v>
      </c>
      <c r="BA259">
        <v>5.8200000000000002E-2</v>
      </c>
      <c r="BB259">
        <v>732.81</v>
      </c>
      <c r="BC259">
        <v>7.5399999999999995E-2</v>
      </c>
      <c r="BD259" s="70">
        <v>9717.84</v>
      </c>
      <c r="BE259" s="70">
        <v>3463.23</v>
      </c>
      <c r="BF259">
        <v>0.93089999999999995</v>
      </c>
      <c r="BG259">
        <v>0.54810000000000003</v>
      </c>
      <c r="BH259">
        <v>0.20480000000000001</v>
      </c>
      <c r="BI259">
        <v>0.18920000000000001</v>
      </c>
      <c r="BJ259">
        <v>3.9E-2</v>
      </c>
      <c r="BK259">
        <v>1.9E-2</v>
      </c>
    </row>
    <row r="260" spans="1:63" x14ac:dyDescent="0.25">
      <c r="A260" t="s">
        <v>338</v>
      </c>
      <c r="B260">
        <v>49346</v>
      </c>
      <c r="C260">
        <v>39</v>
      </c>
      <c r="D260">
        <v>15.18</v>
      </c>
      <c r="E260">
        <v>592</v>
      </c>
      <c r="F260">
        <v>616.28</v>
      </c>
      <c r="G260">
        <v>4.0000000000000002E-4</v>
      </c>
      <c r="H260">
        <v>0</v>
      </c>
      <c r="I260">
        <v>0</v>
      </c>
      <c r="J260">
        <v>1.6000000000000001E-3</v>
      </c>
      <c r="K260">
        <v>0.998</v>
      </c>
      <c r="L260">
        <v>0</v>
      </c>
      <c r="M260">
        <v>0.1229</v>
      </c>
      <c r="N260">
        <v>0</v>
      </c>
      <c r="O260">
        <v>0.11559999999999999</v>
      </c>
      <c r="P260" s="70">
        <v>49916.639999999999</v>
      </c>
      <c r="Q260">
        <v>0.15379999999999999</v>
      </c>
      <c r="R260">
        <v>0.1731</v>
      </c>
      <c r="S260">
        <v>0.67310000000000003</v>
      </c>
      <c r="T260">
        <v>16.170000000000002</v>
      </c>
      <c r="U260">
        <v>4.1100000000000003</v>
      </c>
      <c r="V260" s="70">
        <v>79529.490000000005</v>
      </c>
      <c r="W260">
        <v>141.31</v>
      </c>
      <c r="X260" s="70">
        <v>131668.31</v>
      </c>
      <c r="Y260">
        <v>0.84130000000000005</v>
      </c>
      <c r="Z260">
        <v>0.1176</v>
      </c>
      <c r="AA260">
        <v>4.1200000000000001E-2</v>
      </c>
      <c r="AB260">
        <v>0.15870000000000001</v>
      </c>
      <c r="AC260">
        <v>131.66999999999999</v>
      </c>
      <c r="AD260" s="70">
        <v>3014.98</v>
      </c>
      <c r="AE260">
        <v>400</v>
      </c>
      <c r="AF260" s="70">
        <v>128750.26</v>
      </c>
      <c r="AG260">
        <v>321</v>
      </c>
      <c r="AH260" s="70">
        <v>41078</v>
      </c>
      <c r="AI260" s="70">
        <v>91154</v>
      </c>
      <c r="AJ260">
        <v>31.7</v>
      </c>
      <c r="AK260">
        <v>22.38</v>
      </c>
      <c r="AL260">
        <v>23.52</v>
      </c>
      <c r="AM260">
        <v>4.7</v>
      </c>
      <c r="AN260" s="70">
        <v>2463.94</v>
      </c>
      <c r="AO260">
        <v>0.71179999999999999</v>
      </c>
      <c r="AP260" s="70">
        <v>1401.89</v>
      </c>
      <c r="AQ260" s="70">
        <v>1475.5</v>
      </c>
      <c r="AR260" s="70">
        <v>5031.6499999999996</v>
      </c>
      <c r="AS260">
        <v>310.43</v>
      </c>
      <c r="AT260">
        <v>370.55</v>
      </c>
      <c r="AU260" s="70">
        <v>8590</v>
      </c>
      <c r="AV260" s="70">
        <v>4370.5</v>
      </c>
      <c r="AW260">
        <v>0.4163</v>
      </c>
      <c r="AX260" s="70">
        <v>4722.24</v>
      </c>
      <c r="AY260">
        <v>0.44979999999999998</v>
      </c>
      <c r="AZ260" s="70">
        <v>1157.29</v>
      </c>
      <c r="BA260">
        <v>0.11020000000000001</v>
      </c>
      <c r="BB260">
        <v>249.35</v>
      </c>
      <c r="BC260">
        <v>2.3699999999999999E-2</v>
      </c>
      <c r="BD260" s="70">
        <v>10499.39</v>
      </c>
      <c r="BE260" s="70">
        <v>4306.97</v>
      </c>
      <c r="BF260">
        <v>0.49890000000000001</v>
      </c>
      <c r="BG260">
        <v>0.61209999999999998</v>
      </c>
      <c r="BH260">
        <v>0.2286</v>
      </c>
      <c r="BI260">
        <v>0.1069</v>
      </c>
      <c r="BJ260">
        <v>3.0200000000000001E-2</v>
      </c>
      <c r="BK260">
        <v>2.2200000000000001E-2</v>
      </c>
    </row>
    <row r="261" spans="1:63" x14ac:dyDescent="0.25">
      <c r="A261" t="s">
        <v>339</v>
      </c>
      <c r="B261">
        <v>47191</v>
      </c>
      <c r="C261">
        <v>55</v>
      </c>
      <c r="D261">
        <v>56.31</v>
      </c>
      <c r="E261" s="70">
        <v>3096.8</v>
      </c>
      <c r="F261" s="70">
        <v>2980.23</v>
      </c>
      <c r="G261">
        <v>1.0999999999999999E-2</v>
      </c>
      <c r="H261">
        <v>4.1000000000000002E-2</v>
      </c>
      <c r="I261">
        <v>6.9999999999999999E-4</v>
      </c>
      <c r="J261">
        <v>1.2500000000000001E-2</v>
      </c>
      <c r="K261">
        <v>0.90759999999999996</v>
      </c>
      <c r="L261">
        <v>2.7199999999999998E-2</v>
      </c>
      <c r="M261">
        <v>0.12230000000000001</v>
      </c>
      <c r="N261">
        <v>4.0000000000000001E-3</v>
      </c>
      <c r="O261">
        <v>7.3999999999999996E-2</v>
      </c>
      <c r="P261" s="70">
        <v>65600.69</v>
      </c>
      <c r="Q261">
        <v>0.16500000000000001</v>
      </c>
      <c r="R261">
        <v>0.16</v>
      </c>
      <c r="S261">
        <v>0.67500000000000004</v>
      </c>
      <c r="T261">
        <v>18.11</v>
      </c>
      <c r="U261">
        <v>13.14</v>
      </c>
      <c r="V261" s="70">
        <v>94448.63</v>
      </c>
      <c r="W261">
        <v>234.67</v>
      </c>
      <c r="X261" s="70">
        <v>243350.84</v>
      </c>
      <c r="Y261">
        <v>0.86029999999999995</v>
      </c>
      <c r="Z261">
        <v>0.1241</v>
      </c>
      <c r="AA261">
        <v>1.55E-2</v>
      </c>
      <c r="AB261">
        <v>0.13969999999999999</v>
      </c>
      <c r="AC261">
        <v>243.35</v>
      </c>
      <c r="AD261" s="70">
        <v>9312.41</v>
      </c>
      <c r="AE261" s="70">
        <v>1123.8599999999999</v>
      </c>
      <c r="AF261" s="70">
        <v>268085.86</v>
      </c>
      <c r="AG261">
        <v>590</v>
      </c>
      <c r="AH261" s="70">
        <v>55733</v>
      </c>
      <c r="AI261" s="70">
        <v>117332</v>
      </c>
      <c r="AJ261">
        <v>83.49</v>
      </c>
      <c r="AK261">
        <v>36.479999999999997</v>
      </c>
      <c r="AL261">
        <v>44.99</v>
      </c>
      <c r="AM261">
        <v>4.5</v>
      </c>
      <c r="AN261">
        <v>0</v>
      </c>
      <c r="AO261">
        <v>0.59379999999999999</v>
      </c>
      <c r="AP261" s="70">
        <v>1597.53</v>
      </c>
      <c r="AQ261" s="70">
        <v>2386.15</v>
      </c>
      <c r="AR261" s="70">
        <v>6407.08</v>
      </c>
      <c r="AS261">
        <v>819.04</v>
      </c>
      <c r="AT261">
        <v>342.19</v>
      </c>
      <c r="AU261" s="70">
        <v>11552</v>
      </c>
      <c r="AV261" s="70">
        <v>2984.16</v>
      </c>
      <c r="AW261">
        <v>0.2404</v>
      </c>
      <c r="AX261" s="70">
        <v>8229.39</v>
      </c>
      <c r="AY261">
        <v>0.66290000000000004</v>
      </c>
      <c r="AZ261">
        <v>628.27</v>
      </c>
      <c r="BA261">
        <v>5.0599999999999999E-2</v>
      </c>
      <c r="BB261">
        <v>572.85</v>
      </c>
      <c r="BC261">
        <v>4.6100000000000002E-2</v>
      </c>
      <c r="BD261" s="70">
        <v>12414.66</v>
      </c>
      <c r="BE261" s="70">
        <v>1012.3</v>
      </c>
      <c r="BF261">
        <v>8.1699999999999995E-2</v>
      </c>
      <c r="BG261">
        <v>0.58630000000000004</v>
      </c>
      <c r="BH261">
        <v>0.21690000000000001</v>
      </c>
      <c r="BI261">
        <v>0.12570000000000001</v>
      </c>
      <c r="BJ261">
        <v>3.3599999999999998E-2</v>
      </c>
      <c r="BK261">
        <v>3.7499999999999999E-2</v>
      </c>
    </row>
    <row r="262" spans="1:63" x14ac:dyDescent="0.25">
      <c r="A262" t="s">
        <v>340</v>
      </c>
      <c r="B262">
        <v>44164</v>
      </c>
      <c r="C262">
        <v>22</v>
      </c>
      <c r="D262">
        <v>140.47</v>
      </c>
      <c r="E262" s="70">
        <v>3090.26</v>
      </c>
      <c r="F262" s="70">
        <v>3247.19</v>
      </c>
      <c r="G262">
        <v>2.06E-2</v>
      </c>
      <c r="H262">
        <v>0.11550000000000001</v>
      </c>
      <c r="I262">
        <v>1.8E-3</v>
      </c>
      <c r="J262">
        <v>2.93E-2</v>
      </c>
      <c r="K262">
        <v>0.73050000000000004</v>
      </c>
      <c r="L262">
        <v>0.1021</v>
      </c>
      <c r="M262">
        <v>0.42149999999999999</v>
      </c>
      <c r="N262">
        <v>1.5699999999999999E-2</v>
      </c>
      <c r="O262">
        <v>0.1363</v>
      </c>
      <c r="P262" s="70">
        <v>65730.28</v>
      </c>
      <c r="Q262">
        <v>0.28760000000000002</v>
      </c>
      <c r="R262">
        <v>0.17730000000000001</v>
      </c>
      <c r="S262">
        <v>0.53510000000000002</v>
      </c>
      <c r="T262">
        <v>15.36</v>
      </c>
      <c r="U262">
        <v>24.8</v>
      </c>
      <c r="V262" s="70">
        <v>85663.87</v>
      </c>
      <c r="W262">
        <v>124.61</v>
      </c>
      <c r="X262" s="70">
        <v>154403.69</v>
      </c>
      <c r="Y262">
        <v>0.69550000000000001</v>
      </c>
      <c r="Z262">
        <v>0.2828</v>
      </c>
      <c r="AA262">
        <v>2.1700000000000001E-2</v>
      </c>
      <c r="AB262">
        <v>0.30449999999999999</v>
      </c>
      <c r="AC262">
        <v>154.4</v>
      </c>
      <c r="AD262" s="70">
        <v>7274.8</v>
      </c>
      <c r="AE262">
        <v>816.14</v>
      </c>
      <c r="AF262" s="70">
        <v>152852.98000000001</v>
      </c>
      <c r="AG262">
        <v>433</v>
      </c>
      <c r="AH262" s="70">
        <v>27062</v>
      </c>
      <c r="AI262" s="70">
        <v>46267</v>
      </c>
      <c r="AJ262">
        <v>97.4</v>
      </c>
      <c r="AK262">
        <v>44.05</v>
      </c>
      <c r="AL262">
        <v>50.79</v>
      </c>
      <c r="AM262">
        <v>3.8</v>
      </c>
      <c r="AN262">
        <v>0</v>
      </c>
      <c r="AO262">
        <v>1.4738</v>
      </c>
      <c r="AP262" s="70">
        <v>1664.39</v>
      </c>
      <c r="AQ262" s="70">
        <v>1954.72</v>
      </c>
      <c r="AR262" s="70">
        <v>8697.2800000000007</v>
      </c>
      <c r="AS262">
        <v>850.66</v>
      </c>
      <c r="AT262">
        <v>359.93</v>
      </c>
      <c r="AU262" s="70">
        <v>13527</v>
      </c>
      <c r="AV262" s="70">
        <v>4969.9399999999996</v>
      </c>
      <c r="AW262">
        <v>0.3654</v>
      </c>
      <c r="AX262" s="70">
        <v>6279.47</v>
      </c>
      <c r="AY262">
        <v>0.4617</v>
      </c>
      <c r="AZ262" s="70">
        <v>1354.55</v>
      </c>
      <c r="BA262">
        <v>9.9599999999999994E-2</v>
      </c>
      <c r="BB262">
        <v>997.79</v>
      </c>
      <c r="BC262">
        <v>7.3400000000000007E-2</v>
      </c>
      <c r="BD262" s="70">
        <v>13601.75</v>
      </c>
      <c r="BE262" s="70">
        <v>4512.72</v>
      </c>
      <c r="BF262">
        <v>0.98819999999999997</v>
      </c>
      <c r="BG262">
        <v>0.65920000000000001</v>
      </c>
      <c r="BH262">
        <v>0.24049999999999999</v>
      </c>
      <c r="BI262">
        <v>7.1999999999999995E-2</v>
      </c>
      <c r="BJ262">
        <v>1.44E-2</v>
      </c>
      <c r="BK262">
        <v>1.4E-2</v>
      </c>
    </row>
    <row r="263" spans="1:63" x14ac:dyDescent="0.25">
      <c r="A263" t="s">
        <v>341</v>
      </c>
      <c r="B263">
        <v>44172</v>
      </c>
      <c r="C263">
        <v>119</v>
      </c>
      <c r="D263">
        <v>16.21</v>
      </c>
      <c r="E263" s="70">
        <v>1928.42</v>
      </c>
      <c r="F263" s="70">
        <v>1912.37</v>
      </c>
      <c r="G263">
        <v>3.7000000000000002E-3</v>
      </c>
      <c r="H263">
        <v>4.3E-3</v>
      </c>
      <c r="I263">
        <v>8.9999999999999998E-4</v>
      </c>
      <c r="J263">
        <v>2.1899999999999999E-2</v>
      </c>
      <c r="K263">
        <v>0.94289999999999996</v>
      </c>
      <c r="L263">
        <v>2.6200000000000001E-2</v>
      </c>
      <c r="M263">
        <v>0.62319999999999998</v>
      </c>
      <c r="N263">
        <v>0</v>
      </c>
      <c r="O263">
        <v>0.1487</v>
      </c>
      <c r="P263" s="70">
        <v>50777.09</v>
      </c>
      <c r="Q263">
        <v>0.19120000000000001</v>
      </c>
      <c r="R263">
        <v>0.1176</v>
      </c>
      <c r="S263">
        <v>0.69120000000000004</v>
      </c>
      <c r="T263">
        <v>15.83</v>
      </c>
      <c r="U263">
        <v>19</v>
      </c>
      <c r="V263" s="70">
        <v>62146.05</v>
      </c>
      <c r="W263">
        <v>100.02</v>
      </c>
      <c r="X263" s="70">
        <v>103942.25</v>
      </c>
      <c r="Y263">
        <v>0.74970000000000003</v>
      </c>
      <c r="Z263">
        <v>0.2039</v>
      </c>
      <c r="AA263">
        <v>4.6399999999999997E-2</v>
      </c>
      <c r="AB263">
        <v>0.25030000000000002</v>
      </c>
      <c r="AC263">
        <v>103.94</v>
      </c>
      <c r="AD263" s="70">
        <v>2425.77</v>
      </c>
      <c r="AE263">
        <v>323.07</v>
      </c>
      <c r="AF263" s="70">
        <v>96610.240000000005</v>
      </c>
      <c r="AG263">
        <v>143</v>
      </c>
      <c r="AH263" s="70">
        <v>26445</v>
      </c>
      <c r="AI263" s="70">
        <v>39027</v>
      </c>
      <c r="AJ263">
        <v>36.200000000000003</v>
      </c>
      <c r="AK263">
        <v>22.02</v>
      </c>
      <c r="AL263">
        <v>25.26</v>
      </c>
      <c r="AM263">
        <v>3.5</v>
      </c>
      <c r="AN263" s="70">
        <v>1436.8</v>
      </c>
      <c r="AO263">
        <v>1.7730999999999999</v>
      </c>
      <c r="AP263" s="70">
        <v>1142.0899999999999</v>
      </c>
      <c r="AQ263" s="70">
        <v>1626.26</v>
      </c>
      <c r="AR263" s="70">
        <v>5835.1</v>
      </c>
      <c r="AS263">
        <v>228.48</v>
      </c>
      <c r="AT263">
        <v>238.05</v>
      </c>
      <c r="AU263" s="70">
        <v>9070</v>
      </c>
      <c r="AV263" s="70">
        <v>5062.66</v>
      </c>
      <c r="AW263">
        <v>0.47620000000000001</v>
      </c>
      <c r="AX263" s="70">
        <v>3504.71</v>
      </c>
      <c r="AY263">
        <v>0.32969999999999999</v>
      </c>
      <c r="AZ263">
        <v>936.22</v>
      </c>
      <c r="BA263">
        <v>8.8099999999999998E-2</v>
      </c>
      <c r="BB263" s="70">
        <v>1127.73</v>
      </c>
      <c r="BC263">
        <v>0.1061</v>
      </c>
      <c r="BD263" s="70">
        <v>10631.32</v>
      </c>
      <c r="BE263" s="70">
        <v>4131.97</v>
      </c>
      <c r="BF263">
        <v>1.7421</v>
      </c>
      <c r="BG263">
        <v>0.54479999999999995</v>
      </c>
      <c r="BH263">
        <v>0.24249999999999999</v>
      </c>
      <c r="BI263">
        <v>0.14130000000000001</v>
      </c>
      <c r="BJ263">
        <v>2.7400000000000001E-2</v>
      </c>
      <c r="BK263">
        <v>4.3999999999999997E-2</v>
      </c>
    </row>
    <row r="264" spans="1:63" x14ac:dyDescent="0.25">
      <c r="A264" t="s">
        <v>342</v>
      </c>
      <c r="B264">
        <v>44180</v>
      </c>
      <c r="C264">
        <v>22</v>
      </c>
      <c r="D264">
        <v>344.78</v>
      </c>
      <c r="E264" s="70">
        <v>7585.08</v>
      </c>
      <c r="F264" s="70">
        <v>7123.75</v>
      </c>
      <c r="G264">
        <v>1.49E-2</v>
      </c>
      <c r="H264">
        <v>4.4900000000000002E-2</v>
      </c>
      <c r="I264">
        <v>2.5999999999999999E-3</v>
      </c>
      <c r="J264">
        <v>2.3900000000000001E-2</v>
      </c>
      <c r="K264">
        <v>0.86799999999999999</v>
      </c>
      <c r="L264">
        <v>4.5600000000000002E-2</v>
      </c>
      <c r="M264">
        <v>0.4214</v>
      </c>
      <c r="N264">
        <v>1.49E-2</v>
      </c>
      <c r="O264">
        <v>0.1394</v>
      </c>
      <c r="P264" s="70">
        <v>64289.29</v>
      </c>
      <c r="Q264">
        <v>0.1434</v>
      </c>
      <c r="R264">
        <v>0.1241</v>
      </c>
      <c r="S264">
        <v>0.73250000000000004</v>
      </c>
      <c r="T264">
        <v>17.059999999999999</v>
      </c>
      <c r="U264">
        <v>33</v>
      </c>
      <c r="V264" s="70">
        <v>108109.94</v>
      </c>
      <c r="W264">
        <v>229.85</v>
      </c>
      <c r="X264" s="70">
        <v>168085.24</v>
      </c>
      <c r="Y264">
        <v>0.67689999999999995</v>
      </c>
      <c r="Z264">
        <v>0.24249999999999999</v>
      </c>
      <c r="AA264">
        <v>8.0600000000000005E-2</v>
      </c>
      <c r="AB264">
        <v>0.3231</v>
      </c>
      <c r="AC264">
        <v>168.09</v>
      </c>
      <c r="AD264" s="70">
        <v>8038.11</v>
      </c>
      <c r="AE264">
        <v>964.75</v>
      </c>
      <c r="AF264" s="70">
        <v>184512</v>
      </c>
      <c r="AG264">
        <v>500</v>
      </c>
      <c r="AH264" s="70">
        <v>33431</v>
      </c>
      <c r="AI264" s="70">
        <v>55036</v>
      </c>
      <c r="AJ264">
        <v>71.5</v>
      </c>
      <c r="AK264">
        <v>43.02</v>
      </c>
      <c r="AL264">
        <v>53.36</v>
      </c>
      <c r="AM264">
        <v>5.8</v>
      </c>
      <c r="AN264">
        <v>0</v>
      </c>
      <c r="AO264">
        <v>0.94979999999999998</v>
      </c>
      <c r="AP264" s="70">
        <v>1234.67</v>
      </c>
      <c r="AQ264" s="70">
        <v>2053.4699999999998</v>
      </c>
      <c r="AR264" s="70">
        <v>6970.04</v>
      </c>
      <c r="AS264">
        <v>992.29</v>
      </c>
      <c r="AT264">
        <v>522.53</v>
      </c>
      <c r="AU264" s="70">
        <v>11773</v>
      </c>
      <c r="AV264" s="70">
        <v>3461.36</v>
      </c>
      <c r="AW264">
        <v>0.28149999999999997</v>
      </c>
      <c r="AX264" s="70">
        <v>7449.38</v>
      </c>
      <c r="AY264">
        <v>0.60589999999999999</v>
      </c>
      <c r="AZ264">
        <v>702.96</v>
      </c>
      <c r="BA264">
        <v>5.7200000000000001E-2</v>
      </c>
      <c r="BB264">
        <v>680.25</v>
      </c>
      <c r="BC264">
        <v>5.5300000000000002E-2</v>
      </c>
      <c r="BD264" s="70">
        <v>12293.95</v>
      </c>
      <c r="BE264" s="70">
        <v>1133.17</v>
      </c>
      <c r="BF264">
        <v>0.19489999999999999</v>
      </c>
      <c r="BG264">
        <v>0.60960000000000003</v>
      </c>
      <c r="BH264">
        <v>0.24160000000000001</v>
      </c>
      <c r="BI264">
        <v>9.9400000000000002E-2</v>
      </c>
      <c r="BJ264">
        <v>3.56E-2</v>
      </c>
      <c r="BK264">
        <v>1.38E-2</v>
      </c>
    </row>
    <row r="265" spans="1:63" x14ac:dyDescent="0.25">
      <c r="A265" t="s">
        <v>343</v>
      </c>
      <c r="B265">
        <v>48165</v>
      </c>
      <c r="C265">
        <v>63</v>
      </c>
      <c r="D265">
        <v>25.19</v>
      </c>
      <c r="E265" s="70">
        <v>1586.79</v>
      </c>
      <c r="F265" s="70">
        <v>1582.24</v>
      </c>
      <c r="G265">
        <v>3.0000000000000001E-3</v>
      </c>
      <c r="H265">
        <v>2.3999999999999998E-3</v>
      </c>
      <c r="I265">
        <v>3.5999999999999999E-3</v>
      </c>
      <c r="J265">
        <v>1.9800000000000002E-2</v>
      </c>
      <c r="K265">
        <v>0.94869999999999999</v>
      </c>
      <c r="L265">
        <v>2.2599999999999999E-2</v>
      </c>
      <c r="M265">
        <v>0.28070000000000001</v>
      </c>
      <c r="N265">
        <v>0</v>
      </c>
      <c r="O265">
        <v>0.12670000000000001</v>
      </c>
      <c r="P265" s="70">
        <v>57153.52</v>
      </c>
      <c r="Q265">
        <v>0.53</v>
      </c>
      <c r="R265">
        <v>0.16</v>
      </c>
      <c r="S265">
        <v>0.31</v>
      </c>
      <c r="T265">
        <v>20.81</v>
      </c>
      <c r="U265">
        <v>13.2</v>
      </c>
      <c r="V265" s="70">
        <v>73819.33</v>
      </c>
      <c r="W265">
        <v>115.79</v>
      </c>
      <c r="X265" s="70">
        <v>150313.49</v>
      </c>
      <c r="Y265">
        <v>0.874</v>
      </c>
      <c r="Z265">
        <v>7.6300000000000007E-2</v>
      </c>
      <c r="AA265">
        <v>4.9799999999999997E-2</v>
      </c>
      <c r="AB265">
        <v>0.126</v>
      </c>
      <c r="AC265">
        <v>150.31</v>
      </c>
      <c r="AD265" s="70">
        <v>3919.97</v>
      </c>
      <c r="AE265">
        <v>570.49</v>
      </c>
      <c r="AF265" s="70">
        <v>173610.34</v>
      </c>
      <c r="AG265">
        <v>475</v>
      </c>
      <c r="AH265" s="70">
        <v>37238</v>
      </c>
      <c r="AI265" s="70">
        <v>53456</v>
      </c>
      <c r="AJ265">
        <v>45.05</v>
      </c>
      <c r="AK265">
        <v>25.21</v>
      </c>
      <c r="AL265">
        <v>23.66</v>
      </c>
      <c r="AM265">
        <v>4.62</v>
      </c>
      <c r="AN265">
        <v>0</v>
      </c>
      <c r="AO265">
        <v>0.70960000000000001</v>
      </c>
      <c r="AP265" s="70">
        <v>1393.62</v>
      </c>
      <c r="AQ265" s="70">
        <v>1645.9</v>
      </c>
      <c r="AR265" s="70">
        <v>5221.8500000000004</v>
      </c>
      <c r="AS265">
        <v>642.91</v>
      </c>
      <c r="AT265">
        <v>191.7</v>
      </c>
      <c r="AU265" s="70">
        <v>9096</v>
      </c>
      <c r="AV265" s="70">
        <v>4448.2700000000004</v>
      </c>
      <c r="AW265">
        <v>0.46360000000000001</v>
      </c>
      <c r="AX265" s="70">
        <v>3321.6</v>
      </c>
      <c r="AY265">
        <v>0.34620000000000001</v>
      </c>
      <c r="AZ265" s="70">
        <v>1236.6300000000001</v>
      </c>
      <c r="BA265">
        <v>0.12889999999999999</v>
      </c>
      <c r="BB265">
        <v>587.66</v>
      </c>
      <c r="BC265">
        <v>6.13E-2</v>
      </c>
      <c r="BD265" s="70">
        <v>9594.16</v>
      </c>
      <c r="BE265" s="70">
        <v>4211.3</v>
      </c>
      <c r="BF265">
        <v>0.82640000000000002</v>
      </c>
      <c r="BG265">
        <v>0.60760000000000003</v>
      </c>
      <c r="BH265">
        <v>0.18659999999999999</v>
      </c>
      <c r="BI265">
        <v>0.1489</v>
      </c>
      <c r="BJ265">
        <v>4.07E-2</v>
      </c>
      <c r="BK265">
        <v>1.6299999999999999E-2</v>
      </c>
    </row>
    <row r="266" spans="1:63" x14ac:dyDescent="0.25">
      <c r="A266" t="s">
        <v>344</v>
      </c>
      <c r="B266">
        <v>50435</v>
      </c>
      <c r="C266">
        <v>21</v>
      </c>
      <c r="D266">
        <v>192.07</v>
      </c>
      <c r="E266" s="70">
        <v>4033.5</v>
      </c>
      <c r="F266" s="70">
        <v>3981.34</v>
      </c>
      <c r="G266">
        <v>2.46E-2</v>
      </c>
      <c r="H266">
        <v>1.7399999999999999E-2</v>
      </c>
      <c r="I266">
        <v>1.6000000000000001E-3</v>
      </c>
      <c r="J266">
        <v>4.8300000000000003E-2</v>
      </c>
      <c r="K266">
        <v>0.87209999999999999</v>
      </c>
      <c r="L266">
        <v>3.5999999999999997E-2</v>
      </c>
      <c r="M266">
        <v>0.18329999999999999</v>
      </c>
      <c r="N266">
        <v>2.1399999999999999E-2</v>
      </c>
      <c r="O266">
        <v>0.13589999999999999</v>
      </c>
      <c r="P266" s="70">
        <v>58859.68</v>
      </c>
      <c r="Q266">
        <v>0.14180000000000001</v>
      </c>
      <c r="R266">
        <v>0.13789999999999999</v>
      </c>
      <c r="S266">
        <v>0.72030000000000005</v>
      </c>
      <c r="T266">
        <v>18.89</v>
      </c>
      <c r="U266">
        <v>27.09</v>
      </c>
      <c r="V266" s="70">
        <v>66951.33</v>
      </c>
      <c r="W266">
        <v>144.46</v>
      </c>
      <c r="X266" s="70">
        <v>168698.37</v>
      </c>
      <c r="Y266">
        <v>0.7228</v>
      </c>
      <c r="Z266">
        <v>0.2555</v>
      </c>
      <c r="AA266">
        <v>2.1700000000000001E-2</v>
      </c>
      <c r="AB266">
        <v>0.2772</v>
      </c>
      <c r="AC266">
        <v>168.7</v>
      </c>
      <c r="AD266" s="70">
        <v>6919.3</v>
      </c>
      <c r="AE266">
        <v>810.88</v>
      </c>
      <c r="AF266" s="70">
        <v>200954.14</v>
      </c>
      <c r="AG266">
        <v>523</v>
      </c>
      <c r="AH266" s="70">
        <v>43096</v>
      </c>
      <c r="AI266" s="70">
        <v>75173</v>
      </c>
      <c r="AJ266">
        <v>67.03</v>
      </c>
      <c r="AK266">
        <v>41.54</v>
      </c>
      <c r="AL266">
        <v>37.32</v>
      </c>
      <c r="AM266">
        <v>5.13</v>
      </c>
      <c r="AN266">
        <v>0</v>
      </c>
      <c r="AO266">
        <v>0.70850000000000002</v>
      </c>
      <c r="AP266" s="70">
        <v>1135.93</v>
      </c>
      <c r="AQ266" s="70">
        <v>2111.16</v>
      </c>
      <c r="AR266" s="70">
        <v>5938.05</v>
      </c>
      <c r="AS266">
        <v>618.05999999999995</v>
      </c>
      <c r="AT266">
        <v>335.81</v>
      </c>
      <c r="AU266" s="70">
        <v>10139</v>
      </c>
      <c r="AV266" s="70">
        <v>3114.23</v>
      </c>
      <c r="AW266">
        <v>0.29470000000000002</v>
      </c>
      <c r="AX266" s="70">
        <v>5912.73</v>
      </c>
      <c r="AY266">
        <v>0.5595</v>
      </c>
      <c r="AZ266" s="70">
        <v>1076.94</v>
      </c>
      <c r="BA266">
        <v>0.1019</v>
      </c>
      <c r="BB266">
        <v>463.87</v>
      </c>
      <c r="BC266">
        <v>4.3900000000000002E-2</v>
      </c>
      <c r="BD266" s="70">
        <v>10567.77</v>
      </c>
      <c r="BE266" s="70">
        <v>1513.41</v>
      </c>
      <c r="BF266">
        <v>0.18820000000000001</v>
      </c>
      <c r="BG266">
        <v>0.55779999999999996</v>
      </c>
      <c r="BH266">
        <v>0.2215</v>
      </c>
      <c r="BI266">
        <v>0.15820000000000001</v>
      </c>
      <c r="BJ266">
        <v>3.1099999999999999E-2</v>
      </c>
      <c r="BK266">
        <v>3.1300000000000001E-2</v>
      </c>
    </row>
    <row r="267" spans="1:63" x14ac:dyDescent="0.25">
      <c r="A267" t="s">
        <v>345</v>
      </c>
      <c r="B267">
        <v>47878</v>
      </c>
      <c r="C267">
        <v>25</v>
      </c>
      <c r="D267">
        <v>47.99</v>
      </c>
      <c r="E267" s="70">
        <v>1199.77</v>
      </c>
      <c r="F267" s="70">
        <v>1156.98</v>
      </c>
      <c r="G267">
        <v>6.0000000000000001E-3</v>
      </c>
      <c r="H267">
        <v>4.1000000000000003E-3</v>
      </c>
      <c r="I267">
        <v>1.6999999999999999E-3</v>
      </c>
      <c r="J267">
        <v>4.5999999999999999E-3</v>
      </c>
      <c r="K267">
        <v>0.97540000000000004</v>
      </c>
      <c r="L267">
        <v>8.0000000000000002E-3</v>
      </c>
      <c r="M267">
        <v>2.1399999999999999E-2</v>
      </c>
      <c r="N267">
        <v>3.5000000000000001E-3</v>
      </c>
      <c r="O267">
        <v>9.3200000000000005E-2</v>
      </c>
      <c r="P267" s="70">
        <v>63696.28</v>
      </c>
      <c r="Q267">
        <v>0.24179999999999999</v>
      </c>
      <c r="R267">
        <v>0.15379999999999999</v>
      </c>
      <c r="S267">
        <v>0.60440000000000005</v>
      </c>
      <c r="T267">
        <v>17.739999999999998</v>
      </c>
      <c r="U267">
        <v>11.43</v>
      </c>
      <c r="V267" s="70">
        <v>80197.59</v>
      </c>
      <c r="W267">
        <v>104.08</v>
      </c>
      <c r="X267" s="70">
        <v>263849.42</v>
      </c>
      <c r="Y267">
        <v>0.90200000000000002</v>
      </c>
      <c r="Z267">
        <v>6.2899999999999998E-2</v>
      </c>
      <c r="AA267">
        <v>3.5099999999999999E-2</v>
      </c>
      <c r="AB267">
        <v>9.8000000000000004E-2</v>
      </c>
      <c r="AC267">
        <v>263.85000000000002</v>
      </c>
      <c r="AD267" s="70">
        <v>11363.05</v>
      </c>
      <c r="AE267" s="70">
        <v>1348.57</v>
      </c>
      <c r="AF267" s="70">
        <v>301966.59000000003</v>
      </c>
      <c r="AG267">
        <v>595</v>
      </c>
      <c r="AH267" s="70">
        <v>45264</v>
      </c>
      <c r="AI267" s="70">
        <v>113858</v>
      </c>
      <c r="AJ267">
        <v>75.87</v>
      </c>
      <c r="AK267">
        <v>41.93</v>
      </c>
      <c r="AL267">
        <v>41</v>
      </c>
      <c r="AM267">
        <v>4.8</v>
      </c>
      <c r="AN267">
        <v>0</v>
      </c>
      <c r="AO267">
        <v>0.74950000000000006</v>
      </c>
      <c r="AP267" s="70">
        <v>1668.87</v>
      </c>
      <c r="AQ267" s="70">
        <v>2231.71</v>
      </c>
      <c r="AR267" s="70">
        <v>6716.01</v>
      </c>
      <c r="AS267">
        <v>680.03</v>
      </c>
      <c r="AT267">
        <v>363.36</v>
      </c>
      <c r="AU267" s="70">
        <v>11660</v>
      </c>
      <c r="AV267" s="70">
        <v>2061.5300000000002</v>
      </c>
      <c r="AW267">
        <v>0.1668</v>
      </c>
      <c r="AX267" s="70">
        <v>9298.0300000000007</v>
      </c>
      <c r="AY267">
        <v>0.75239999999999996</v>
      </c>
      <c r="AZ267">
        <v>669</v>
      </c>
      <c r="BA267">
        <v>5.4100000000000002E-2</v>
      </c>
      <c r="BB267">
        <v>329.27</v>
      </c>
      <c r="BC267">
        <v>2.6599999999999999E-2</v>
      </c>
      <c r="BD267" s="70">
        <v>12357.83</v>
      </c>
      <c r="BE267">
        <v>669.06</v>
      </c>
      <c r="BF267">
        <v>4.3999999999999997E-2</v>
      </c>
      <c r="BG267">
        <v>0.57389999999999997</v>
      </c>
      <c r="BH267">
        <v>0.21909999999999999</v>
      </c>
      <c r="BI267">
        <v>0.1477</v>
      </c>
      <c r="BJ267">
        <v>3.8100000000000002E-2</v>
      </c>
      <c r="BK267">
        <v>2.1299999999999999E-2</v>
      </c>
    </row>
    <row r="268" spans="1:63" x14ac:dyDescent="0.25">
      <c r="A268" t="s">
        <v>346</v>
      </c>
      <c r="B268">
        <v>50245</v>
      </c>
      <c r="C268">
        <v>36</v>
      </c>
      <c r="D268">
        <v>37.979999999999997</v>
      </c>
      <c r="E268" s="70">
        <v>1367.29</v>
      </c>
      <c r="F268" s="70">
        <v>1436.12</v>
      </c>
      <c r="G268">
        <v>5.4999999999999997E-3</v>
      </c>
      <c r="H268">
        <v>4.99E-2</v>
      </c>
      <c r="I268">
        <v>6.9999999999999999E-4</v>
      </c>
      <c r="J268">
        <v>7.4999999999999997E-3</v>
      </c>
      <c r="K268">
        <v>0.90100000000000002</v>
      </c>
      <c r="L268">
        <v>3.5499999999999997E-2</v>
      </c>
      <c r="M268">
        <v>0.58209999999999995</v>
      </c>
      <c r="N268">
        <v>0</v>
      </c>
      <c r="O268">
        <v>0.16500000000000001</v>
      </c>
      <c r="P268" s="70">
        <v>54203.09</v>
      </c>
      <c r="Q268">
        <v>0.23</v>
      </c>
      <c r="R268">
        <v>0.16</v>
      </c>
      <c r="S268">
        <v>0.61</v>
      </c>
      <c r="T268">
        <v>18.690000000000001</v>
      </c>
      <c r="U268">
        <v>8.1999999999999993</v>
      </c>
      <c r="V268" s="70">
        <v>69703.05</v>
      </c>
      <c r="W268">
        <v>161.28</v>
      </c>
      <c r="X268" s="70">
        <v>81217.929999999993</v>
      </c>
      <c r="Y268">
        <v>0.78549999999999998</v>
      </c>
      <c r="Z268">
        <v>0.1439</v>
      </c>
      <c r="AA268">
        <v>7.0499999999999993E-2</v>
      </c>
      <c r="AB268">
        <v>0.2145</v>
      </c>
      <c r="AC268">
        <v>81.22</v>
      </c>
      <c r="AD268" s="70">
        <v>2228.79</v>
      </c>
      <c r="AE268">
        <v>349.31</v>
      </c>
      <c r="AF268" s="70">
        <v>73927.09</v>
      </c>
      <c r="AG268">
        <v>52</v>
      </c>
      <c r="AH268" s="70">
        <v>27650</v>
      </c>
      <c r="AI268" s="70">
        <v>38087</v>
      </c>
      <c r="AJ268">
        <v>49.7</v>
      </c>
      <c r="AK268">
        <v>23.57</v>
      </c>
      <c r="AL268">
        <v>37.67</v>
      </c>
      <c r="AM268">
        <v>4.8</v>
      </c>
      <c r="AN268">
        <v>0</v>
      </c>
      <c r="AO268">
        <v>0.72799999999999998</v>
      </c>
      <c r="AP268" s="70">
        <v>1077.75</v>
      </c>
      <c r="AQ268" s="70">
        <v>1787.86</v>
      </c>
      <c r="AR268" s="70">
        <v>5515.65</v>
      </c>
      <c r="AS268">
        <v>475.28</v>
      </c>
      <c r="AT268">
        <v>142.47</v>
      </c>
      <c r="AU268" s="70">
        <v>8999</v>
      </c>
      <c r="AV268" s="70">
        <v>5471.65</v>
      </c>
      <c r="AW268">
        <v>0.57950000000000002</v>
      </c>
      <c r="AX268" s="70">
        <v>1711.7</v>
      </c>
      <c r="AY268">
        <v>0.18129999999999999</v>
      </c>
      <c r="AZ268" s="70">
        <v>1298.26</v>
      </c>
      <c r="BA268">
        <v>0.13750000000000001</v>
      </c>
      <c r="BB268">
        <v>961.11</v>
      </c>
      <c r="BC268">
        <v>0.1018</v>
      </c>
      <c r="BD268" s="70">
        <v>9442.7199999999993</v>
      </c>
      <c r="BE268" s="70">
        <v>5128.34</v>
      </c>
      <c r="BF268">
        <v>2.4451000000000001</v>
      </c>
      <c r="BG268">
        <v>0.53800000000000003</v>
      </c>
      <c r="BH268">
        <v>0.2041</v>
      </c>
      <c r="BI268">
        <v>0.15029999999999999</v>
      </c>
      <c r="BJ268">
        <v>2.8000000000000001E-2</v>
      </c>
      <c r="BK268">
        <v>7.9500000000000001E-2</v>
      </c>
    </row>
    <row r="269" spans="1:63" x14ac:dyDescent="0.25">
      <c r="A269" t="s">
        <v>347</v>
      </c>
      <c r="B269">
        <v>49866</v>
      </c>
      <c r="C269">
        <v>27</v>
      </c>
      <c r="D269">
        <v>133.02000000000001</v>
      </c>
      <c r="E269" s="70">
        <v>3591.66</v>
      </c>
      <c r="F269" s="70">
        <v>3459.6</v>
      </c>
      <c r="G269">
        <v>4.4000000000000003E-3</v>
      </c>
      <c r="H269">
        <v>3.2000000000000002E-3</v>
      </c>
      <c r="I269">
        <v>1.1000000000000001E-3</v>
      </c>
      <c r="J269">
        <v>1.55E-2</v>
      </c>
      <c r="K269">
        <v>0.95599999999999996</v>
      </c>
      <c r="L269">
        <v>1.9800000000000002E-2</v>
      </c>
      <c r="M269">
        <v>0.18709999999999999</v>
      </c>
      <c r="N269">
        <v>7.1999999999999998E-3</v>
      </c>
      <c r="O269">
        <v>0.1145</v>
      </c>
      <c r="P269" s="70">
        <v>52677.25</v>
      </c>
      <c r="Q269">
        <v>0.2</v>
      </c>
      <c r="R269">
        <v>0.245</v>
      </c>
      <c r="S269">
        <v>0.55500000000000005</v>
      </c>
      <c r="T269">
        <v>19.59</v>
      </c>
      <c r="U269">
        <v>18</v>
      </c>
      <c r="V269" s="70">
        <v>83882.39</v>
      </c>
      <c r="W269">
        <v>199.54</v>
      </c>
      <c r="X269" s="70">
        <v>107628.73</v>
      </c>
      <c r="Y269">
        <v>0.86560000000000004</v>
      </c>
      <c r="Z269">
        <v>0.12</v>
      </c>
      <c r="AA269">
        <v>1.44E-2</v>
      </c>
      <c r="AB269">
        <v>0.13439999999999999</v>
      </c>
      <c r="AC269">
        <v>107.63</v>
      </c>
      <c r="AD269" s="70">
        <v>3982.14</v>
      </c>
      <c r="AE269">
        <v>612.91</v>
      </c>
      <c r="AF269" s="70">
        <v>122567.99</v>
      </c>
      <c r="AG269">
        <v>301</v>
      </c>
      <c r="AH269" s="70">
        <v>38241</v>
      </c>
      <c r="AI269" s="70">
        <v>57553</v>
      </c>
      <c r="AJ269">
        <v>66.599999999999994</v>
      </c>
      <c r="AK269">
        <v>36.21</v>
      </c>
      <c r="AL269">
        <v>39.14</v>
      </c>
      <c r="AM269">
        <v>5.8</v>
      </c>
      <c r="AN269">
        <v>0</v>
      </c>
      <c r="AO269">
        <v>0.83230000000000004</v>
      </c>
      <c r="AP269" s="70">
        <v>1167.44</v>
      </c>
      <c r="AQ269" s="70">
        <v>1655.64</v>
      </c>
      <c r="AR269" s="70">
        <v>5166.76</v>
      </c>
      <c r="AS269">
        <v>245.33</v>
      </c>
      <c r="AT269">
        <v>119.84</v>
      </c>
      <c r="AU269" s="70">
        <v>8355</v>
      </c>
      <c r="AV269" s="70">
        <v>4497.2</v>
      </c>
      <c r="AW269">
        <v>0.50049999999999994</v>
      </c>
      <c r="AX269" s="70">
        <v>3690.69</v>
      </c>
      <c r="AY269">
        <v>0.41070000000000001</v>
      </c>
      <c r="AZ269">
        <v>415.32</v>
      </c>
      <c r="BA269">
        <v>4.6199999999999998E-2</v>
      </c>
      <c r="BB269">
        <v>382.53</v>
      </c>
      <c r="BC269">
        <v>4.2599999999999999E-2</v>
      </c>
      <c r="BD269" s="70">
        <v>8985.74</v>
      </c>
      <c r="BE269" s="70">
        <v>3460.43</v>
      </c>
      <c r="BF269">
        <v>0.82779999999999998</v>
      </c>
      <c r="BG269">
        <v>0.59740000000000004</v>
      </c>
      <c r="BH269">
        <v>0.2162</v>
      </c>
      <c r="BI269">
        <v>0.14510000000000001</v>
      </c>
      <c r="BJ269">
        <v>2.6100000000000002E-2</v>
      </c>
      <c r="BK269">
        <v>1.5100000000000001E-2</v>
      </c>
    </row>
    <row r="270" spans="1:63" x14ac:dyDescent="0.25">
      <c r="A270" t="s">
        <v>348</v>
      </c>
      <c r="B270">
        <v>50690</v>
      </c>
      <c r="C270">
        <v>37</v>
      </c>
      <c r="D270">
        <v>46.62</v>
      </c>
      <c r="E270" s="70">
        <v>1724.84</v>
      </c>
      <c r="F270" s="70">
        <v>1618.19</v>
      </c>
      <c r="G270">
        <v>6.8999999999999999E-3</v>
      </c>
      <c r="H270">
        <v>1.4E-2</v>
      </c>
      <c r="I270">
        <v>0</v>
      </c>
      <c r="J270">
        <v>0.1016</v>
      </c>
      <c r="K270">
        <v>0.8407</v>
      </c>
      <c r="L270">
        <v>3.6900000000000002E-2</v>
      </c>
      <c r="M270">
        <v>0.37209999999999999</v>
      </c>
      <c r="N270">
        <v>7.4000000000000003E-3</v>
      </c>
      <c r="O270">
        <v>0.1239</v>
      </c>
      <c r="P270" s="70">
        <v>49741.33</v>
      </c>
      <c r="Q270">
        <v>0.25690000000000002</v>
      </c>
      <c r="R270">
        <v>0.28439999999999999</v>
      </c>
      <c r="S270">
        <v>0.4587</v>
      </c>
      <c r="T270">
        <v>17.53</v>
      </c>
      <c r="U270">
        <v>10.5</v>
      </c>
      <c r="V270" s="70">
        <v>66621.240000000005</v>
      </c>
      <c r="W270">
        <v>155.19</v>
      </c>
      <c r="X270" s="70">
        <v>126262</v>
      </c>
      <c r="Y270">
        <v>0.7006</v>
      </c>
      <c r="Z270">
        <v>0.2419</v>
      </c>
      <c r="AA270">
        <v>5.7500000000000002E-2</v>
      </c>
      <c r="AB270">
        <v>0.2994</v>
      </c>
      <c r="AC270">
        <v>126.26</v>
      </c>
      <c r="AD270" s="70">
        <v>4964.92</v>
      </c>
      <c r="AE270">
        <v>545.20000000000005</v>
      </c>
      <c r="AF270" s="70">
        <v>148868.96</v>
      </c>
      <c r="AG270">
        <v>419</v>
      </c>
      <c r="AH270" s="70">
        <v>32966</v>
      </c>
      <c r="AI270" s="70">
        <v>47355</v>
      </c>
      <c r="AJ270">
        <v>59.64</v>
      </c>
      <c r="AK270">
        <v>37.020000000000003</v>
      </c>
      <c r="AL270">
        <v>41.14</v>
      </c>
      <c r="AM270">
        <v>4.7</v>
      </c>
      <c r="AN270">
        <v>0</v>
      </c>
      <c r="AO270">
        <v>0.73370000000000002</v>
      </c>
      <c r="AP270" s="70">
        <v>1291.27</v>
      </c>
      <c r="AQ270" s="70">
        <v>1635.13</v>
      </c>
      <c r="AR270" s="70">
        <v>4449.09</v>
      </c>
      <c r="AS270">
        <v>248.53</v>
      </c>
      <c r="AT270">
        <v>180.98</v>
      </c>
      <c r="AU270" s="70">
        <v>7805</v>
      </c>
      <c r="AV270" s="70">
        <v>3697.32</v>
      </c>
      <c r="AW270">
        <v>0.38940000000000002</v>
      </c>
      <c r="AX270" s="70">
        <v>4183.1499999999996</v>
      </c>
      <c r="AY270">
        <v>0.4405</v>
      </c>
      <c r="AZ270" s="70">
        <v>1099.8399999999999</v>
      </c>
      <c r="BA270">
        <v>0.1158</v>
      </c>
      <c r="BB270">
        <v>515.57000000000005</v>
      </c>
      <c r="BC270">
        <v>5.4300000000000001E-2</v>
      </c>
      <c r="BD270" s="70">
        <v>9495.8799999999992</v>
      </c>
      <c r="BE270" s="70">
        <v>1365.61</v>
      </c>
      <c r="BF270">
        <v>0.36059999999999998</v>
      </c>
      <c r="BG270">
        <v>0.49980000000000002</v>
      </c>
      <c r="BH270">
        <v>0.22389999999999999</v>
      </c>
      <c r="BI270">
        <v>0.21890000000000001</v>
      </c>
      <c r="BJ270">
        <v>3.7699999999999997E-2</v>
      </c>
      <c r="BK270">
        <v>1.9599999999999999E-2</v>
      </c>
    </row>
    <row r="271" spans="1:63" x14ac:dyDescent="0.25">
      <c r="A271" t="s">
        <v>349</v>
      </c>
      <c r="B271">
        <v>50187</v>
      </c>
      <c r="C271">
        <v>28</v>
      </c>
      <c r="D271">
        <v>67.87</v>
      </c>
      <c r="E271" s="70">
        <v>1900.35</v>
      </c>
      <c r="F271" s="70">
        <v>1815.38</v>
      </c>
      <c r="G271">
        <v>1.18E-2</v>
      </c>
      <c r="H271">
        <v>9.1999999999999998E-3</v>
      </c>
      <c r="I271">
        <v>2E-3</v>
      </c>
      <c r="J271">
        <v>1.04E-2</v>
      </c>
      <c r="K271">
        <v>0.94589999999999996</v>
      </c>
      <c r="L271">
        <v>2.07E-2</v>
      </c>
      <c r="M271">
        <v>0.26</v>
      </c>
      <c r="N271">
        <v>3.3E-3</v>
      </c>
      <c r="O271">
        <v>0.1207</v>
      </c>
      <c r="P271" s="70">
        <v>51069.1</v>
      </c>
      <c r="Q271">
        <v>0.1905</v>
      </c>
      <c r="R271">
        <v>0.18099999999999999</v>
      </c>
      <c r="S271">
        <v>0.62860000000000005</v>
      </c>
      <c r="T271">
        <v>20.07</v>
      </c>
      <c r="U271">
        <v>7.26</v>
      </c>
      <c r="V271" s="70">
        <v>76998.94</v>
      </c>
      <c r="W271">
        <v>255.69</v>
      </c>
      <c r="X271" s="70">
        <v>138654.26999999999</v>
      </c>
      <c r="Y271">
        <v>0.76690000000000003</v>
      </c>
      <c r="Z271">
        <v>0.20499999999999999</v>
      </c>
      <c r="AA271">
        <v>2.81E-2</v>
      </c>
      <c r="AB271">
        <v>0.2331</v>
      </c>
      <c r="AC271">
        <v>138.65</v>
      </c>
      <c r="AD271" s="70">
        <v>4670.97</v>
      </c>
      <c r="AE271">
        <v>611.21</v>
      </c>
      <c r="AF271" s="70">
        <v>151082.34</v>
      </c>
      <c r="AG271">
        <v>428</v>
      </c>
      <c r="AH271" s="70">
        <v>34200</v>
      </c>
      <c r="AI271" s="70">
        <v>52327</v>
      </c>
      <c r="AJ271">
        <v>46.35</v>
      </c>
      <c r="AK271">
        <v>33.28</v>
      </c>
      <c r="AL271">
        <v>33.479999999999997</v>
      </c>
      <c r="AM271">
        <v>5.3</v>
      </c>
      <c r="AN271">
        <v>0</v>
      </c>
      <c r="AO271">
        <v>0.78480000000000005</v>
      </c>
      <c r="AP271">
        <v>967.36</v>
      </c>
      <c r="AQ271" s="70">
        <v>1666.55</v>
      </c>
      <c r="AR271" s="70">
        <v>5083.66</v>
      </c>
      <c r="AS271">
        <v>460.89</v>
      </c>
      <c r="AT271">
        <v>301.55</v>
      </c>
      <c r="AU271" s="70">
        <v>8480</v>
      </c>
      <c r="AV271" s="70">
        <v>4285.84</v>
      </c>
      <c r="AW271">
        <v>0.4496</v>
      </c>
      <c r="AX271" s="70">
        <v>4012.34</v>
      </c>
      <c r="AY271">
        <v>0.4209</v>
      </c>
      <c r="AZ271">
        <v>694.29</v>
      </c>
      <c r="BA271">
        <v>7.2800000000000004E-2</v>
      </c>
      <c r="BB271">
        <v>539.53</v>
      </c>
      <c r="BC271">
        <v>5.6599999999999998E-2</v>
      </c>
      <c r="BD271" s="70">
        <v>9532</v>
      </c>
      <c r="BE271" s="70">
        <v>3033.15</v>
      </c>
      <c r="BF271">
        <v>0.60970000000000002</v>
      </c>
      <c r="BG271">
        <v>0.56459999999999999</v>
      </c>
      <c r="BH271">
        <v>0.23100000000000001</v>
      </c>
      <c r="BI271">
        <v>0.13800000000000001</v>
      </c>
      <c r="BJ271">
        <v>4.8099999999999997E-2</v>
      </c>
      <c r="BK271">
        <v>1.83E-2</v>
      </c>
    </row>
    <row r="272" spans="1:63" x14ac:dyDescent="0.25">
      <c r="A272" t="s">
        <v>350</v>
      </c>
      <c r="B272">
        <v>44198</v>
      </c>
      <c r="C272">
        <v>6</v>
      </c>
      <c r="D272">
        <v>979.56</v>
      </c>
      <c r="E272" s="70">
        <v>5877.36</v>
      </c>
      <c r="F272" s="70">
        <v>5426.26</v>
      </c>
      <c r="G272">
        <v>4.5499999999999999E-2</v>
      </c>
      <c r="H272">
        <v>8.77E-2</v>
      </c>
      <c r="I272">
        <v>1.1999999999999999E-3</v>
      </c>
      <c r="J272">
        <v>6.2E-2</v>
      </c>
      <c r="K272">
        <v>0.73650000000000004</v>
      </c>
      <c r="L272">
        <v>6.7199999999999996E-2</v>
      </c>
      <c r="M272">
        <v>0.51670000000000005</v>
      </c>
      <c r="N272">
        <v>8.8800000000000004E-2</v>
      </c>
      <c r="O272">
        <v>0.1298</v>
      </c>
      <c r="P272" s="70">
        <v>68456.61</v>
      </c>
      <c r="Q272">
        <v>0.19070000000000001</v>
      </c>
      <c r="R272">
        <v>0.19070000000000001</v>
      </c>
      <c r="S272">
        <v>0.61860000000000004</v>
      </c>
      <c r="T272">
        <v>18</v>
      </c>
      <c r="U272">
        <v>38.22</v>
      </c>
      <c r="V272" s="70">
        <v>96537.34</v>
      </c>
      <c r="W272">
        <v>153.78</v>
      </c>
      <c r="X272" s="70">
        <v>145183.67000000001</v>
      </c>
      <c r="Y272">
        <v>0.80300000000000005</v>
      </c>
      <c r="Z272">
        <v>0.18090000000000001</v>
      </c>
      <c r="AA272">
        <v>1.61E-2</v>
      </c>
      <c r="AB272">
        <v>0.19700000000000001</v>
      </c>
      <c r="AC272">
        <v>145.18</v>
      </c>
      <c r="AD272" s="70">
        <v>7474.82</v>
      </c>
      <c r="AE272">
        <v>984.81</v>
      </c>
      <c r="AF272" s="70">
        <v>157830.18</v>
      </c>
      <c r="AG272">
        <v>446</v>
      </c>
      <c r="AH272" s="70">
        <v>31707</v>
      </c>
      <c r="AI272" s="70">
        <v>48468</v>
      </c>
      <c r="AJ272">
        <v>104.83</v>
      </c>
      <c r="AK272">
        <v>47.98</v>
      </c>
      <c r="AL272">
        <v>62.29</v>
      </c>
      <c r="AM272">
        <v>5.03</v>
      </c>
      <c r="AN272">
        <v>0</v>
      </c>
      <c r="AO272">
        <v>1.1496</v>
      </c>
      <c r="AP272" s="70">
        <v>1212.2</v>
      </c>
      <c r="AQ272" s="70">
        <v>1696.42</v>
      </c>
      <c r="AR272" s="70">
        <v>8366.16</v>
      </c>
      <c r="AS272">
        <v>743.39</v>
      </c>
      <c r="AT272">
        <v>556.80999999999995</v>
      </c>
      <c r="AU272" s="70">
        <v>12575</v>
      </c>
      <c r="AV272" s="70">
        <v>4305.7700000000004</v>
      </c>
      <c r="AW272">
        <v>0.30680000000000002</v>
      </c>
      <c r="AX272" s="70">
        <v>7344.29</v>
      </c>
      <c r="AY272">
        <v>0.52329999999999999</v>
      </c>
      <c r="AZ272" s="70">
        <v>1160.82</v>
      </c>
      <c r="BA272">
        <v>8.2699999999999996E-2</v>
      </c>
      <c r="BB272" s="70">
        <v>1224.55</v>
      </c>
      <c r="BC272">
        <v>8.72E-2</v>
      </c>
      <c r="BD272" s="70">
        <v>14035.43</v>
      </c>
      <c r="BE272" s="70">
        <v>2736.2</v>
      </c>
      <c r="BF272">
        <v>0.4627</v>
      </c>
      <c r="BG272">
        <v>0.61260000000000003</v>
      </c>
      <c r="BH272">
        <v>0.2059</v>
      </c>
      <c r="BI272">
        <v>0.1424</v>
      </c>
      <c r="BJ272">
        <v>2.2200000000000001E-2</v>
      </c>
      <c r="BK272">
        <v>1.6899999999999998E-2</v>
      </c>
    </row>
    <row r="273" spans="1:63" x14ac:dyDescent="0.25">
      <c r="A273" t="s">
        <v>351</v>
      </c>
      <c r="B273">
        <v>47993</v>
      </c>
      <c r="C273">
        <v>85</v>
      </c>
      <c r="D273">
        <v>25.07</v>
      </c>
      <c r="E273" s="70">
        <v>2130.88</v>
      </c>
      <c r="F273" s="70">
        <v>1999.53</v>
      </c>
      <c r="G273">
        <v>4.5999999999999999E-3</v>
      </c>
      <c r="H273">
        <v>6.0000000000000001E-3</v>
      </c>
      <c r="I273">
        <v>3.0000000000000001E-3</v>
      </c>
      <c r="J273">
        <v>1.38E-2</v>
      </c>
      <c r="K273">
        <v>0.94950000000000001</v>
      </c>
      <c r="L273">
        <v>2.3099999999999999E-2</v>
      </c>
      <c r="M273">
        <v>0.50470000000000004</v>
      </c>
      <c r="N273">
        <v>0</v>
      </c>
      <c r="O273">
        <v>0.16059999999999999</v>
      </c>
      <c r="P273" s="70">
        <v>47558.91</v>
      </c>
      <c r="Q273">
        <v>0.16109999999999999</v>
      </c>
      <c r="R273">
        <v>0.18329999999999999</v>
      </c>
      <c r="S273">
        <v>0.65559999999999996</v>
      </c>
      <c r="T273">
        <v>15.9</v>
      </c>
      <c r="U273">
        <v>28.82</v>
      </c>
      <c r="V273" s="70">
        <v>47854.1</v>
      </c>
      <c r="W273">
        <v>71.989999999999995</v>
      </c>
      <c r="X273" s="70">
        <v>185783.1</v>
      </c>
      <c r="Y273">
        <v>0.7147</v>
      </c>
      <c r="Z273">
        <v>0.2424</v>
      </c>
      <c r="AA273">
        <v>4.2900000000000001E-2</v>
      </c>
      <c r="AB273">
        <v>0.2853</v>
      </c>
      <c r="AC273">
        <v>185.78</v>
      </c>
      <c r="AD273" s="70">
        <v>7023.38</v>
      </c>
      <c r="AE273">
        <v>717.35</v>
      </c>
      <c r="AF273" s="70">
        <v>181634.39</v>
      </c>
      <c r="AG273">
        <v>495</v>
      </c>
      <c r="AH273" s="70">
        <v>32662</v>
      </c>
      <c r="AI273" s="70">
        <v>51561</v>
      </c>
      <c r="AJ273">
        <v>55.33</v>
      </c>
      <c r="AK273">
        <v>36.619999999999997</v>
      </c>
      <c r="AL273">
        <v>38.200000000000003</v>
      </c>
      <c r="AM273">
        <v>4.5999999999999996</v>
      </c>
      <c r="AN273">
        <v>0</v>
      </c>
      <c r="AO273">
        <v>1.4149</v>
      </c>
      <c r="AP273" s="70">
        <v>1469.91</v>
      </c>
      <c r="AQ273" s="70">
        <v>2377.11</v>
      </c>
      <c r="AR273" s="70">
        <v>5625.01</v>
      </c>
      <c r="AS273">
        <v>726.58</v>
      </c>
      <c r="AT273">
        <v>139.4</v>
      </c>
      <c r="AU273" s="70">
        <v>10338</v>
      </c>
      <c r="AV273" s="70">
        <v>4119.1499999999996</v>
      </c>
      <c r="AW273">
        <v>0.36</v>
      </c>
      <c r="AX273" s="70">
        <v>6018.6</v>
      </c>
      <c r="AY273">
        <v>0.52600000000000002</v>
      </c>
      <c r="AZ273">
        <v>594.22</v>
      </c>
      <c r="BA273">
        <v>5.1900000000000002E-2</v>
      </c>
      <c r="BB273">
        <v>709.64</v>
      </c>
      <c r="BC273">
        <v>6.2E-2</v>
      </c>
      <c r="BD273" s="70">
        <v>11441.6</v>
      </c>
      <c r="BE273" s="70">
        <v>1461.52</v>
      </c>
      <c r="BF273">
        <v>0.32640000000000002</v>
      </c>
      <c r="BG273">
        <v>0.57879999999999998</v>
      </c>
      <c r="BH273">
        <v>0.20430000000000001</v>
      </c>
      <c r="BI273">
        <v>0.14630000000000001</v>
      </c>
      <c r="BJ273">
        <v>2.98E-2</v>
      </c>
      <c r="BK273">
        <v>4.0800000000000003E-2</v>
      </c>
    </row>
    <row r="274" spans="1:63" x14ac:dyDescent="0.25">
      <c r="A274" t="s">
        <v>352</v>
      </c>
      <c r="B274">
        <v>46110</v>
      </c>
      <c r="C274">
        <v>63</v>
      </c>
      <c r="D274">
        <v>274.16000000000003</v>
      </c>
      <c r="E274" s="70">
        <v>17272.34</v>
      </c>
      <c r="F274" s="70">
        <v>16181</v>
      </c>
      <c r="G274">
        <v>5.8500000000000003E-2</v>
      </c>
      <c r="H274">
        <v>0.1026</v>
      </c>
      <c r="I274">
        <v>1.6000000000000001E-3</v>
      </c>
      <c r="J274">
        <v>4.8399999999999999E-2</v>
      </c>
      <c r="K274">
        <v>0.74509999999999998</v>
      </c>
      <c r="L274">
        <v>4.3799999999999999E-2</v>
      </c>
      <c r="M274">
        <v>0.19040000000000001</v>
      </c>
      <c r="N274">
        <v>4.8000000000000001E-2</v>
      </c>
      <c r="O274">
        <v>0.1011</v>
      </c>
      <c r="P274" s="70">
        <v>64141.8</v>
      </c>
      <c r="Q274">
        <v>6.6900000000000001E-2</v>
      </c>
      <c r="R274">
        <v>0.20319999999999999</v>
      </c>
      <c r="S274">
        <v>0.72989999999999999</v>
      </c>
      <c r="T274">
        <v>20.63</v>
      </c>
      <c r="U274">
        <v>57</v>
      </c>
      <c r="V274" s="70">
        <v>85625.49</v>
      </c>
      <c r="W274">
        <v>293.49</v>
      </c>
      <c r="X274" s="70">
        <v>145796.65</v>
      </c>
      <c r="Y274">
        <v>0.7641</v>
      </c>
      <c r="Z274">
        <v>0.20669999999999999</v>
      </c>
      <c r="AA274">
        <v>2.92E-2</v>
      </c>
      <c r="AB274">
        <v>0.2359</v>
      </c>
      <c r="AC274">
        <v>145.80000000000001</v>
      </c>
      <c r="AD274" s="70">
        <v>5446.81</v>
      </c>
      <c r="AE274">
        <v>631.03</v>
      </c>
      <c r="AF274" s="70">
        <v>178281.76</v>
      </c>
      <c r="AG274">
        <v>486</v>
      </c>
      <c r="AH274" s="70">
        <v>52467</v>
      </c>
      <c r="AI274" s="70">
        <v>81332</v>
      </c>
      <c r="AJ274">
        <v>62.57</v>
      </c>
      <c r="AK274">
        <v>35.42</v>
      </c>
      <c r="AL274">
        <v>40.950000000000003</v>
      </c>
      <c r="AM274">
        <v>6.49</v>
      </c>
      <c r="AN274">
        <v>0</v>
      </c>
      <c r="AO274">
        <v>0.50770000000000004</v>
      </c>
      <c r="AP274" s="70">
        <v>1080.3399999999999</v>
      </c>
      <c r="AQ274" s="70">
        <v>1880.02</v>
      </c>
      <c r="AR274" s="70">
        <v>5364.29</v>
      </c>
      <c r="AS274">
        <v>657.95</v>
      </c>
      <c r="AT274">
        <v>112.4</v>
      </c>
      <c r="AU274" s="70">
        <v>9095</v>
      </c>
      <c r="AV274" s="70">
        <v>3336.18</v>
      </c>
      <c r="AW274">
        <v>0.34029999999999999</v>
      </c>
      <c r="AX274" s="70">
        <v>4733.05</v>
      </c>
      <c r="AY274">
        <v>0.48280000000000001</v>
      </c>
      <c r="AZ274" s="70">
        <v>1280.45</v>
      </c>
      <c r="BA274">
        <v>0.13059999999999999</v>
      </c>
      <c r="BB274">
        <v>452.71</v>
      </c>
      <c r="BC274">
        <v>4.6199999999999998E-2</v>
      </c>
      <c r="BD274" s="70">
        <v>9802.4</v>
      </c>
      <c r="BE274" s="70">
        <v>2212.39</v>
      </c>
      <c r="BF274">
        <v>0.31469999999999998</v>
      </c>
      <c r="BG274">
        <v>0.58379999999999999</v>
      </c>
      <c r="BH274">
        <v>0.1905</v>
      </c>
      <c r="BI274">
        <v>0.18609999999999999</v>
      </c>
      <c r="BJ274">
        <v>2.5700000000000001E-2</v>
      </c>
      <c r="BK274">
        <v>1.38E-2</v>
      </c>
    </row>
    <row r="275" spans="1:63" x14ac:dyDescent="0.25">
      <c r="A275" t="s">
        <v>353</v>
      </c>
      <c r="B275">
        <v>49569</v>
      </c>
      <c r="C275">
        <v>127</v>
      </c>
      <c r="D275">
        <v>8.5399999999999991</v>
      </c>
      <c r="E275" s="70">
        <v>1084.03</v>
      </c>
      <c r="F275">
        <v>976.8</v>
      </c>
      <c r="G275">
        <v>3.0000000000000001E-3</v>
      </c>
      <c r="H275">
        <v>2E-3</v>
      </c>
      <c r="I275">
        <v>1E-4</v>
      </c>
      <c r="J275">
        <v>3.9100000000000003E-2</v>
      </c>
      <c r="K275">
        <v>0.93710000000000004</v>
      </c>
      <c r="L275">
        <v>1.8700000000000001E-2</v>
      </c>
      <c r="M275">
        <v>0.31869999999999998</v>
      </c>
      <c r="N275">
        <v>0</v>
      </c>
      <c r="O275">
        <v>0.14369999999999999</v>
      </c>
      <c r="P275" s="70">
        <v>42022.33</v>
      </c>
      <c r="Q275">
        <v>0.30509999999999998</v>
      </c>
      <c r="R275">
        <v>0.1525</v>
      </c>
      <c r="S275">
        <v>0.54239999999999999</v>
      </c>
      <c r="T275">
        <v>15.31</v>
      </c>
      <c r="U275">
        <v>6.6</v>
      </c>
      <c r="V275" s="70">
        <v>60659.24</v>
      </c>
      <c r="W275">
        <v>156.79</v>
      </c>
      <c r="X275" s="70">
        <v>135353.93</v>
      </c>
      <c r="Y275">
        <v>0.86680000000000001</v>
      </c>
      <c r="Z275">
        <v>8.8400000000000006E-2</v>
      </c>
      <c r="AA275">
        <v>4.48E-2</v>
      </c>
      <c r="AB275">
        <v>0.13320000000000001</v>
      </c>
      <c r="AC275">
        <v>135.35</v>
      </c>
      <c r="AD275" s="70">
        <v>3076.95</v>
      </c>
      <c r="AE275">
        <v>457.57</v>
      </c>
      <c r="AF275" s="70">
        <v>125841.64</v>
      </c>
      <c r="AG275">
        <v>309</v>
      </c>
      <c r="AH275" s="70">
        <v>31206</v>
      </c>
      <c r="AI275" s="70">
        <v>42569</v>
      </c>
      <c r="AJ275">
        <v>38</v>
      </c>
      <c r="AK275">
        <v>21.6</v>
      </c>
      <c r="AL275">
        <v>26.1</v>
      </c>
      <c r="AM275">
        <v>4.5999999999999996</v>
      </c>
      <c r="AN275" s="70">
        <v>1816.72</v>
      </c>
      <c r="AO275">
        <v>1.6392</v>
      </c>
      <c r="AP275" s="70">
        <v>1541.24</v>
      </c>
      <c r="AQ275" s="70">
        <v>2465.5500000000002</v>
      </c>
      <c r="AR275" s="70">
        <v>5483.72</v>
      </c>
      <c r="AS275">
        <v>753.18</v>
      </c>
      <c r="AT275">
        <v>251.25</v>
      </c>
      <c r="AU275" s="70">
        <v>10495</v>
      </c>
      <c r="AV275" s="70">
        <v>5760.3</v>
      </c>
      <c r="AW275">
        <v>0.46970000000000001</v>
      </c>
      <c r="AX275" s="70">
        <v>4853.83</v>
      </c>
      <c r="AY275">
        <v>0.39579999999999999</v>
      </c>
      <c r="AZ275">
        <v>990.81</v>
      </c>
      <c r="BA275">
        <v>8.0799999999999997E-2</v>
      </c>
      <c r="BB275">
        <v>659.71</v>
      </c>
      <c r="BC275">
        <v>5.3800000000000001E-2</v>
      </c>
      <c r="BD275" s="70">
        <v>12264.65</v>
      </c>
      <c r="BE275" s="70">
        <v>4197.8999999999996</v>
      </c>
      <c r="BF275">
        <v>1.3174999999999999</v>
      </c>
      <c r="BG275">
        <v>0.46560000000000001</v>
      </c>
      <c r="BH275">
        <v>0.2248</v>
      </c>
      <c r="BI275">
        <v>0.2099</v>
      </c>
      <c r="BJ275">
        <v>4.99E-2</v>
      </c>
      <c r="BK275">
        <v>4.9799999999999997E-2</v>
      </c>
    </row>
    <row r="276" spans="1:63" x14ac:dyDescent="0.25">
      <c r="A276" t="s">
        <v>354</v>
      </c>
      <c r="B276">
        <v>44206</v>
      </c>
      <c r="C276">
        <v>57</v>
      </c>
      <c r="D276">
        <v>113.87</v>
      </c>
      <c r="E276" s="70">
        <v>6490.53</v>
      </c>
      <c r="F276" s="70">
        <v>5899.6</v>
      </c>
      <c r="G276">
        <v>4.7999999999999996E-3</v>
      </c>
      <c r="H276">
        <v>1.6899999999999998E-2</v>
      </c>
      <c r="I276">
        <v>1.5E-3</v>
      </c>
      <c r="J276">
        <v>1.11E-2</v>
      </c>
      <c r="K276">
        <v>0.94320000000000004</v>
      </c>
      <c r="L276">
        <v>2.2599999999999999E-2</v>
      </c>
      <c r="M276">
        <v>0.54720000000000002</v>
      </c>
      <c r="N276">
        <v>1.5E-3</v>
      </c>
      <c r="O276">
        <v>0.1459</v>
      </c>
      <c r="P276" s="70">
        <v>55703.31</v>
      </c>
      <c r="Q276">
        <v>0.4506</v>
      </c>
      <c r="R276">
        <v>0.10630000000000001</v>
      </c>
      <c r="S276">
        <v>0.443</v>
      </c>
      <c r="T276">
        <v>21.78</v>
      </c>
      <c r="U276">
        <v>26</v>
      </c>
      <c r="V276" s="70">
        <v>89181.96</v>
      </c>
      <c r="W276">
        <v>249.62</v>
      </c>
      <c r="X276" s="70">
        <v>140955.94</v>
      </c>
      <c r="Y276">
        <v>0.67579999999999996</v>
      </c>
      <c r="Z276">
        <v>0.27100000000000002</v>
      </c>
      <c r="AA276">
        <v>5.3199999999999997E-2</v>
      </c>
      <c r="AB276">
        <v>0.32419999999999999</v>
      </c>
      <c r="AC276">
        <v>140.96</v>
      </c>
      <c r="AD276" s="70">
        <v>3493.43</v>
      </c>
      <c r="AE276">
        <v>376.77</v>
      </c>
      <c r="AF276" s="70">
        <v>139007.32</v>
      </c>
      <c r="AG276">
        <v>381</v>
      </c>
      <c r="AH276" s="70">
        <v>28369</v>
      </c>
      <c r="AI276" s="70">
        <v>43320</v>
      </c>
      <c r="AJ276">
        <v>64.599999999999994</v>
      </c>
      <c r="AK276">
        <v>21.78</v>
      </c>
      <c r="AL276">
        <v>24.46</v>
      </c>
      <c r="AM276">
        <v>4</v>
      </c>
      <c r="AN276" s="70">
        <v>1585.79</v>
      </c>
      <c r="AO276">
        <v>1.4571000000000001</v>
      </c>
      <c r="AP276" s="70">
        <v>1226.02</v>
      </c>
      <c r="AQ276" s="70">
        <v>1525.21</v>
      </c>
      <c r="AR276" s="70">
        <v>5527.76</v>
      </c>
      <c r="AS276">
        <v>570.19000000000005</v>
      </c>
      <c r="AT276">
        <v>422.82</v>
      </c>
      <c r="AU276" s="70">
        <v>9272</v>
      </c>
      <c r="AV276" s="70">
        <v>4172.32</v>
      </c>
      <c r="AW276">
        <v>0.3775</v>
      </c>
      <c r="AX276" s="70">
        <v>5308.66</v>
      </c>
      <c r="AY276">
        <v>0.4803</v>
      </c>
      <c r="AZ276">
        <v>581.54</v>
      </c>
      <c r="BA276">
        <v>5.2600000000000001E-2</v>
      </c>
      <c r="BB276">
        <v>991.33</v>
      </c>
      <c r="BC276">
        <v>8.9700000000000002E-2</v>
      </c>
      <c r="BD276" s="70">
        <v>11053.86</v>
      </c>
      <c r="BE276" s="70">
        <v>2478.2199999999998</v>
      </c>
      <c r="BF276">
        <v>0.76480000000000004</v>
      </c>
      <c r="BG276">
        <v>0.55289999999999995</v>
      </c>
      <c r="BH276">
        <v>0.19950000000000001</v>
      </c>
      <c r="BI276">
        <v>0.1812</v>
      </c>
      <c r="BJ276">
        <v>5.04E-2</v>
      </c>
      <c r="BK276">
        <v>1.6E-2</v>
      </c>
    </row>
    <row r="277" spans="1:63" x14ac:dyDescent="0.25">
      <c r="A277" t="s">
        <v>355</v>
      </c>
      <c r="B277">
        <v>44214</v>
      </c>
      <c r="C277">
        <v>79</v>
      </c>
      <c r="D277">
        <v>74.83</v>
      </c>
      <c r="E277" s="70">
        <v>5911.69</v>
      </c>
      <c r="F277" s="70">
        <v>5446.75</v>
      </c>
      <c r="G277">
        <v>9.1999999999999998E-3</v>
      </c>
      <c r="H277">
        <v>1.7299999999999999E-2</v>
      </c>
      <c r="I277">
        <v>1.4E-3</v>
      </c>
      <c r="J277">
        <v>4.9599999999999998E-2</v>
      </c>
      <c r="K277">
        <v>0.88529999999999998</v>
      </c>
      <c r="L277">
        <v>3.7199999999999997E-2</v>
      </c>
      <c r="M277">
        <v>0.24460000000000001</v>
      </c>
      <c r="N277">
        <v>1.8499999999999999E-2</v>
      </c>
      <c r="O277">
        <v>0.11360000000000001</v>
      </c>
      <c r="P277" s="70">
        <v>54373.27</v>
      </c>
      <c r="Q277">
        <v>0.27150000000000002</v>
      </c>
      <c r="R277">
        <v>0.20530000000000001</v>
      </c>
      <c r="S277">
        <v>0.5232</v>
      </c>
      <c r="T277">
        <v>22.23</v>
      </c>
      <c r="U277">
        <v>32.200000000000003</v>
      </c>
      <c r="V277" s="70">
        <v>71239.34</v>
      </c>
      <c r="W277">
        <v>178.65</v>
      </c>
      <c r="X277" s="70">
        <v>130997.5</v>
      </c>
      <c r="Y277">
        <v>0.81230000000000002</v>
      </c>
      <c r="Z277">
        <v>0.1333</v>
      </c>
      <c r="AA277">
        <v>5.4399999999999997E-2</v>
      </c>
      <c r="AB277">
        <v>0.18770000000000001</v>
      </c>
      <c r="AC277">
        <v>131</v>
      </c>
      <c r="AD277" s="70">
        <v>4632.38</v>
      </c>
      <c r="AE277">
        <v>594.27</v>
      </c>
      <c r="AF277" s="70">
        <v>148437.32999999999</v>
      </c>
      <c r="AG277">
        <v>415</v>
      </c>
      <c r="AH277" s="70">
        <v>38284</v>
      </c>
      <c r="AI277" s="70">
        <v>61043</v>
      </c>
      <c r="AJ277">
        <v>58.95</v>
      </c>
      <c r="AK277">
        <v>34.25</v>
      </c>
      <c r="AL277">
        <v>32.520000000000003</v>
      </c>
      <c r="AM277">
        <v>4.6100000000000003</v>
      </c>
      <c r="AN277">
        <v>0</v>
      </c>
      <c r="AO277">
        <v>0.83020000000000005</v>
      </c>
      <c r="AP277">
        <v>854.84</v>
      </c>
      <c r="AQ277" s="70">
        <v>1751.88</v>
      </c>
      <c r="AR277" s="70">
        <v>4181.37</v>
      </c>
      <c r="AS277">
        <v>630.98</v>
      </c>
      <c r="AT277">
        <v>243.91</v>
      </c>
      <c r="AU277" s="70">
        <v>7663</v>
      </c>
      <c r="AV277" s="70">
        <v>3666.04</v>
      </c>
      <c r="AW277">
        <v>0.41909999999999997</v>
      </c>
      <c r="AX277" s="70">
        <v>4173.7</v>
      </c>
      <c r="AY277">
        <v>0.47710000000000002</v>
      </c>
      <c r="AZ277">
        <v>535.67999999999995</v>
      </c>
      <c r="BA277">
        <v>6.1199999999999997E-2</v>
      </c>
      <c r="BB277">
        <v>372.61</v>
      </c>
      <c r="BC277">
        <v>4.2599999999999999E-2</v>
      </c>
      <c r="BD277" s="70">
        <v>8748.0300000000007</v>
      </c>
      <c r="BE277" s="70">
        <v>2566.2199999999998</v>
      </c>
      <c r="BF277">
        <v>0.52539999999999998</v>
      </c>
      <c r="BG277">
        <v>0.56599999999999995</v>
      </c>
      <c r="BH277">
        <v>0.23</v>
      </c>
      <c r="BI277">
        <v>0.1588</v>
      </c>
      <c r="BJ277">
        <v>3.5299999999999998E-2</v>
      </c>
      <c r="BK277">
        <v>0.01</v>
      </c>
    </row>
    <row r="278" spans="1:63" x14ac:dyDescent="0.25">
      <c r="A278" t="s">
        <v>356</v>
      </c>
      <c r="B278">
        <v>47209</v>
      </c>
      <c r="C278">
        <v>50</v>
      </c>
      <c r="D278">
        <v>12.3</v>
      </c>
      <c r="E278">
        <v>615.13</v>
      </c>
      <c r="F278">
        <v>524.47</v>
      </c>
      <c r="G278">
        <v>3.7000000000000002E-3</v>
      </c>
      <c r="H278">
        <v>1.12E-2</v>
      </c>
      <c r="I278">
        <v>0</v>
      </c>
      <c r="J278">
        <v>3.5000000000000001E-3</v>
      </c>
      <c r="K278">
        <v>0.97150000000000003</v>
      </c>
      <c r="L278">
        <v>0.01</v>
      </c>
      <c r="M278">
        <v>0.34589999999999999</v>
      </c>
      <c r="N278">
        <v>0</v>
      </c>
      <c r="O278">
        <v>0.13139999999999999</v>
      </c>
      <c r="P278" s="70">
        <v>44574.15</v>
      </c>
      <c r="Q278">
        <v>0.28889999999999999</v>
      </c>
      <c r="R278">
        <v>0.28889999999999999</v>
      </c>
      <c r="S278">
        <v>0.42220000000000002</v>
      </c>
      <c r="T278">
        <v>17.079999999999998</v>
      </c>
      <c r="U278">
        <v>3.89</v>
      </c>
      <c r="V278" s="70">
        <v>54515.42</v>
      </c>
      <c r="W278">
        <v>153.72</v>
      </c>
      <c r="X278" s="70">
        <v>166146.39000000001</v>
      </c>
      <c r="Y278">
        <v>0.90769999999999995</v>
      </c>
      <c r="Z278">
        <v>6.3100000000000003E-2</v>
      </c>
      <c r="AA278">
        <v>2.92E-2</v>
      </c>
      <c r="AB278">
        <v>9.2299999999999993E-2</v>
      </c>
      <c r="AC278">
        <v>166.15</v>
      </c>
      <c r="AD278" s="70">
        <v>3894.05</v>
      </c>
      <c r="AE278">
        <v>435.94</v>
      </c>
      <c r="AF278" s="70">
        <v>169355.62</v>
      </c>
      <c r="AG278">
        <v>467</v>
      </c>
      <c r="AH278" s="70">
        <v>37592</v>
      </c>
      <c r="AI278" s="70">
        <v>51449</v>
      </c>
      <c r="AJ278">
        <v>55.01</v>
      </c>
      <c r="AK278">
        <v>22.24</v>
      </c>
      <c r="AL278">
        <v>26.08</v>
      </c>
      <c r="AM278">
        <v>4.5</v>
      </c>
      <c r="AN278" s="70">
        <v>1644.43</v>
      </c>
      <c r="AO278">
        <v>1.2307999999999999</v>
      </c>
      <c r="AP278" s="70">
        <v>1895.31</v>
      </c>
      <c r="AQ278" s="70">
        <v>2130.83</v>
      </c>
      <c r="AR278" s="70">
        <v>5652.88</v>
      </c>
      <c r="AS278">
        <v>453.79</v>
      </c>
      <c r="AT278">
        <v>51.24</v>
      </c>
      <c r="AU278" s="70">
        <v>10184</v>
      </c>
      <c r="AV278" s="70">
        <v>4656.6099999999997</v>
      </c>
      <c r="AW278">
        <v>0.33350000000000002</v>
      </c>
      <c r="AX278" s="70">
        <v>5608.23</v>
      </c>
      <c r="AY278">
        <v>0.40160000000000001</v>
      </c>
      <c r="AZ278" s="70">
        <v>3131.35</v>
      </c>
      <c r="BA278">
        <v>0.22420000000000001</v>
      </c>
      <c r="BB278">
        <v>568.27</v>
      </c>
      <c r="BC278">
        <v>4.07E-2</v>
      </c>
      <c r="BD278" s="70">
        <v>13964.46</v>
      </c>
      <c r="BE278" s="70">
        <v>2506.9499999999998</v>
      </c>
      <c r="BF278">
        <v>0.5655</v>
      </c>
      <c r="BG278">
        <v>0.40329999999999999</v>
      </c>
      <c r="BH278">
        <v>0.21629999999999999</v>
      </c>
      <c r="BI278">
        <v>0.32490000000000002</v>
      </c>
      <c r="BJ278">
        <v>2.9499999999999998E-2</v>
      </c>
      <c r="BK278">
        <v>2.5999999999999999E-2</v>
      </c>
    </row>
    <row r="279" spans="1:63" x14ac:dyDescent="0.25">
      <c r="A279" t="s">
        <v>357</v>
      </c>
      <c r="B279">
        <v>45443</v>
      </c>
      <c r="C279">
        <v>22</v>
      </c>
      <c r="D279">
        <v>37.31</v>
      </c>
      <c r="E279">
        <v>820.88</v>
      </c>
      <c r="F279">
        <v>768.6</v>
      </c>
      <c r="G279">
        <v>1.2999999999999999E-3</v>
      </c>
      <c r="H279">
        <v>6.1999999999999998E-3</v>
      </c>
      <c r="I279">
        <v>0</v>
      </c>
      <c r="J279">
        <v>1.4200000000000001E-2</v>
      </c>
      <c r="K279">
        <v>0.96140000000000003</v>
      </c>
      <c r="L279">
        <v>1.6899999999999998E-2</v>
      </c>
      <c r="M279">
        <v>0.53710000000000002</v>
      </c>
      <c r="N279">
        <v>0</v>
      </c>
      <c r="O279">
        <v>0.21629999999999999</v>
      </c>
      <c r="P279" s="70">
        <v>45525.760000000002</v>
      </c>
      <c r="Q279">
        <v>0.28210000000000002</v>
      </c>
      <c r="R279">
        <v>0.14099999999999999</v>
      </c>
      <c r="S279">
        <v>0.57689999999999997</v>
      </c>
      <c r="T279">
        <v>14.24</v>
      </c>
      <c r="U279">
        <v>7.5</v>
      </c>
      <c r="V279" s="70">
        <v>41752.449999999997</v>
      </c>
      <c r="W279">
        <v>107.13</v>
      </c>
      <c r="X279" s="70">
        <v>87043.72</v>
      </c>
      <c r="Y279">
        <v>0.82679999999999998</v>
      </c>
      <c r="Z279">
        <v>8.3400000000000002E-2</v>
      </c>
      <c r="AA279">
        <v>8.9800000000000005E-2</v>
      </c>
      <c r="AB279">
        <v>0.17319999999999999</v>
      </c>
      <c r="AC279">
        <v>87.04</v>
      </c>
      <c r="AD279" s="70">
        <v>2348.98</v>
      </c>
      <c r="AE279">
        <v>412.45</v>
      </c>
      <c r="AF279" s="70">
        <v>84466.95</v>
      </c>
      <c r="AG279">
        <v>87</v>
      </c>
      <c r="AH279" s="70">
        <v>28822</v>
      </c>
      <c r="AI279" s="70">
        <v>42550</v>
      </c>
      <c r="AJ279">
        <v>27.7</v>
      </c>
      <c r="AK279">
        <v>26.92</v>
      </c>
      <c r="AL279">
        <v>26.91</v>
      </c>
      <c r="AM279">
        <v>0</v>
      </c>
      <c r="AN279">
        <v>0</v>
      </c>
      <c r="AO279">
        <v>0.80110000000000003</v>
      </c>
      <c r="AP279" s="70">
        <v>1078.31</v>
      </c>
      <c r="AQ279" s="70">
        <v>1640.23</v>
      </c>
      <c r="AR279" s="70">
        <v>5213.09</v>
      </c>
      <c r="AS279">
        <v>859.86</v>
      </c>
      <c r="AT279">
        <v>66.459999999999994</v>
      </c>
      <c r="AU279" s="70">
        <v>8858</v>
      </c>
      <c r="AV279" s="70">
        <v>6487.59</v>
      </c>
      <c r="AW279">
        <v>0.58509999999999995</v>
      </c>
      <c r="AX279" s="70">
        <v>1990.1</v>
      </c>
      <c r="AY279">
        <v>0.17949999999999999</v>
      </c>
      <c r="AZ279" s="70">
        <v>1716.51</v>
      </c>
      <c r="BA279">
        <v>0.15479999999999999</v>
      </c>
      <c r="BB279">
        <v>894.52</v>
      </c>
      <c r="BC279">
        <v>8.0699999999999994E-2</v>
      </c>
      <c r="BD279" s="70">
        <v>11088.72</v>
      </c>
      <c r="BE279" s="70">
        <v>5139.17</v>
      </c>
      <c r="BF279">
        <v>1.8771</v>
      </c>
      <c r="BG279">
        <v>0.4511</v>
      </c>
      <c r="BH279">
        <v>0.1782</v>
      </c>
      <c r="BI279">
        <v>0.33110000000000001</v>
      </c>
      <c r="BJ279">
        <v>2.4299999999999999E-2</v>
      </c>
      <c r="BK279">
        <v>1.54E-2</v>
      </c>
    </row>
    <row r="280" spans="1:63" x14ac:dyDescent="0.25">
      <c r="A280" t="s">
        <v>358</v>
      </c>
      <c r="B280">
        <v>49353</v>
      </c>
      <c r="C280">
        <v>58</v>
      </c>
      <c r="D280">
        <v>10.62</v>
      </c>
      <c r="E280">
        <v>616.1</v>
      </c>
      <c r="F280">
        <v>622.57000000000005</v>
      </c>
      <c r="G280">
        <v>1.12E-2</v>
      </c>
      <c r="H280">
        <v>1.6000000000000001E-3</v>
      </c>
      <c r="I280">
        <v>0</v>
      </c>
      <c r="J280">
        <v>0.37590000000000001</v>
      </c>
      <c r="K280">
        <v>0.49769999999999998</v>
      </c>
      <c r="L280">
        <v>0.11360000000000001</v>
      </c>
      <c r="M280">
        <v>0.55310000000000004</v>
      </c>
      <c r="N280">
        <v>7.0599999999999996E-2</v>
      </c>
      <c r="O280">
        <v>0.1862</v>
      </c>
      <c r="P280" s="70">
        <v>49677.36</v>
      </c>
      <c r="Q280">
        <v>0.1389</v>
      </c>
      <c r="R280">
        <v>0.18060000000000001</v>
      </c>
      <c r="S280">
        <v>0.68059999999999998</v>
      </c>
      <c r="T280">
        <v>15.5</v>
      </c>
      <c r="U280">
        <v>4.1100000000000003</v>
      </c>
      <c r="V280" s="70">
        <v>75427.06</v>
      </c>
      <c r="W280">
        <v>149.9</v>
      </c>
      <c r="X280" s="70">
        <v>125137.19</v>
      </c>
      <c r="Y280">
        <v>0.76800000000000002</v>
      </c>
      <c r="Z280">
        <v>0.1646</v>
      </c>
      <c r="AA280">
        <v>6.7400000000000002E-2</v>
      </c>
      <c r="AB280">
        <v>0.23200000000000001</v>
      </c>
      <c r="AC280">
        <v>125.14</v>
      </c>
      <c r="AD280" s="70">
        <v>3105.86</v>
      </c>
      <c r="AE280">
        <v>377.38</v>
      </c>
      <c r="AF280" s="70">
        <v>103989.78</v>
      </c>
      <c r="AG280">
        <v>183</v>
      </c>
      <c r="AH280" s="70">
        <v>30425</v>
      </c>
      <c r="AI280" s="70">
        <v>40526</v>
      </c>
      <c r="AJ280">
        <v>32.700000000000003</v>
      </c>
      <c r="AK280">
        <v>24</v>
      </c>
      <c r="AL280">
        <v>25.4</v>
      </c>
      <c r="AM280">
        <v>4.55</v>
      </c>
      <c r="AN280">
        <v>470.76</v>
      </c>
      <c r="AO280">
        <v>1.1559999999999999</v>
      </c>
      <c r="AP280" s="70">
        <v>1236.05</v>
      </c>
      <c r="AQ280" s="70">
        <v>1912.17</v>
      </c>
      <c r="AR280" s="70">
        <v>5880.3</v>
      </c>
      <c r="AS280">
        <v>126.62</v>
      </c>
      <c r="AT280">
        <v>293.82</v>
      </c>
      <c r="AU280" s="70">
        <v>9449</v>
      </c>
      <c r="AV280" s="70">
        <v>6206.38</v>
      </c>
      <c r="AW280">
        <v>0.52329999999999999</v>
      </c>
      <c r="AX280" s="70">
        <v>3261.91</v>
      </c>
      <c r="AY280">
        <v>0.27500000000000002</v>
      </c>
      <c r="AZ280" s="70">
        <v>1334.86</v>
      </c>
      <c r="BA280">
        <v>0.1125</v>
      </c>
      <c r="BB280" s="70">
        <v>1057.77</v>
      </c>
      <c r="BC280">
        <v>8.9200000000000002E-2</v>
      </c>
      <c r="BD280" s="70">
        <v>11860.92</v>
      </c>
      <c r="BE280" s="70">
        <v>5099.04</v>
      </c>
      <c r="BF280">
        <v>1.9337</v>
      </c>
      <c r="BG280">
        <v>0.5534</v>
      </c>
      <c r="BH280">
        <v>0.21740000000000001</v>
      </c>
      <c r="BI280">
        <v>0.1762</v>
      </c>
      <c r="BJ280">
        <v>3.56E-2</v>
      </c>
      <c r="BK280">
        <v>1.7399999999999999E-2</v>
      </c>
    </row>
    <row r="281" spans="1:63" x14ac:dyDescent="0.25">
      <c r="A281" t="s">
        <v>359</v>
      </c>
      <c r="B281">
        <v>49437</v>
      </c>
      <c r="C281">
        <v>53</v>
      </c>
      <c r="D281">
        <v>50.69</v>
      </c>
      <c r="E281" s="70">
        <v>2686.81</v>
      </c>
      <c r="F281" s="70">
        <v>2441.79</v>
      </c>
      <c r="G281">
        <v>1.66E-2</v>
      </c>
      <c r="H281">
        <v>1.26E-2</v>
      </c>
      <c r="I281">
        <v>1.1000000000000001E-3</v>
      </c>
      <c r="J281">
        <v>2.0299999999999999E-2</v>
      </c>
      <c r="K281">
        <v>0.9052</v>
      </c>
      <c r="L281">
        <v>4.4299999999999999E-2</v>
      </c>
      <c r="M281">
        <v>0.27260000000000001</v>
      </c>
      <c r="N281">
        <v>6.6E-3</v>
      </c>
      <c r="O281">
        <v>0.14299999999999999</v>
      </c>
      <c r="P281" s="70">
        <v>49670.53</v>
      </c>
      <c r="Q281">
        <v>0.1188</v>
      </c>
      <c r="R281">
        <v>0.15</v>
      </c>
      <c r="S281">
        <v>0.73129999999999995</v>
      </c>
      <c r="T281">
        <v>17.95</v>
      </c>
      <c r="U281">
        <v>15.05</v>
      </c>
      <c r="V281" s="70">
        <v>74082.45</v>
      </c>
      <c r="W281">
        <v>173.3</v>
      </c>
      <c r="X281" s="70">
        <v>125993.83</v>
      </c>
      <c r="Y281">
        <v>0.84970000000000001</v>
      </c>
      <c r="Z281">
        <v>0.12640000000000001</v>
      </c>
      <c r="AA281">
        <v>2.3900000000000001E-2</v>
      </c>
      <c r="AB281">
        <v>0.15029999999999999</v>
      </c>
      <c r="AC281">
        <v>125.99</v>
      </c>
      <c r="AD281" s="70">
        <v>5004.3999999999996</v>
      </c>
      <c r="AE281">
        <v>672.08</v>
      </c>
      <c r="AF281" s="70">
        <v>137735.35</v>
      </c>
      <c r="AG281">
        <v>373</v>
      </c>
      <c r="AH281" s="70">
        <v>35062</v>
      </c>
      <c r="AI281" s="70">
        <v>56841</v>
      </c>
      <c r="AJ281">
        <v>48.5</v>
      </c>
      <c r="AK281">
        <v>39.369999999999997</v>
      </c>
      <c r="AL281">
        <v>40.39</v>
      </c>
      <c r="AM281">
        <v>3.8</v>
      </c>
      <c r="AN281">
        <v>0</v>
      </c>
      <c r="AO281">
        <v>0.97450000000000003</v>
      </c>
      <c r="AP281">
        <v>897.51</v>
      </c>
      <c r="AQ281" s="70">
        <v>1690.58</v>
      </c>
      <c r="AR281" s="70">
        <v>5154.43</v>
      </c>
      <c r="AS281">
        <v>506.15</v>
      </c>
      <c r="AT281">
        <v>289.33</v>
      </c>
      <c r="AU281" s="70">
        <v>8538</v>
      </c>
      <c r="AV281" s="70">
        <v>4299.55</v>
      </c>
      <c r="AW281">
        <v>0.43940000000000001</v>
      </c>
      <c r="AX281" s="70">
        <v>4546.91</v>
      </c>
      <c r="AY281">
        <v>0.4647</v>
      </c>
      <c r="AZ281">
        <v>500.31</v>
      </c>
      <c r="BA281">
        <v>5.11E-2</v>
      </c>
      <c r="BB281">
        <v>437.78</v>
      </c>
      <c r="BC281">
        <v>4.4699999999999997E-2</v>
      </c>
      <c r="BD281" s="70">
        <v>9784.5499999999993</v>
      </c>
      <c r="BE281" s="70">
        <v>2740.15</v>
      </c>
      <c r="BF281">
        <v>0.53580000000000005</v>
      </c>
      <c r="BG281">
        <v>0.58109999999999995</v>
      </c>
      <c r="BH281">
        <v>0.2306</v>
      </c>
      <c r="BI281">
        <v>0.1426</v>
      </c>
      <c r="BJ281">
        <v>3.2500000000000001E-2</v>
      </c>
      <c r="BK281">
        <v>1.3299999999999999E-2</v>
      </c>
    </row>
    <row r="282" spans="1:63" x14ac:dyDescent="0.25">
      <c r="A282" t="s">
        <v>360</v>
      </c>
      <c r="B282">
        <v>47449</v>
      </c>
      <c r="C282">
        <v>49</v>
      </c>
      <c r="D282">
        <v>24.24</v>
      </c>
      <c r="E282" s="70">
        <v>1187.55</v>
      </c>
      <c r="F282" s="70">
        <v>1296.51</v>
      </c>
      <c r="G282">
        <v>1.0800000000000001E-2</v>
      </c>
      <c r="H282">
        <v>8.9999999999999993E-3</v>
      </c>
      <c r="I282">
        <v>0</v>
      </c>
      <c r="J282">
        <v>4.4499999999999998E-2</v>
      </c>
      <c r="K282">
        <v>0.91500000000000004</v>
      </c>
      <c r="L282">
        <v>2.07E-2</v>
      </c>
      <c r="M282">
        <v>0.22409999999999999</v>
      </c>
      <c r="N282">
        <v>5.4000000000000003E-3</v>
      </c>
      <c r="O282">
        <v>0.1211</v>
      </c>
      <c r="P282" s="70">
        <v>51938.77</v>
      </c>
      <c r="Q282">
        <v>0.11459999999999999</v>
      </c>
      <c r="R282">
        <v>0.20830000000000001</v>
      </c>
      <c r="S282">
        <v>0.67710000000000004</v>
      </c>
      <c r="T282">
        <v>16.559999999999999</v>
      </c>
      <c r="U282">
        <v>11</v>
      </c>
      <c r="V282" s="70">
        <v>69225.09</v>
      </c>
      <c r="W282">
        <v>107.96</v>
      </c>
      <c r="X282" s="70">
        <v>134016.66</v>
      </c>
      <c r="Y282">
        <v>0.78010000000000002</v>
      </c>
      <c r="Z282">
        <v>0.1704</v>
      </c>
      <c r="AA282">
        <v>4.9500000000000002E-2</v>
      </c>
      <c r="AB282">
        <v>0.21990000000000001</v>
      </c>
      <c r="AC282">
        <v>134.02000000000001</v>
      </c>
      <c r="AD282" s="70">
        <v>3926.42</v>
      </c>
      <c r="AE282">
        <v>467.9</v>
      </c>
      <c r="AF282" s="70">
        <v>129047.15</v>
      </c>
      <c r="AG282">
        <v>324</v>
      </c>
      <c r="AH282" s="70">
        <v>38817</v>
      </c>
      <c r="AI282" s="70">
        <v>74252</v>
      </c>
      <c r="AJ282">
        <v>39.36</v>
      </c>
      <c r="AK282">
        <v>28.58</v>
      </c>
      <c r="AL282">
        <v>29.69</v>
      </c>
      <c r="AM282">
        <v>5.3</v>
      </c>
      <c r="AN282" s="70">
        <v>1455.27</v>
      </c>
      <c r="AO282">
        <v>0.87470000000000003</v>
      </c>
      <c r="AP282" s="70">
        <v>1383.88</v>
      </c>
      <c r="AQ282" s="70">
        <v>1673.8</v>
      </c>
      <c r="AR282" s="70">
        <v>5127.21</v>
      </c>
      <c r="AS282">
        <v>347.6</v>
      </c>
      <c r="AT282">
        <v>330.53</v>
      </c>
      <c r="AU282" s="70">
        <v>8863</v>
      </c>
      <c r="AV282" s="70">
        <v>4374.74</v>
      </c>
      <c r="AW282">
        <v>0.3972</v>
      </c>
      <c r="AX282" s="70">
        <v>4640.66</v>
      </c>
      <c r="AY282">
        <v>0.42130000000000001</v>
      </c>
      <c r="AZ282" s="70">
        <v>1554.82</v>
      </c>
      <c r="BA282">
        <v>0.14119999999999999</v>
      </c>
      <c r="BB282">
        <v>443.96</v>
      </c>
      <c r="BC282">
        <v>4.0300000000000002E-2</v>
      </c>
      <c r="BD282" s="70">
        <v>11014.18</v>
      </c>
      <c r="BE282" s="70">
        <v>4367.88</v>
      </c>
      <c r="BF282">
        <v>0.69430000000000003</v>
      </c>
      <c r="BG282">
        <v>0.56399999999999995</v>
      </c>
      <c r="BH282">
        <v>0.19309999999999999</v>
      </c>
      <c r="BI282">
        <v>0.18140000000000001</v>
      </c>
      <c r="BJ282">
        <v>4.07E-2</v>
      </c>
      <c r="BK282">
        <v>2.0899999999999998E-2</v>
      </c>
    </row>
    <row r="283" spans="1:63" x14ac:dyDescent="0.25">
      <c r="A283" t="s">
        <v>361</v>
      </c>
      <c r="B283">
        <v>47589</v>
      </c>
      <c r="C283">
        <v>74</v>
      </c>
      <c r="D283">
        <v>14.45</v>
      </c>
      <c r="E283" s="70">
        <v>1069.55</v>
      </c>
      <c r="F283" s="70">
        <v>1106.93</v>
      </c>
      <c r="G283">
        <v>6.1000000000000004E-3</v>
      </c>
      <c r="H283">
        <v>3.8999999999999998E-3</v>
      </c>
      <c r="I283">
        <v>8.9999999999999998E-4</v>
      </c>
      <c r="J283">
        <v>3.4799999999999998E-2</v>
      </c>
      <c r="K283">
        <v>0.94979999999999998</v>
      </c>
      <c r="L283">
        <v>4.4000000000000003E-3</v>
      </c>
      <c r="M283">
        <v>0.37269999999999998</v>
      </c>
      <c r="N283">
        <v>1.8E-3</v>
      </c>
      <c r="O283">
        <v>0.17519999999999999</v>
      </c>
      <c r="P283" s="70">
        <v>56699.54</v>
      </c>
      <c r="Q283">
        <v>0.15049999999999999</v>
      </c>
      <c r="R283">
        <v>0.13980000000000001</v>
      </c>
      <c r="S283">
        <v>0.7097</v>
      </c>
      <c r="T283">
        <v>17.010000000000002</v>
      </c>
      <c r="U283">
        <v>11.37</v>
      </c>
      <c r="V283" s="70">
        <v>61172.05</v>
      </c>
      <c r="W283">
        <v>90.71</v>
      </c>
      <c r="X283" s="70">
        <v>110581.46</v>
      </c>
      <c r="Y283">
        <v>0.88160000000000005</v>
      </c>
      <c r="Z283">
        <v>6.2799999999999995E-2</v>
      </c>
      <c r="AA283">
        <v>5.5599999999999997E-2</v>
      </c>
      <c r="AB283">
        <v>0.11840000000000001</v>
      </c>
      <c r="AC283">
        <v>110.58</v>
      </c>
      <c r="AD283" s="70">
        <v>2663.84</v>
      </c>
      <c r="AE283">
        <v>341.56</v>
      </c>
      <c r="AF283" s="70">
        <v>111303.3</v>
      </c>
      <c r="AG283">
        <v>229</v>
      </c>
      <c r="AH283" s="70">
        <v>35878</v>
      </c>
      <c r="AI283" s="70">
        <v>49513</v>
      </c>
      <c r="AJ283">
        <v>43.35</v>
      </c>
      <c r="AK283">
        <v>22.06</v>
      </c>
      <c r="AL283">
        <v>35.5</v>
      </c>
      <c r="AM283">
        <v>2.15</v>
      </c>
      <c r="AN283" s="70">
        <v>2001.11</v>
      </c>
      <c r="AO283">
        <v>1.4827999999999999</v>
      </c>
      <c r="AP283" s="70">
        <v>1251.98</v>
      </c>
      <c r="AQ283" s="70">
        <v>1768.89</v>
      </c>
      <c r="AR283" s="70">
        <v>6373.92</v>
      </c>
      <c r="AS283">
        <v>647.91</v>
      </c>
      <c r="AT283">
        <v>383.31</v>
      </c>
      <c r="AU283" s="70">
        <v>10426</v>
      </c>
      <c r="AV283" s="70">
        <v>5055.93</v>
      </c>
      <c r="AW283">
        <v>0.4425</v>
      </c>
      <c r="AX283" s="70">
        <v>4027.85</v>
      </c>
      <c r="AY283">
        <v>0.35249999999999998</v>
      </c>
      <c r="AZ283" s="70">
        <v>1634.83</v>
      </c>
      <c r="BA283">
        <v>0.1431</v>
      </c>
      <c r="BB283">
        <v>706.98</v>
      </c>
      <c r="BC283">
        <v>6.1899999999999997E-2</v>
      </c>
      <c r="BD283" s="70">
        <v>11425.6</v>
      </c>
      <c r="BE283" s="70">
        <v>4010.86</v>
      </c>
      <c r="BF283">
        <v>1.3023</v>
      </c>
      <c r="BG283">
        <v>0.48309999999999997</v>
      </c>
      <c r="BH283">
        <v>0.17169999999999999</v>
      </c>
      <c r="BI283">
        <v>0.29170000000000001</v>
      </c>
      <c r="BJ283">
        <v>3.6499999999999998E-2</v>
      </c>
      <c r="BK283">
        <v>1.7100000000000001E-2</v>
      </c>
    </row>
    <row r="284" spans="1:63" x14ac:dyDescent="0.25">
      <c r="A284" t="s">
        <v>362</v>
      </c>
      <c r="B284">
        <v>50195</v>
      </c>
      <c r="C284">
        <v>19</v>
      </c>
      <c r="D284">
        <v>79.39</v>
      </c>
      <c r="E284" s="70">
        <v>1508.38</v>
      </c>
      <c r="F284" s="70">
        <v>1285.1099999999999</v>
      </c>
      <c r="G284">
        <v>9.2999999999999992E-3</v>
      </c>
      <c r="H284">
        <v>0.30919999999999997</v>
      </c>
      <c r="I284">
        <v>8.0000000000000004E-4</v>
      </c>
      <c r="J284">
        <v>3.8100000000000002E-2</v>
      </c>
      <c r="K284">
        <v>0.5887</v>
      </c>
      <c r="L284">
        <v>5.3900000000000003E-2</v>
      </c>
      <c r="M284">
        <v>0.62570000000000003</v>
      </c>
      <c r="N284">
        <v>3.8999999999999998E-3</v>
      </c>
      <c r="O284">
        <v>0.13980000000000001</v>
      </c>
      <c r="P284" s="70">
        <v>49760.12</v>
      </c>
      <c r="Q284">
        <v>0.34</v>
      </c>
      <c r="R284">
        <v>0.16</v>
      </c>
      <c r="S284">
        <v>0.5</v>
      </c>
      <c r="T284">
        <v>18.14</v>
      </c>
      <c r="U284">
        <v>6.21</v>
      </c>
      <c r="V284" s="70">
        <v>63864.02</v>
      </c>
      <c r="W284">
        <v>238.13</v>
      </c>
      <c r="X284" s="70">
        <v>147537.32</v>
      </c>
      <c r="Y284">
        <v>0.70530000000000004</v>
      </c>
      <c r="Z284">
        <v>0.26850000000000002</v>
      </c>
      <c r="AA284">
        <v>2.6200000000000001E-2</v>
      </c>
      <c r="AB284">
        <v>0.29470000000000002</v>
      </c>
      <c r="AC284">
        <v>147.54</v>
      </c>
      <c r="AD284" s="70">
        <v>6029.02</v>
      </c>
      <c r="AE284">
        <v>839.9</v>
      </c>
      <c r="AF284" s="70">
        <v>148610.92000000001</v>
      </c>
      <c r="AG284">
        <v>417</v>
      </c>
      <c r="AH284" s="70">
        <v>29876</v>
      </c>
      <c r="AI284" s="70">
        <v>55825</v>
      </c>
      <c r="AJ284">
        <v>49.25</v>
      </c>
      <c r="AK284">
        <v>41.12</v>
      </c>
      <c r="AL284">
        <v>39.369999999999997</v>
      </c>
      <c r="AM284">
        <v>5.7</v>
      </c>
      <c r="AN284">
        <v>0</v>
      </c>
      <c r="AO284">
        <v>0.91559999999999997</v>
      </c>
      <c r="AP284" s="70">
        <v>1431.81</v>
      </c>
      <c r="AQ284" s="70">
        <v>2127.1999999999998</v>
      </c>
      <c r="AR284" s="70">
        <v>5881.28</v>
      </c>
      <c r="AS284">
        <v>506.87</v>
      </c>
      <c r="AT284">
        <v>153.88</v>
      </c>
      <c r="AU284" s="70">
        <v>10101</v>
      </c>
      <c r="AV284" s="70">
        <v>4273.51</v>
      </c>
      <c r="AW284">
        <v>0.34499999999999997</v>
      </c>
      <c r="AX284" s="70">
        <v>5951.81</v>
      </c>
      <c r="AY284">
        <v>0.48049999999999998</v>
      </c>
      <c r="AZ284" s="70">
        <v>1100.1400000000001</v>
      </c>
      <c r="BA284">
        <v>8.8800000000000004E-2</v>
      </c>
      <c r="BB284" s="70">
        <v>1060.4000000000001</v>
      </c>
      <c r="BC284">
        <v>8.5599999999999996E-2</v>
      </c>
      <c r="BD284" s="70">
        <v>12385.85</v>
      </c>
      <c r="BE284" s="70">
        <v>1891.21</v>
      </c>
      <c r="BF284">
        <v>0.29909999999999998</v>
      </c>
      <c r="BG284">
        <v>0.48470000000000002</v>
      </c>
      <c r="BH284">
        <v>0.20449999999999999</v>
      </c>
      <c r="BI284">
        <v>0.19869999999999999</v>
      </c>
      <c r="BJ284">
        <v>1.8200000000000001E-2</v>
      </c>
      <c r="BK284">
        <v>9.3899999999999997E-2</v>
      </c>
    </row>
    <row r="285" spans="1:63" x14ac:dyDescent="0.25">
      <c r="A285" t="s">
        <v>363</v>
      </c>
      <c r="B285">
        <v>46888</v>
      </c>
      <c r="C285">
        <v>52</v>
      </c>
      <c r="D285">
        <v>27.17</v>
      </c>
      <c r="E285" s="70">
        <v>1413</v>
      </c>
      <c r="F285" s="70">
        <v>1412.03</v>
      </c>
      <c r="G285">
        <v>7.7999999999999996E-3</v>
      </c>
      <c r="H285">
        <v>1.2999999999999999E-3</v>
      </c>
      <c r="I285">
        <v>6.9999999999999999E-4</v>
      </c>
      <c r="J285">
        <v>1.18E-2</v>
      </c>
      <c r="K285">
        <v>0.96419999999999995</v>
      </c>
      <c r="L285">
        <v>1.4200000000000001E-2</v>
      </c>
      <c r="M285">
        <v>0.33850000000000002</v>
      </c>
      <c r="N285">
        <v>2.0999999999999999E-3</v>
      </c>
      <c r="O285">
        <v>0.14580000000000001</v>
      </c>
      <c r="P285" s="70">
        <v>48077.45</v>
      </c>
      <c r="Q285">
        <v>0.37630000000000002</v>
      </c>
      <c r="R285">
        <v>0.20430000000000001</v>
      </c>
      <c r="S285">
        <v>0.4194</v>
      </c>
      <c r="T285">
        <v>19.559999999999999</v>
      </c>
      <c r="U285">
        <v>12.99</v>
      </c>
      <c r="V285" s="70">
        <v>72920.259999999995</v>
      </c>
      <c r="W285">
        <v>107.31</v>
      </c>
      <c r="X285" s="70">
        <v>115201.17</v>
      </c>
      <c r="Y285">
        <v>0.88529999999999998</v>
      </c>
      <c r="Z285">
        <v>7.5899999999999995E-2</v>
      </c>
      <c r="AA285">
        <v>3.8800000000000001E-2</v>
      </c>
      <c r="AB285">
        <v>0.1147</v>
      </c>
      <c r="AC285">
        <v>115.2</v>
      </c>
      <c r="AD285" s="70">
        <v>2626.15</v>
      </c>
      <c r="AE285">
        <v>412.71</v>
      </c>
      <c r="AF285" s="70">
        <v>121086.87</v>
      </c>
      <c r="AG285">
        <v>292</v>
      </c>
      <c r="AH285" s="70">
        <v>36713</v>
      </c>
      <c r="AI285" s="70">
        <v>50665</v>
      </c>
      <c r="AJ285">
        <v>39.700000000000003</v>
      </c>
      <c r="AK285">
        <v>22.06</v>
      </c>
      <c r="AL285">
        <v>22.75</v>
      </c>
      <c r="AM285">
        <v>4.8</v>
      </c>
      <c r="AN285" s="70">
        <v>1944.44</v>
      </c>
      <c r="AO285">
        <v>1.4074</v>
      </c>
      <c r="AP285" s="70">
        <v>1217.27</v>
      </c>
      <c r="AQ285" s="70">
        <v>2024.27</v>
      </c>
      <c r="AR285" s="70">
        <v>4535.46</v>
      </c>
      <c r="AS285">
        <v>500.81</v>
      </c>
      <c r="AT285">
        <v>209.2</v>
      </c>
      <c r="AU285" s="70">
        <v>8487</v>
      </c>
      <c r="AV285" s="70">
        <v>4239.1099999999997</v>
      </c>
      <c r="AW285">
        <v>0.42449999999999999</v>
      </c>
      <c r="AX285" s="70">
        <v>4237.55</v>
      </c>
      <c r="AY285">
        <v>0.42430000000000001</v>
      </c>
      <c r="AZ285">
        <v>872.52</v>
      </c>
      <c r="BA285">
        <v>8.7400000000000005E-2</v>
      </c>
      <c r="BB285">
        <v>637.29</v>
      </c>
      <c r="BC285">
        <v>6.3799999999999996E-2</v>
      </c>
      <c r="BD285" s="70">
        <v>9986.4699999999993</v>
      </c>
      <c r="BE285" s="70">
        <v>3768.64</v>
      </c>
      <c r="BF285">
        <v>1.1763999999999999</v>
      </c>
      <c r="BG285">
        <v>0.57589999999999997</v>
      </c>
      <c r="BH285">
        <v>0.19350000000000001</v>
      </c>
      <c r="BI285">
        <v>0.1681</v>
      </c>
      <c r="BJ285">
        <v>4.5900000000000003E-2</v>
      </c>
      <c r="BK285">
        <v>1.66E-2</v>
      </c>
    </row>
    <row r="286" spans="1:63" x14ac:dyDescent="0.25">
      <c r="A286" t="s">
        <v>364</v>
      </c>
      <c r="B286">
        <v>48009</v>
      </c>
      <c r="C286">
        <v>36</v>
      </c>
      <c r="D286">
        <v>107.03</v>
      </c>
      <c r="E286" s="70">
        <v>3852.91</v>
      </c>
      <c r="F286" s="70">
        <v>3615.46</v>
      </c>
      <c r="G286">
        <v>8.9999999999999993E-3</v>
      </c>
      <c r="H286">
        <v>0.27300000000000002</v>
      </c>
      <c r="I286">
        <v>2.9999999999999997E-4</v>
      </c>
      <c r="J286">
        <v>3.2300000000000002E-2</v>
      </c>
      <c r="K286">
        <v>0.62050000000000005</v>
      </c>
      <c r="L286">
        <v>6.4799999999999996E-2</v>
      </c>
      <c r="M286">
        <v>0.38250000000000001</v>
      </c>
      <c r="N286">
        <v>7.8600000000000003E-2</v>
      </c>
      <c r="O286">
        <v>0.1176</v>
      </c>
      <c r="P286" s="70">
        <v>46234.67</v>
      </c>
      <c r="Q286">
        <v>0.33179999999999998</v>
      </c>
      <c r="R286">
        <v>0.31340000000000001</v>
      </c>
      <c r="S286">
        <v>0.3548</v>
      </c>
      <c r="T286">
        <v>18.7</v>
      </c>
      <c r="U286">
        <v>28.2</v>
      </c>
      <c r="V286" s="70">
        <v>63847.65</v>
      </c>
      <c r="W286">
        <v>135.66</v>
      </c>
      <c r="X286" s="70">
        <v>128327.41</v>
      </c>
      <c r="Y286">
        <v>0.78990000000000005</v>
      </c>
      <c r="Z286">
        <v>0.19159999999999999</v>
      </c>
      <c r="AA286">
        <v>1.8499999999999999E-2</v>
      </c>
      <c r="AB286">
        <v>0.21010000000000001</v>
      </c>
      <c r="AC286">
        <v>128.33000000000001</v>
      </c>
      <c r="AD286" s="70">
        <v>4657.8</v>
      </c>
      <c r="AE286">
        <v>620.42999999999995</v>
      </c>
      <c r="AF286" s="70">
        <v>151994.01999999999</v>
      </c>
      <c r="AG286">
        <v>431</v>
      </c>
      <c r="AH286" s="70">
        <v>43609</v>
      </c>
      <c r="AI286" s="70">
        <v>54765</v>
      </c>
      <c r="AJ286">
        <v>44.35</v>
      </c>
      <c r="AK286">
        <v>36.270000000000003</v>
      </c>
      <c r="AL286">
        <v>35.619999999999997</v>
      </c>
      <c r="AM286">
        <v>4.8</v>
      </c>
      <c r="AN286">
        <v>0</v>
      </c>
      <c r="AO286">
        <v>0.76219999999999999</v>
      </c>
      <c r="AP286">
        <v>886.01</v>
      </c>
      <c r="AQ286" s="70">
        <v>1888.56</v>
      </c>
      <c r="AR286" s="70">
        <v>4517.1499999999996</v>
      </c>
      <c r="AS286">
        <v>502.18</v>
      </c>
      <c r="AT286">
        <v>389.12</v>
      </c>
      <c r="AU286" s="70">
        <v>8183</v>
      </c>
      <c r="AV286" s="70">
        <v>3253.38</v>
      </c>
      <c r="AW286">
        <v>0.33700000000000002</v>
      </c>
      <c r="AX286" s="70">
        <v>4135.3599999999997</v>
      </c>
      <c r="AY286">
        <v>0.4284</v>
      </c>
      <c r="AZ286" s="70">
        <v>1694.05</v>
      </c>
      <c r="BA286">
        <v>0.17549999999999999</v>
      </c>
      <c r="BB286">
        <v>570.32000000000005</v>
      </c>
      <c r="BC286">
        <v>5.91E-2</v>
      </c>
      <c r="BD286" s="70">
        <v>9653.1200000000008</v>
      </c>
      <c r="BE286" s="70">
        <v>1478.14</v>
      </c>
      <c r="BF286">
        <v>0.35470000000000002</v>
      </c>
      <c r="BG286">
        <v>0.54500000000000004</v>
      </c>
      <c r="BH286">
        <v>0.22839999999999999</v>
      </c>
      <c r="BI286">
        <v>0.1777</v>
      </c>
      <c r="BJ286">
        <v>3.5000000000000003E-2</v>
      </c>
      <c r="BK286">
        <v>1.4E-2</v>
      </c>
    </row>
    <row r="287" spans="1:63" x14ac:dyDescent="0.25">
      <c r="A287" t="s">
        <v>365</v>
      </c>
      <c r="B287">
        <v>48017</v>
      </c>
      <c r="C287">
        <v>108</v>
      </c>
      <c r="D287">
        <v>17.989999999999998</v>
      </c>
      <c r="E287" s="70">
        <v>1942.73</v>
      </c>
      <c r="F287" s="70">
        <v>2065</v>
      </c>
      <c r="G287">
        <v>1E-3</v>
      </c>
      <c r="H287">
        <v>7.1999999999999998E-3</v>
      </c>
      <c r="I287">
        <v>2.8999999999999998E-3</v>
      </c>
      <c r="J287">
        <v>2.7000000000000001E-3</v>
      </c>
      <c r="K287">
        <v>0.97160000000000002</v>
      </c>
      <c r="L287">
        <v>1.47E-2</v>
      </c>
      <c r="M287">
        <v>0.40699999999999997</v>
      </c>
      <c r="N287">
        <v>0</v>
      </c>
      <c r="O287">
        <v>9.2499999999999999E-2</v>
      </c>
      <c r="P287" s="70">
        <v>52833.53</v>
      </c>
      <c r="Q287">
        <v>0.1429</v>
      </c>
      <c r="R287">
        <v>0.22689999999999999</v>
      </c>
      <c r="S287">
        <v>0.63029999999999997</v>
      </c>
      <c r="T287">
        <v>17.27</v>
      </c>
      <c r="U287">
        <v>16.34</v>
      </c>
      <c r="V287" s="70">
        <v>77113.350000000006</v>
      </c>
      <c r="W287">
        <v>116.58</v>
      </c>
      <c r="X287" s="70">
        <v>109324.85</v>
      </c>
      <c r="Y287">
        <v>0.83919999999999995</v>
      </c>
      <c r="Z287">
        <v>9.3600000000000003E-2</v>
      </c>
      <c r="AA287">
        <v>6.7199999999999996E-2</v>
      </c>
      <c r="AB287">
        <v>0.1608</v>
      </c>
      <c r="AC287">
        <v>109.32</v>
      </c>
      <c r="AD287" s="70">
        <v>2513.83</v>
      </c>
      <c r="AE287">
        <v>358.36</v>
      </c>
      <c r="AF287" s="70">
        <v>104423.88</v>
      </c>
      <c r="AG287">
        <v>189</v>
      </c>
      <c r="AH287" s="70">
        <v>31809</v>
      </c>
      <c r="AI287" s="70">
        <v>45066</v>
      </c>
      <c r="AJ287">
        <v>31.9</v>
      </c>
      <c r="AK287">
        <v>22.1</v>
      </c>
      <c r="AL287">
        <v>24.63</v>
      </c>
      <c r="AM287">
        <v>4.5999999999999996</v>
      </c>
      <c r="AN287">
        <v>854.55</v>
      </c>
      <c r="AO287">
        <v>1.1933</v>
      </c>
      <c r="AP287" s="70">
        <v>1507.96</v>
      </c>
      <c r="AQ287" s="70">
        <v>2068.1</v>
      </c>
      <c r="AR287" s="70">
        <v>5024.6099999999997</v>
      </c>
      <c r="AS287">
        <v>200.87</v>
      </c>
      <c r="AT287">
        <v>184.47</v>
      </c>
      <c r="AU287" s="70">
        <v>8986</v>
      </c>
      <c r="AV287" s="70">
        <v>4594.13</v>
      </c>
      <c r="AW287">
        <v>0.50229999999999997</v>
      </c>
      <c r="AX287" s="70">
        <v>2883.66</v>
      </c>
      <c r="AY287">
        <v>0.31530000000000002</v>
      </c>
      <c r="AZ287" s="70">
        <v>1093.6099999999999</v>
      </c>
      <c r="BA287">
        <v>0.1196</v>
      </c>
      <c r="BB287">
        <v>575.4</v>
      </c>
      <c r="BC287">
        <v>6.2899999999999998E-2</v>
      </c>
      <c r="BD287" s="70">
        <v>9146.7999999999993</v>
      </c>
      <c r="BE287" s="70">
        <v>4819.42</v>
      </c>
      <c r="BF287">
        <v>1.7278</v>
      </c>
      <c r="BG287">
        <v>0.6008</v>
      </c>
      <c r="BH287">
        <v>0.1988</v>
      </c>
      <c r="BI287">
        <v>0.12970000000000001</v>
      </c>
      <c r="BJ287">
        <v>5.0999999999999997E-2</v>
      </c>
      <c r="BK287">
        <v>1.9800000000000002E-2</v>
      </c>
    </row>
    <row r="288" spans="1:63" x14ac:dyDescent="0.25">
      <c r="A288" t="s">
        <v>366</v>
      </c>
      <c r="B288">
        <v>44222</v>
      </c>
      <c r="C288">
        <v>9</v>
      </c>
      <c r="D288">
        <v>573</v>
      </c>
      <c r="E288" s="70">
        <v>5157.03</v>
      </c>
      <c r="F288" s="70">
        <v>3809.18</v>
      </c>
      <c r="G288">
        <v>4.0000000000000001E-3</v>
      </c>
      <c r="H288">
        <v>0.40479999999999999</v>
      </c>
      <c r="I288">
        <v>1.8E-3</v>
      </c>
      <c r="J288">
        <v>3.8699999999999998E-2</v>
      </c>
      <c r="K288">
        <v>0.40460000000000002</v>
      </c>
      <c r="L288">
        <v>0.14610000000000001</v>
      </c>
      <c r="M288">
        <v>0.8054</v>
      </c>
      <c r="N288">
        <v>4.4999999999999997E-3</v>
      </c>
      <c r="O288">
        <v>0.21149999999999999</v>
      </c>
      <c r="P288" s="70">
        <v>46652</v>
      </c>
      <c r="Q288">
        <v>0.1767</v>
      </c>
      <c r="R288">
        <v>0.18329999999999999</v>
      </c>
      <c r="S288">
        <v>0.64</v>
      </c>
      <c r="T288">
        <v>16.68</v>
      </c>
      <c r="U288">
        <v>24.1</v>
      </c>
      <c r="V288" s="70">
        <v>75793.440000000002</v>
      </c>
      <c r="W288">
        <v>213.98</v>
      </c>
      <c r="X288" s="70">
        <v>56599.71</v>
      </c>
      <c r="Y288">
        <v>0.62439999999999996</v>
      </c>
      <c r="Z288">
        <v>0.31190000000000001</v>
      </c>
      <c r="AA288">
        <v>6.3799999999999996E-2</v>
      </c>
      <c r="AB288">
        <v>0.37559999999999999</v>
      </c>
      <c r="AC288">
        <v>56.6</v>
      </c>
      <c r="AD288" s="70">
        <v>1923.87</v>
      </c>
      <c r="AE288">
        <v>265.32</v>
      </c>
      <c r="AF288" s="70">
        <v>54194.71</v>
      </c>
      <c r="AG288">
        <v>12</v>
      </c>
      <c r="AH288" s="70">
        <v>20514</v>
      </c>
      <c r="AI288" s="70">
        <v>30718</v>
      </c>
      <c r="AJ288">
        <v>41.47</v>
      </c>
      <c r="AK288">
        <v>33.74</v>
      </c>
      <c r="AL288">
        <v>32.96</v>
      </c>
      <c r="AM288">
        <v>3.7</v>
      </c>
      <c r="AN288">
        <v>0</v>
      </c>
      <c r="AO288">
        <v>0.95660000000000001</v>
      </c>
      <c r="AP288" s="70">
        <v>1296.28</v>
      </c>
      <c r="AQ288" s="70">
        <v>2113.87</v>
      </c>
      <c r="AR288" s="70">
        <v>6079.65</v>
      </c>
      <c r="AS288">
        <v>807.89</v>
      </c>
      <c r="AT288">
        <v>859.29</v>
      </c>
      <c r="AU288" s="70">
        <v>11157</v>
      </c>
      <c r="AV288" s="70">
        <v>9366.42</v>
      </c>
      <c r="AW288">
        <v>0.65359999999999996</v>
      </c>
      <c r="AX288" s="70">
        <v>2129.42</v>
      </c>
      <c r="AY288">
        <v>0.14860000000000001</v>
      </c>
      <c r="AZ288">
        <v>607.25</v>
      </c>
      <c r="BA288">
        <v>4.24E-2</v>
      </c>
      <c r="BB288" s="70">
        <v>2226.79</v>
      </c>
      <c r="BC288">
        <v>0.15540000000000001</v>
      </c>
      <c r="BD288" s="70">
        <v>14329.88</v>
      </c>
      <c r="BE288" s="70">
        <v>4743.24</v>
      </c>
      <c r="BF288">
        <v>3.5276000000000001</v>
      </c>
      <c r="BG288">
        <v>0.51400000000000001</v>
      </c>
      <c r="BH288">
        <v>0.1731</v>
      </c>
      <c r="BI288">
        <v>0.28070000000000001</v>
      </c>
      <c r="BJ288">
        <v>2.3199999999999998E-2</v>
      </c>
      <c r="BK288">
        <v>8.9999999999999993E-3</v>
      </c>
    </row>
    <row r="289" spans="1:63" x14ac:dyDescent="0.25">
      <c r="A289" t="s">
        <v>367</v>
      </c>
      <c r="B289">
        <v>50369</v>
      </c>
      <c r="C289">
        <v>145</v>
      </c>
      <c r="D289">
        <v>5.53</v>
      </c>
      <c r="E289">
        <v>801.48</v>
      </c>
      <c r="F289">
        <v>921.62</v>
      </c>
      <c r="G289">
        <v>2.2000000000000001E-3</v>
      </c>
      <c r="H289">
        <v>1.1000000000000001E-3</v>
      </c>
      <c r="I289">
        <v>0</v>
      </c>
      <c r="J289">
        <v>1.7299999999999999E-2</v>
      </c>
      <c r="K289">
        <v>0.96189999999999998</v>
      </c>
      <c r="L289">
        <v>1.7600000000000001E-2</v>
      </c>
      <c r="M289">
        <v>0.44</v>
      </c>
      <c r="N289">
        <v>0</v>
      </c>
      <c r="O289">
        <v>0.17030000000000001</v>
      </c>
      <c r="P289" s="70">
        <v>50202.05</v>
      </c>
      <c r="Q289">
        <v>0.14929999999999999</v>
      </c>
      <c r="R289">
        <v>0.14929999999999999</v>
      </c>
      <c r="S289">
        <v>0.70150000000000001</v>
      </c>
      <c r="T289">
        <v>16.93</v>
      </c>
      <c r="U289">
        <v>7.2</v>
      </c>
      <c r="V289" s="70">
        <v>62571.49</v>
      </c>
      <c r="W289">
        <v>106.94</v>
      </c>
      <c r="X289" s="70">
        <v>139447.10999999999</v>
      </c>
      <c r="Y289">
        <v>0.92810000000000004</v>
      </c>
      <c r="Z289">
        <v>4.0899999999999999E-2</v>
      </c>
      <c r="AA289">
        <v>3.09E-2</v>
      </c>
      <c r="AB289">
        <v>7.1900000000000006E-2</v>
      </c>
      <c r="AC289">
        <v>139.44999999999999</v>
      </c>
      <c r="AD289" s="70">
        <v>3532.53</v>
      </c>
      <c r="AE289">
        <v>593.75</v>
      </c>
      <c r="AF289" s="70">
        <v>98979.81</v>
      </c>
      <c r="AG289">
        <v>157</v>
      </c>
      <c r="AH289" s="70">
        <v>34518</v>
      </c>
      <c r="AI289" s="70">
        <v>50919</v>
      </c>
      <c r="AJ289">
        <v>45.7</v>
      </c>
      <c r="AK289">
        <v>24.23</v>
      </c>
      <c r="AL289">
        <v>35.03</v>
      </c>
      <c r="AM289">
        <v>5.3</v>
      </c>
      <c r="AN289">
        <v>0</v>
      </c>
      <c r="AO289">
        <v>0.94640000000000002</v>
      </c>
      <c r="AP289" s="70">
        <v>1209.08</v>
      </c>
      <c r="AQ289" s="70">
        <v>1502.95</v>
      </c>
      <c r="AR289" s="70">
        <v>5271.54</v>
      </c>
      <c r="AS289">
        <v>189.2</v>
      </c>
      <c r="AT289">
        <v>257.23</v>
      </c>
      <c r="AU289" s="70">
        <v>8430</v>
      </c>
      <c r="AV289" s="70">
        <v>4759.97</v>
      </c>
      <c r="AW289">
        <v>0.46210000000000001</v>
      </c>
      <c r="AX289" s="70">
        <v>2466.46</v>
      </c>
      <c r="AY289">
        <v>0.2394</v>
      </c>
      <c r="AZ289" s="70">
        <v>2558.81</v>
      </c>
      <c r="BA289">
        <v>0.24840000000000001</v>
      </c>
      <c r="BB289">
        <v>516.48</v>
      </c>
      <c r="BC289">
        <v>5.0099999999999999E-2</v>
      </c>
      <c r="BD289" s="70">
        <v>10301.719999999999</v>
      </c>
      <c r="BE289" s="70">
        <v>5607.47</v>
      </c>
      <c r="BF289">
        <v>1.5258</v>
      </c>
      <c r="BG289">
        <v>0.53010000000000002</v>
      </c>
      <c r="BH289">
        <v>0.19339999999999999</v>
      </c>
      <c r="BI289">
        <v>0.15909999999999999</v>
      </c>
      <c r="BJ289">
        <v>5.3499999999999999E-2</v>
      </c>
      <c r="BK289">
        <v>6.3799999999999996E-2</v>
      </c>
    </row>
    <row r="290" spans="1:63" x14ac:dyDescent="0.25">
      <c r="A290" t="s">
        <v>368</v>
      </c>
      <c r="B290">
        <v>45450</v>
      </c>
      <c r="C290">
        <v>25</v>
      </c>
      <c r="D290">
        <v>33.92</v>
      </c>
      <c r="E290">
        <v>848.04</v>
      </c>
      <c r="F290">
        <v>927.77</v>
      </c>
      <c r="G290">
        <v>0</v>
      </c>
      <c r="H290">
        <v>5.4999999999999997E-3</v>
      </c>
      <c r="I290">
        <v>0</v>
      </c>
      <c r="J290">
        <v>3.8E-3</v>
      </c>
      <c r="K290">
        <v>0.97989999999999999</v>
      </c>
      <c r="L290">
        <v>1.0800000000000001E-2</v>
      </c>
      <c r="M290">
        <v>0.5544</v>
      </c>
      <c r="N290">
        <v>0</v>
      </c>
      <c r="O290">
        <v>0.1605</v>
      </c>
      <c r="P290" s="70">
        <v>51667.89</v>
      </c>
      <c r="Q290">
        <v>0.2326</v>
      </c>
      <c r="R290">
        <v>0.186</v>
      </c>
      <c r="S290">
        <v>0.58140000000000003</v>
      </c>
      <c r="T290">
        <v>17.510000000000002</v>
      </c>
      <c r="U290">
        <v>10.3</v>
      </c>
      <c r="V290" s="70">
        <v>55863.58</v>
      </c>
      <c r="W290">
        <v>80.180000000000007</v>
      </c>
      <c r="X290" s="70">
        <v>99326.69</v>
      </c>
      <c r="Y290">
        <v>0.7208</v>
      </c>
      <c r="Z290">
        <v>0.19220000000000001</v>
      </c>
      <c r="AA290">
        <v>8.6999999999999994E-2</v>
      </c>
      <c r="AB290">
        <v>0.2792</v>
      </c>
      <c r="AC290">
        <v>99.33</v>
      </c>
      <c r="AD290" s="70">
        <v>2284.9</v>
      </c>
      <c r="AE290">
        <v>360.17</v>
      </c>
      <c r="AF290" s="70">
        <v>81652.78</v>
      </c>
      <c r="AG290">
        <v>75</v>
      </c>
      <c r="AH290" s="70">
        <v>28290</v>
      </c>
      <c r="AI290" s="70">
        <v>48314</v>
      </c>
      <c r="AJ290">
        <v>28.9</v>
      </c>
      <c r="AK290">
        <v>22.4</v>
      </c>
      <c r="AL290">
        <v>22.59</v>
      </c>
      <c r="AM290">
        <v>0</v>
      </c>
      <c r="AN290">
        <v>0</v>
      </c>
      <c r="AO290">
        <v>0.52249999999999996</v>
      </c>
      <c r="AP290" s="70">
        <v>1310.43</v>
      </c>
      <c r="AQ290" s="70">
        <v>2022.58</v>
      </c>
      <c r="AR290" s="70">
        <v>5702.31</v>
      </c>
      <c r="AS290">
        <v>658.07</v>
      </c>
      <c r="AT290">
        <v>275.58999999999997</v>
      </c>
      <c r="AU290" s="70">
        <v>9969</v>
      </c>
      <c r="AV290" s="70">
        <v>5747.92</v>
      </c>
      <c r="AW290">
        <v>0.56630000000000003</v>
      </c>
      <c r="AX290" s="70">
        <v>1699.24</v>
      </c>
      <c r="AY290">
        <v>0.16739999999999999</v>
      </c>
      <c r="AZ290" s="70">
        <v>1679.15</v>
      </c>
      <c r="BA290">
        <v>0.16539999999999999</v>
      </c>
      <c r="BB290" s="70">
        <v>1023.23</v>
      </c>
      <c r="BC290">
        <v>0.1008</v>
      </c>
      <c r="BD290" s="70">
        <v>10149.549999999999</v>
      </c>
      <c r="BE290" s="70">
        <v>6552.98</v>
      </c>
      <c r="BF290">
        <v>1.5912999999999999</v>
      </c>
      <c r="BG290">
        <v>0.56879999999999997</v>
      </c>
      <c r="BH290">
        <v>0.18279999999999999</v>
      </c>
      <c r="BI290">
        <v>0.20130000000000001</v>
      </c>
      <c r="BJ290">
        <v>3.5200000000000002E-2</v>
      </c>
      <c r="BK290">
        <v>1.1900000000000001E-2</v>
      </c>
    </row>
    <row r="291" spans="1:63" x14ac:dyDescent="0.25">
      <c r="A291" t="s">
        <v>369</v>
      </c>
      <c r="B291">
        <v>50443</v>
      </c>
      <c r="C291">
        <v>100</v>
      </c>
      <c r="D291">
        <v>42.33</v>
      </c>
      <c r="E291" s="70">
        <v>4233.24</v>
      </c>
      <c r="F291" s="70">
        <v>3726.52</v>
      </c>
      <c r="G291">
        <v>1.1900000000000001E-2</v>
      </c>
      <c r="H291">
        <v>1.3100000000000001E-2</v>
      </c>
      <c r="I291">
        <v>1.6999999999999999E-3</v>
      </c>
      <c r="J291">
        <v>2.7199999999999998E-2</v>
      </c>
      <c r="K291">
        <v>0.92090000000000005</v>
      </c>
      <c r="L291">
        <v>2.5100000000000001E-2</v>
      </c>
      <c r="M291">
        <v>0.21729999999999999</v>
      </c>
      <c r="N291">
        <v>9.4000000000000004E-3</v>
      </c>
      <c r="O291">
        <v>0.11609999999999999</v>
      </c>
      <c r="P291" s="70">
        <v>52682.27</v>
      </c>
      <c r="Q291">
        <v>0.21560000000000001</v>
      </c>
      <c r="R291">
        <v>0.28439999999999999</v>
      </c>
      <c r="S291">
        <v>0.5</v>
      </c>
      <c r="T291">
        <v>20.37</v>
      </c>
      <c r="U291">
        <v>15</v>
      </c>
      <c r="V291" s="70">
        <v>73858.33</v>
      </c>
      <c r="W291">
        <v>272.95</v>
      </c>
      <c r="X291" s="70">
        <v>175763.08</v>
      </c>
      <c r="Y291">
        <v>0.9385</v>
      </c>
      <c r="Z291">
        <v>3.32E-2</v>
      </c>
      <c r="AA291">
        <v>2.8199999999999999E-2</v>
      </c>
      <c r="AB291">
        <v>6.1499999999999999E-2</v>
      </c>
      <c r="AC291">
        <v>175.76</v>
      </c>
      <c r="AD291" s="70">
        <v>7116.53</v>
      </c>
      <c r="AE291" s="70">
        <v>1123.22</v>
      </c>
      <c r="AF291" s="70">
        <v>206022.81</v>
      </c>
      <c r="AG291">
        <v>528</v>
      </c>
      <c r="AH291" s="70">
        <v>49843</v>
      </c>
      <c r="AI291" s="70">
        <v>72325</v>
      </c>
      <c r="AJ291">
        <v>52.25</v>
      </c>
      <c r="AK291">
        <v>40.11</v>
      </c>
      <c r="AL291">
        <v>41.3</v>
      </c>
      <c r="AM291">
        <v>1.6</v>
      </c>
      <c r="AN291">
        <v>0</v>
      </c>
      <c r="AO291">
        <v>0.77200000000000002</v>
      </c>
      <c r="AP291" s="70">
        <v>1046.08</v>
      </c>
      <c r="AQ291" s="70">
        <v>2195.4499999999998</v>
      </c>
      <c r="AR291" s="70">
        <v>5023.26</v>
      </c>
      <c r="AS291">
        <v>275.58999999999997</v>
      </c>
      <c r="AT291">
        <v>141.63999999999999</v>
      </c>
      <c r="AU291" s="70">
        <v>8682</v>
      </c>
      <c r="AV291" s="70">
        <v>3579.05</v>
      </c>
      <c r="AW291">
        <v>0.31580000000000003</v>
      </c>
      <c r="AX291" s="70">
        <v>6802.97</v>
      </c>
      <c r="AY291">
        <v>0.60019999999999996</v>
      </c>
      <c r="AZ291">
        <v>567.46</v>
      </c>
      <c r="BA291">
        <v>5.0099999999999999E-2</v>
      </c>
      <c r="BB291">
        <v>384.82</v>
      </c>
      <c r="BC291">
        <v>3.4000000000000002E-2</v>
      </c>
      <c r="BD291" s="70">
        <v>11334.3</v>
      </c>
      <c r="BE291" s="70">
        <v>1670.98</v>
      </c>
      <c r="BF291">
        <v>0.224</v>
      </c>
      <c r="BG291">
        <v>0.54200000000000004</v>
      </c>
      <c r="BH291">
        <v>0.21229999999999999</v>
      </c>
      <c r="BI291">
        <v>0.1928</v>
      </c>
      <c r="BJ291">
        <v>3.8399999999999997E-2</v>
      </c>
      <c r="BK291">
        <v>1.4500000000000001E-2</v>
      </c>
    </row>
    <row r="292" spans="1:63" x14ac:dyDescent="0.25">
      <c r="A292" t="s">
        <v>370</v>
      </c>
      <c r="B292">
        <v>44230</v>
      </c>
      <c r="C292">
        <v>2</v>
      </c>
      <c r="D292">
        <v>317.64</v>
      </c>
      <c r="E292">
        <v>635.27</v>
      </c>
      <c r="F292">
        <v>607.67999999999995</v>
      </c>
      <c r="G292">
        <v>4.1999999999999997E-3</v>
      </c>
      <c r="H292">
        <v>0.43630000000000002</v>
      </c>
      <c r="I292">
        <v>0</v>
      </c>
      <c r="J292">
        <v>3.3599999999999998E-2</v>
      </c>
      <c r="K292">
        <v>0.4763</v>
      </c>
      <c r="L292">
        <v>4.9599999999999998E-2</v>
      </c>
      <c r="M292">
        <v>0.79310000000000003</v>
      </c>
      <c r="N292">
        <v>8.8800000000000004E-2</v>
      </c>
      <c r="O292">
        <v>0.14130000000000001</v>
      </c>
      <c r="P292" s="70">
        <v>46605.04</v>
      </c>
      <c r="Q292">
        <v>0.25</v>
      </c>
      <c r="R292">
        <v>0.28949999999999998</v>
      </c>
      <c r="S292">
        <v>0.46050000000000002</v>
      </c>
      <c r="T292">
        <v>15.95</v>
      </c>
      <c r="U292">
        <v>8.2100000000000009</v>
      </c>
      <c r="V292" s="70">
        <v>52447.5</v>
      </c>
      <c r="W292">
        <v>75.83</v>
      </c>
      <c r="X292" s="70">
        <v>104539.52</v>
      </c>
      <c r="Y292">
        <v>0.43830000000000002</v>
      </c>
      <c r="Z292">
        <v>0.46579999999999999</v>
      </c>
      <c r="AA292">
        <v>9.5899999999999999E-2</v>
      </c>
      <c r="AB292">
        <v>0.56169999999999998</v>
      </c>
      <c r="AC292">
        <v>104.54</v>
      </c>
      <c r="AD292" s="70">
        <v>4517.88</v>
      </c>
      <c r="AE292">
        <v>290.57</v>
      </c>
      <c r="AF292" s="70">
        <v>118214.41</v>
      </c>
      <c r="AG292">
        <v>277</v>
      </c>
      <c r="AH292" s="70">
        <v>21888</v>
      </c>
      <c r="AI292" s="70">
        <v>34248</v>
      </c>
      <c r="AJ292">
        <v>49.79</v>
      </c>
      <c r="AK292">
        <v>38.6</v>
      </c>
      <c r="AL292">
        <v>46.21</v>
      </c>
      <c r="AM292">
        <v>4.1900000000000004</v>
      </c>
      <c r="AN292">
        <v>0</v>
      </c>
      <c r="AO292">
        <v>1.0645</v>
      </c>
      <c r="AP292" s="70">
        <v>2512.27</v>
      </c>
      <c r="AQ292" s="70">
        <v>2266.44</v>
      </c>
      <c r="AR292" s="70">
        <v>5940.73</v>
      </c>
      <c r="AS292">
        <v>611.05999999999995</v>
      </c>
      <c r="AT292">
        <v>500.46</v>
      </c>
      <c r="AU292" s="70">
        <v>11831</v>
      </c>
      <c r="AV292" s="70">
        <v>5564.52</v>
      </c>
      <c r="AW292">
        <v>0.45140000000000002</v>
      </c>
      <c r="AX292" s="70">
        <v>4100.8999999999996</v>
      </c>
      <c r="AY292">
        <v>0.3327</v>
      </c>
      <c r="AZ292">
        <v>960.71</v>
      </c>
      <c r="BA292">
        <v>7.7899999999999997E-2</v>
      </c>
      <c r="BB292" s="70">
        <v>1700.15</v>
      </c>
      <c r="BC292">
        <v>0.13789999999999999</v>
      </c>
      <c r="BD292" s="70">
        <v>12326.28</v>
      </c>
      <c r="BE292" s="70">
        <v>2896.11</v>
      </c>
      <c r="BF292">
        <v>1.2151000000000001</v>
      </c>
      <c r="BG292">
        <v>0.46210000000000001</v>
      </c>
      <c r="BH292">
        <v>0.17030000000000001</v>
      </c>
      <c r="BI292">
        <v>0.3347</v>
      </c>
      <c r="BJ292">
        <v>1.6E-2</v>
      </c>
      <c r="BK292">
        <v>1.6799999999999999E-2</v>
      </c>
    </row>
    <row r="293" spans="1:63" x14ac:dyDescent="0.25">
      <c r="A293" t="s">
        <v>371</v>
      </c>
      <c r="B293">
        <v>49080</v>
      </c>
      <c r="C293">
        <v>198</v>
      </c>
      <c r="D293">
        <v>10.55</v>
      </c>
      <c r="E293" s="70">
        <v>2089.09</v>
      </c>
      <c r="F293" s="70">
        <v>1940.06</v>
      </c>
      <c r="G293">
        <v>2E-3</v>
      </c>
      <c r="H293">
        <v>7.6E-3</v>
      </c>
      <c r="I293">
        <v>0</v>
      </c>
      <c r="J293">
        <v>5.1999999999999998E-3</v>
      </c>
      <c r="K293">
        <v>0.9788</v>
      </c>
      <c r="L293">
        <v>6.4000000000000003E-3</v>
      </c>
      <c r="M293">
        <v>0.40229999999999999</v>
      </c>
      <c r="N293">
        <v>5.0000000000000001E-4</v>
      </c>
      <c r="O293">
        <v>0.1744</v>
      </c>
      <c r="P293" s="70">
        <v>51535.34</v>
      </c>
      <c r="Q293">
        <v>0.14710000000000001</v>
      </c>
      <c r="R293">
        <v>0.22059999999999999</v>
      </c>
      <c r="S293">
        <v>0.63239999999999996</v>
      </c>
      <c r="T293">
        <v>17.510000000000002</v>
      </c>
      <c r="U293">
        <v>14</v>
      </c>
      <c r="V293" s="70">
        <v>77950.86</v>
      </c>
      <c r="W293">
        <v>139.56</v>
      </c>
      <c r="X293" s="70">
        <v>144651.78</v>
      </c>
      <c r="Y293">
        <v>0.85089999999999999</v>
      </c>
      <c r="Z293">
        <v>9.1300000000000006E-2</v>
      </c>
      <c r="AA293">
        <v>5.7799999999999997E-2</v>
      </c>
      <c r="AB293">
        <v>0.14910000000000001</v>
      </c>
      <c r="AC293">
        <v>144.65</v>
      </c>
      <c r="AD293" s="70">
        <v>3919.01</v>
      </c>
      <c r="AE293">
        <v>423.53</v>
      </c>
      <c r="AF293" s="70">
        <v>146998.42000000001</v>
      </c>
      <c r="AG293">
        <v>410</v>
      </c>
      <c r="AH293" s="70">
        <v>34768</v>
      </c>
      <c r="AI293" s="70">
        <v>48784</v>
      </c>
      <c r="AJ293">
        <v>43.05</v>
      </c>
      <c r="AK293">
        <v>25.5</v>
      </c>
      <c r="AL293">
        <v>31.84</v>
      </c>
      <c r="AM293">
        <v>3.4</v>
      </c>
      <c r="AN293" s="70">
        <v>1049.54</v>
      </c>
      <c r="AO293">
        <v>1.3588</v>
      </c>
      <c r="AP293" s="70">
        <v>1010.49</v>
      </c>
      <c r="AQ293" s="70">
        <v>2279.89</v>
      </c>
      <c r="AR293" s="70">
        <v>5550.22</v>
      </c>
      <c r="AS293">
        <v>548.75</v>
      </c>
      <c r="AT293">
        <v>212.65</v>
      </c>
      <c r="AU293" s="70">
        <v>9602</v>
      </c>
      <c r="AV293" s="70">
        <v>4496.2</v>
      </c>
      <c r="AW293">
        <v>0.42659999999999998</v>
      </c>
      <c r="AX293" s="70">
        <v>4549.7700000000004</v>
      </c>
      <c r="AY293">
        <v>0.43159999999999998</v>
      </c>
      <c r="AZ293">
        <v>753.32</v>
      </c>
      <c r="BA293">
        <v>7.1499999999999994E-2</v>
      </c>
      <c r="BB293">
        <v>741.36</v>
      </c>
      <c r="BC293">
        <v>7.0300000000000001E-2</v>
      </c>
      <c r="BD293" s="70">
        <v>10540.65</v>
      </c>
      <c r="BE293" s="70">
        <v>3077.79</v>
      </c>
      <c r="BF293">
        <v>0.85299999999999998</v>
      </c>
      <c r="BG293">
        <v>0.53349999999999997</v>
      </c>
      <c r="BH293">
        <v>0.2409</v>
      </c>
      <c r="BI293">
        <v>0.13589999999999999</v>
      </c>
      <c r="BJ293">
        <v>3.9199999999999999E-2</v>
      </c>
      <c r="BK293">
        <v>5.04E-2</v>
      </c>
    </row>
    <row r="294" spans="1:63" x14ac:dyDescent="0.25">
      <c r="A294" t="s">
        <v>372</v>
      </c>
      <c r="B294">
        <v>44248</v>
      </c>
      <c r="C294">
        <v>317</v>
      </c>
      <c r="D294">
        <v>12.66</v>
      </c>
      <c r="E294" s="70">
        <v>4013.28</v>
      </c>
      <c r="F294" s="70">
        <v>3996.75</v>
      </c>
      <c r="G294">
        <v>2.8E-3</v>
      </c>
      <c r="H294">
        <v>5.7999999999999996E-3</v>
      </c>
      <c r="I294">
        <v>8.9999999999999998E-4</v>
      </c>
      <c r="J294">
        <v>6.7999999999999996E-3</v>
      </c>
      <c r="K294">
        <v>0.9667</v>
      </c>
      <c r="L294">
        <v>1.7100000000000001E-2</v>
      </c>
      <c r="M294">
        <v>0.6018</v>
      </c>
      <c r="N294">
        <v>0</v>
      </c>
      <c r="O294">
        <v>0.18279999999999999</v>
      </c>
      <c r="P294" s="70">
        <v>53700.91</v>
      </c>
      <c r="Q294">
        <v>0.1133</v>
      </c>
      <c r="R294">
        <v>0.2109</v>
      </c>
      <c r="S294">
        <v>0.67579999999999996</v>
      </c>
      <c r="T294">
        <v>19.170000000000002</v>
      </c>
      <c r="U294">
        <v>22</v>
      </c>
      <c r="V294" s="70">
        <v>88691.77</v>
      </c>
      <c r="W294">
        <v>178.53</v>
      </c>
      <c r="X294" s="70">
        <v>120848.58</v>
      </c>
      <c r="Y294">
        <v>0.81069999999999998</v>
      </c>
      <c r="Z294">
        <v>9.7100000000000006E-2</v>
      </c>
      <c r="AA294">
        <v>9.2100000000000001E-2</v>
      </c>
      <c r="AB294">
        <v>0.1893</v>
      </c>
      <c r="AC294">
        <v>120.85</v>
      </c>
      <c r="AD294" s="70">
        <v>2769.03</v>
      </c>
      <c r="AE294">
        <v>397.99</v>
      </c>
      <c r="AF294" s="70">
        <v>117933.07</v>
      </c>
      <c r="AG294">
        <v>275</v>
      </c>
      <c r="AH294" s="70">
        <v>28156</v>
      </c>
      <c r="AI294" s="70">
        <v>40885</v>
      </c>
      <c r="AJ294">
        <v>31.53</v>
      </c>
      <c r="AK294">
        <v>22.03</v>
      </c>
      <c r="AL294">
        <v>22.11</v>
      </c>
      <c r="AM294">
        <v>2.4</v>
      </c>
      <c r="AN294">
        <v>0</v>
      </c>
      <c r="AO294">
        <v>1.0269999999999999</v>
      </c>
      <c r="AP294" s="70">
        <v>1059.42</v>
      </c>
      <c r="AQ294" s="70">
        <v>2044.58</v>
      </c>
      <c r="AR294" s="70">
        <v>5380.02</v>
      </c>
      <c r="AS294">
        <v>702.44</v>
      </c>
      <c r="AT294">
        <v>408.54</v>
      </c>
      <c r="AU294" s="70">
        <v>9595</v>
      </c>
      <c r="AV294" s="70">
        <v>5605.6</v>
      </c>
      <c r="AW294">
        <v>0.56850000000000001</v>
      </c>
      <c r="AX294" s="70">
        <v>2325.59</v>
      </c>
      <c r="AY294">
        <v>0.2359</v>
      </c>
      <c r="AZ294">
        <v>615.04999999999995</v>
      </c>
      <c r="BA294">
        <v>6.2399999999999997E-2</v>
      </c>
      <c r="BB294" s="70">
        <v>1313.31</v>
      </c>
      <c r="BC294">
        <v>0.13320000000000001</v>
      </c>
      <c r="BD294" s="70">
        <v>9859.56</v>
      </c>
      <c r="BE294" s="70">
        <v>5113.25</v>
      </c>
      <c r="BF294">
        <v>2.1273</v>
      </c>
      <c r="BG294">
        <v>0.58260000000000001</v>
      </c>
      <c r="BH294">
        <v>0.26500000000000001</v>
      </c>
      <c r="BI294">
        <v>0.1142</v>
      </c>
      <c r="BJ294">
        <v>2.8400000000000002E-2</v>
      </c>
      <c r="BK294">
        <v>9.7999999999999997E-3</v>
      </c>
    </row>
    <row r="295" spans="1:63" x14ac:dyDescent="0.25">
      <c r="A295" t="s">
        <v>373</v>
      </c>
      <c r="B295">
        <v>44255</v>
      </c>
      <c r="C295">
        <v>57</v>
      </c>
      <c r="D295">
        <v>39.520000000000003</v>
      </c>
      <c r="E295" s="70">
        <v>2252.37</v>
      </c>
      <c r="F295" s="70">
        <v>1927.48</v>
      </c>
      <c r="G295">
        <v>1.1900000000000001E-2</v>
      </c>
      <c r="H295">
        <v>4.07E-2</v>
      </c>
      <c r="I295">
        <v>5.0000000000000001E-4</v>
      </c>
      <c r="J295">
        <v>2.0299999999999999E-2</v>
      </c>
      <c r="K295">
        <v>0.87670000000000003</v>
      </c>
      <c r="L295">
        <v>4.9799999999999997E-2</v>
      </c>
      <c r="M295">
        <v>0.46339999999999998</v>
      </c>
      <c r="N295">
        <v>1.4E-2</v>
      </c>
      <c r="O295">
        <v>0.14749999999999999</v>
      </c>
      <c r="P295" s="70">
        <v>51014.68</v>
      </c>
      <c r="Q295">
        <v>0.55859999999999999</v>
      </c>
      <c r="R295">
        <v>0.1517</v>
      </c>
      <c r="S295">
        <v>0.28970000000000001</v>
      </c>
      <c r="T295">
        <v>18.489999999999998</v>
      </c>
      <c r="U295">
        <v>17</v>
      </c>
      <c r="V295" s="70">
        <v>70812.820000000007</v>
      </c>
      <c r="W295">
        <v>129.77000000000001</v>
      </c>
      <c r="X295" s="70">
        <v>135059.16</v>
      </c>
      <c r="Y295">
        <v>0.77200000000000002</v>
      </c>
      <c r="Z295">
        <v>0.19620000000000001</v>
      </c>
      <c r="AA295">
        <v>3.1899999999999998E-2</v>
      </c>
      <c r="AB295">
        <v>0.22800000000000001</v>
      </c>
      <c r="AC295">
        <v>135.06</v>
      </c>
      <c r="AD295" s="70">
        <v>3121.14</v>
      </c>
      <c r="AE295">
        <v>463.51</v>
      </c>
      <c r="AF295" s="70">
        <v>136029.41</v>
      </c>
      <c r="AG295">
        <v>364</v>
      </c>
      <c r="AH295" s="70">
        <v>31445</v>
      </c>
      <c r="AI295" s="70">
        <v>53474</v>
      </c>
      <c r="AJ295">
        <v>38.9</v>
      </c>
      <c r="AK295">
        <v>21.62</v>
      </c>
      <c r="AL295">
        <v>26.41</v>
      </c>
      <c r="AM295">
        <v>4.2</v>
      </c>
      <c r="AN295" s="70">
        <v>1381.73</v>
      </c>
      <c r="AO295">
        <v>1.0962000000000001</v>
      </c>
      <c r="AP295" s="70">
        <v>1412.02</v>
      </c>
      <c r="AQ295" s="70">
        <v>1608.9</v>
      </c>
      <c r="AR295" s="70">
        <v>4998.0200000000004</v>
      </c>
      <c r="AS295">
        <v>493.33</v>
      </c>
      <c r="AT295">
        <v>294.72000000000003</v>
      </c>
      <c r="AU295" s="70">
        <v>8807</v>
      </c>
      <c r="AV295" s="70">
        <v>4338.43</v>
      </c>
      <c r="AW295">
        <v>0.39169999999999999</v>
      </c>
      <c r="AX295" s="70">
        <v>4645.6400000000003</v>
      </c>
      <c r="AY295">
        <v>0.41949999999999998</v>
      </c>
      <c r="AZ295" s="70">
        <v>1045.45</v>
      </c>
      <c r="BA295">
        <v>9.4399999999999998E-2</v>
      </c>
      <c r="BB295" s="70">
        <v>1045.49</v>
      </c>
      <c r="BC295">
        <v>9.4399999999999998E-2</v>
      </c>
      <c r="BD295" s="70">
        <v>11075</v>
      </c>
      <c r="BE295" s="70">
        <v>2422.7399999999998</v>
      </c>
      <c r="BF295">
        <v>0.50670000000000004</v>
      </c>
      <c r="BG295">
        <v>0.54949999999999999</v>
      </c>
      <c r="BH295">
        <v>0.19089999999999999</v>
      </c>
      <c r="BI295">
        <v>0.21429999999999999</v>
      </c>
      <c r="BJ295">
        <v>2.52E-2</v>
      </c>
      <c r="BK295">
        <v>2.01E-2</v>
      </c>
    </row>
    <row r="296" spans="1:63" x14ac:dyDescent="0.25">
      <c r="A296" t="s">
        <v>374</v>
      </c>
      <c r="B296">
        <v>44263</v>
      </c>
      <c r="C296">
        <v>16</v>
      </c>
      <c r="D296">
        <v>602.75</v>
      </c>
      <c r="E296" s="70">
        <v>9644.0499999999993</v>
      </c>
      <c r="F296" s="70">
        <v>6744.65</v>
      </c>
      <c r="G296">
        <v>3.5999999999999999E-3</v>
      </c>
      <c r="H296">
        <v>0.27310000000000001</v>
      </c>
      <c r="I296">
        <v>2E-3</v>
      </c>
      <c r="J296">
        <v>0.35370000000000001</v>
      </c>
      <c r="K296">
        <v>0.2671</v>
      </c>
      <c r="L296">
        <v>0.10050000000000001</v>
      </c>
      <c r="M296">
        <v>0.85040000000000004</v>
      </c>
      <c r="N296">
        <v>5.3400000000000003E-2</v>
      </c>
      <c r="O296">
        <v>0.1986</v>
      </c>
      <c r="P296" s="70">
        <v>63806.82</v>
      </c>
      <c r="Q296">
        <v>0.1002</v>
      </c>
      <c r="R296">
        <v>9.5699999999999993E-2</v>
      </c>
      <c r="S296">
        <v>0.80410000000000004</v>
      </c>
      <c r="T296">
        <v>25.34</v>
      </c>
      <c r="U296">
        <v>48.5</v>
      </c>
      <c r="V296" s="70">
        <v>85703.2</v>
      </c>
      <c r="W296">
        <v>198.78</v>
      </c>
      <c r="X296" s="70">
        <v>57986</v>
      </c>
      <c r="Y296">
        <v>0.76819999999999999</v>
      </c>
      <c r="Z296">
        <v>0.20880000000000001</v>
      </c>
      <c r="AA296">
        <v>2.3E-2</v>
      </c>
      <c r="AB296">
        <v>0.23180000000000001</v>
      </c>
      <c r="AC296">
        <v>57.99</v>
      </c>
      <c r="AD296" s="70">
        <v>2259.17</v>
      </c>
      <c r="AE296">
        <v>312.43</v>
      </c>
      <c r="AF296" s="70">
        <v>61789.31</v>
      </c>
      <c r="AG296">
        <v>23</v>
      </c>
      <c r="AH296" s="70">
        <v>22565</v>
      </c>
      <c r="AI296" s="70">
        <v>32971</v>
      </c>
      <c r="AJ296">
        <v>61.26</v>
      </c>
      <c r="AK296">
        <v>35.25</v>
      </c>
      <c r="AL296">
        <v>50.15</v>
      </c>
      <c r="AM296">
        <v>3.44</v>
      </c>
      <c r="AN296">
        <v>0</v>
      </c>
      <c r="AO296">
        <v>1.0097</v>
      </c>
      <c r="AP296" s="70">
        <v>1585.81</v>
      </c>
      <c r="AQ296" s="70">
        <v>2080.73</v>
      </c>
      <c r="AR296" s="70">
        <v>6827.29</v>
      </c>
      <c r="AS296">
        <v>696.64</v>
      </c>
      <c r="AT296">
        <v>798.53</v>
      </c>
      <c r="AU296" s="70">
        <v>11989</v>
      </c>
      <c r="AV296" s="70">
        <v>10298.450000000001</v>
      </c>
      <c r="AW296">
        <v>0.58679999999999999</v>
      </c>
      <c r="AX296" s="70">
        <v>2598.4899999999998</v>
      </c>
      <c r="AY296">
        <v>0.14810000000000001</v>
      </c>
      <c r="AZ296" s="70">
        <v>2084.9899999999998</v>
      </c>
      <c r="BA296">
        <v>0.1188</v>
      </c>
      <c r="BB296" s="70">
        <v>2567.1799999999998</v>
      </c>
      <c r="BC296">
        <v>0.14630000000000001</v>
      </c>
      <c r="BD296" s="70">
        <v>17549.099999999999</v>
      </c>
      <c r="BE296" s="70">
        <v>4531.18</v>
      </c>
      <c r="BF296">
        <v>3.0234999999999999</v>
      </c>
      <c r="BG296">
        <v>0.46779999999999999</v>
      </c>
      <c r="BH296">
        <v>0.16070000000000001</v>
      </c>
      <c r="BI296">
        <v>0.34689999999999999</v>
      </c>
      <c r="BJ296">
        <v>1.5100000000000001E-2</v>
      </c>
      <c r="BK296">
        <v>9.4999999999999998E-3</v>
      </c>
    </row>
    <row r="297" spans="1:63" x14ac:dyDescent="0.25">
      <c r="A297" t="s">
        <v>375</v>
      </c>
      <c r="B297">
        <v>50203</v>
      </c>
      <c r="C297">
        <v>23</v>
      </c>
      <c r="D297">
        <v>21.12</v>
      </c>
      <c r="E297">
        <v>485.8</v>
      </c>
      <c r="F297">
        <v>511.3</v>
      </c>
      <c r="G297">
        <v>4.0000000000000002E-4</v>
      </c>
      <c r="H297">
        <v>1.78E-2</v>
      </c>
      <c r="I297">
        <v>0</v>
      </c>
      <c r="J297">
        <v>5.8999999999999999E-3</v>
      </c>
      <c r="K297">
        <v>0.95020000000000004</v>
      </c>
      <c r="L297">
        <v>2.5700000000000001E-2</v>
      </c>
      <c r="M297">
        <v>0.30909999999999999</v>
      </c>
      <c r="N297">
        <v>0</v>
      </c>
      <c r="O297">
        <v>0.14030000000000001</v>
      </c>
      <c r="P297" s="70">
        <v>51439</v>
      </c>
      <c r="Q297">
        <v>0.3488</v>
      </c>
      <c r="R297">
        <v>9.2999999999999999E-2</v>
      </c>
      <c r="S297">
        <v>0.55810000000000004</v>
      </c>
      <c r="T297">
        <v>15.35</v>
      </c>
      <c r="U297">
        <v>4.8</v>
      </c>
      <c r="V297" s="70">
        <v>65784.88</v>
      </c>
      <c r="W297">
        <v>98.04</v>
      </c>
      <c r="X297" s="70">
        <v>203315.97</v>
      </c>
      <c r="Y297">
        <v>0.55789999999999995</v>
      </c>
      <c r="Z297">
        <v>0.33129999999999998</v>
      </c>
      <c r="AA297">
        <v>0.1108</v>
      </c>
      <c r="AB297">
        <v>0.44209999999999999</v>
      </c>
      <c r="AC297">
        <v>203.32</v>
      </c>
      <c r="AD297" s="70">
        <v>7927.3</v>
      </c>
      <c r="AE297">
        <v>589.03</v>
      </c>
      <c r="AF297" s="70">
        <v>219225.86</v>
      </c>
      <c r="AG297">
        <v>552</v>
      </c>
      <c r="AH297" s="70">
        <v>33631</v>
      </c>
      <c r="AI297" s="70">
        <v>51356</v>
      </c>
      <c r="AJ297">
        <v>45.3</v>
      </c>
      <c r="AK297">
        <v>34.19</v>
      </c>
      <c r="AL297">
        <v>44.97</v>
      </c>
      <c r="AM297">
        <v>6.9</v>
      </c>
      <c r="AN297">
        <v>0</v>
      </c>
      <c r="AO297">
        <v>0.93720000000000003</v>
      </c>
      <c r="AP297" s="70">
        <v>2134.5100000000002</v>
      </c>
      <c r="AQ297" s="70">
        <v>3145.06</v>
      </c>
      <c r="AR297" s="70">
        <v>6672.96</v>
      </c>
      <c r="AS297">
        <v>244.16</v>
      </c>
      <c r="AT297">
        <v>23.26</v>
      </c>
      <c r="AU297" s="70">
        <v>12220</v>
      </c>
      <c r="AV297" s="70">
        <v>4531.9399999999996</v>
      </c>
      <c r="AW297">
        <v>0.34050000000000002</v>
      </c>
      <c r="AX297" s="70">
        <v>5895.3</v>
      </c>
      <c r="AY297">
        <v>0.44290000000000002</v>
      </c>
      <c r="AZ297" s="70">
        <v>2244.4299999999998</v>
      </c>
      <c r="BA297">
        <v>0.1686</v>
      </c>
      <c r="BB297">
        <v>638.64</v>
      </c>
      <c r="BC297">
        <v>4.8000000000000001E-2</v>
      </c>
      <c r="BD297" s="70">
        <v>13310.3</v>
      </c>
      <c r="BE297">
        <v>279.95999999999998</v>
      </c>
      <c r="BF297">
        <v>5.8000000000000003E-2</v>
      </c>
      <c r="BG297">
        <v>0.51649999999999996</v>
      </c>
      <c r="BH297">
        <v>0.20230000000000001</v>
      </c>
      <c r="BI297">
        <v>0.18340000000000001</v>
      </c>
      <c r="BJ297">
        <v>2.9700000000000001E-2</v>
      </c>
      <c r="BK297">
        <v>6.8000000000000005E-2</v>
      </c>
    </row>
    <row r="298" spans="1:63" x14ac:dyDescent="0.25">
      <c r="A298" t="s">
        <v>376</v>
      </c>
      <c r="B298">
        <v>45468</v>
      </c>
      <c r="C298">
        <v>118</v>
      </c>
      <c r="D298">
        <v>10.3</v>
      </c>
      <c r="E298" s="70">
        <v>1215.1300000000001</v>
      </c>
      <c r="F298" s="70">
        <v>1173.9000000000001</v>
      </c>
      <c r="G298">
        <v>8.9999999999999998E-4</v>
      </c>
      <c r="H298">
        <v>8.9999999999999998E-4</v>
      </c>
      <c r="I298">
        <v>0</v>
      </c>
      <c r="J298">
        <v>1.49E-2</v>
      </c>
      <c r="K298">
        <v>0.97309999999999997</v>
      </c>
      <c r="L298">
        <v>1.0200000000000001E-2</v>
      </c>
      <c r="M298">
        <v>0.45390000000000003</v>
      </c>
      <c r="N298">
        <v>3.3999999999999998E-3</v>
      </c>
      <c r="O298">
        <v>0.1759</v>
      </c>
      <c r="P298" s="70">
        <v>52781.75</v>
      </c>
      <c r="Q298">
        <v>0.1789</v>
      </c>
      <c r="R298">
        <v>0.1789</v>
      </c>
      <c r="S298">
        <v>0.6421</v>
      </c>
      <c r="T298">
        <v>16.68</v>
      </c>
      <c r="U298">
        <v>6.6</v>
      </c>
      <c r="V298" s="70">
        <v>81837.33</v>
      </c>
      <c r="W298">
        <v>179.43</v>
      </c>
      <c r="X298" s="70">
        <v>135927.29</v>
      </c>
      <c r="Y298">
        <v>0.72660000000000002</v>
      </c>
      <c r="Z298">
        <v>0.1469</v>
      </c>
      <c r="AA298">
        <v>0.12640000000000001</v>
      </c>
      <c r="AB298">
        <v>0.27339999999999998</v>
      </c>
      <c r="AC298">
        <v>135.93</v>
      </c>
      <c r="AD298" s="70">
        <v>4652.22</v>
      </c>
      <c r="AE298">
        <v>484.28</v>
      </c>
      <c r="AF298" s="70">
        <v>137493</v>
      </c>
      <c r="AG298">
        <v>372</v>
      </c>
      <c r="AH298" s="70">
        <v>27559</v>
      </c>
      <c r="AI298" s="70">
        <v>38338</v>
      </c>
      <c r="AJ298">
        <v>42.82</v>
      </c>
      <c r="AK298">
        <v>32.83</v>
      </c>
      <c r="AL298">
        <v>33.76</v>
      </c>
      <c r="AM298">
        <v>4</v>
      </c>
      <c r="AN298" s="70">
        <v>1281.54</v>
      </c>
      <c r="AO298">
        <v>2.1135000000000002</v>
      </c>
      <c r="AP298" s="70">
        <v>1327.46</v>
      </c>
      <c r="AQ298" s="70">
        <v>1741.89</v>
      </c>
      <c r="AR298" s="70">
        <v>6007.47</v>
      </c>
      <c r="AS298">
        <v>438.49</v>
      </c>
      <c r="AT298">
        <v>554.74</v>
      </c>
      <c r="AU298" s="70">
        <v>10070</v>
      </c>
      <c r="AV298" s="70">
        <v>4328.8500000000004</v>
      </c>
      <c r="AW298">
        <v>0.37659999999999999</v>
      </c>
      <c r="AX298" s="70">
        <v>5375.41</v>
      </c>
      <c r="AY298">
        <v>0.46760000000000002</v>
      </c>
      <c r="AZ298">
        <v>759.47</v>
      </c>
      <c r="BA298">
        <v>6.6100000000000006E-2</v>
      </c>
      <c r="BB298" s="70">
        <v>1031.8399999999999</v>
      </c>
      <c r="BC298">
        <v>8.9800000000000005E-2</v>
      </c>
      <c r="BD298" s="70">
        <v>11495.58</v>
      </c>
      <c r="BE298" s="70">
        <v>3301.83</v>
      </c>
      <c r="BF298">
        <v>1.3065</v>
      </c>
      <c r="BG298">
        <v>0.53480000000000005</v>
      </c>
      <c r="BH298">
        <v>0.21329999999999999</v>
      </c>
      <c r="BI298">
        <v>0.18759999999999999</v>
      </c>
      <c r="BJ298">
        <v>4.5900000000000003E-2</v>
      </c>
      <c r="BK298">
        <v>1.8499999999999999E-2</v>
      </c>
    </row>
    <row r="299" spans="1:63" x14ac:dyDescent="0.25">
      <c r="A299" t="s">
        <v>377</v>
      </c>
      <c r="B299">
        <v>49874</v>
      </c>
      <c r="C299">
        <v>37</v>
      </c>
      <c r="D299">
        <v>83.39</v>
      </c>
      <c r="E299" s="70">
        <v>3085.25</v>
      </c>
      <c r="F299" s="70">
        <v>3111.7</v>
      </c>
      <c r="G299">
        <v>3.3999999999999998E-3</v>
      </c>
      <c r="H299">
        <v>1.9E-3</v>
      </c>
      <c r="I299">
        <v>0</v>
      </c>
      <c r="J299">
        <v>6.8999999999999999E-3</v>
      </c>
      <c r="K299">
        <v>0.97050000000000003</v>
      </c>
      <c r="L299">
        <v>1.7299999999999999E-2</v>
      </c>
      <c r="M299">
        <v>0.35370000000000001</v>
      </c>
      <c r="N299">
        <v>3.2000000000000002E-3</v>
      </c>
      <c r="O299">
        <v>0.1232</v>
      </c>
      <c r="P299" s="70">
        <v>56957.26</v>
      </c>
      <c r="Q299">
        <v>0.11409999999999999</v>
      </c>
      <c r="R299">
        <v>0.17929999999999999</v>
      </c>
      <c r="S299">
        <v>0.70650000000000002</v>
      </c>
      <c r="T299">
        <v>19.14</v>
      </c>
      <c r="U299">
        <v>14</v>
      </c>
      <c r="V299" s="70">
        <v>85413.07</v>
      </c>
      <c r="W299">
        <v>212.15</v>
      </c>
      <c r="X299" s="70">
        <v>101697.7</v>
      </c>
      <c r="Y299">
        <v>0.85940000000000005</v>
      </c>
      <c r="Z299">
        <v>0.11260000000000001</v>
      </c>
      <c r="AA299">
        <v>2.8000000000000001E-2</v>
      </c>
      <c r="AB299">
        <v>0.1406</v>
      </c>
      <c r="AC299">
        <v>101.7</v>
      </c>
      <c r="AD299" s="70">
        <v>2533.2600000000002</v>
      </c>
      <c r="AE299">
        <v>439.06</v>
      </c>
      <c r="AF299" s="70">
        <v>113385.52</v>
      </c>
      <c r="AG299">
        <v>245</v>
      </c>
      <c r="AH299" s="70">
        <v>32140</v>
      </c>
      <c r="AI299" s="70">
        <v>48185</v>
      </c>
      <c r="AJ299">
        <v>49.1</v>
      </c>
      <c r="AK299">
        <v>24.11</v>
      </c>
      <c r="AL299">
        <v>24.99</v>
      </c>
      <c r="AM299">
        <v>5</v>
      </c>
      <c r="AN299">
        <v>0</v>
      </c>
      <c r="AO299">
        <v>0.64510000000000001</v>
      </c>
      <c r="AP299">
        <v>950.19</v>
      </c>
      <c r="AQ299" s="70">
        <v>1659.72</v>
      </c>
      <c r="AR299" s="70">
        <v>4827.3599999999997</v>
      </c>
      <c r="AS299">
        <v>484.89</v>
      </c>
      <c r="AT299">
        <v>217.83</v>
      </c>
      <c r="AU299" s="70">
        <v>8140</v>
      </c>
      <c r="AV299" s="70">
        <v>4887.7</v>
      </c>
      <c r="AW299">
        <v>0.58509999999999995</v>
      </c>
      <c r="AX299" s="70">
        <v>2073.16</v>
      </c>
      <c r="AY299">
        <v>0.2482</v>
      </c>
      <c r="AZ299">
        <v>827.71</v>
      </c>
      <c r="BA299">
        <v>9.9099999999999994E-2</v>
      </c>
      <c r="BB299">
        <v>565.15</v>
      </c>
      <c r="BC299">
        <v>6.7699999999999996E-2</v>
      </c>
      <c r="BD299" s="70">
        <v>8353.73</v>
      </c>
      <c r="BE299" s="70">
        <v>4654.84</v>
      </c>
      <c r="BF299">
        <v>1.2386999999999999</v>
      </c>
      <c r="BG299">
        <v>0.62129999999999996</v>
      </c>
      <c r="BH299">
        <v>0.2379</v>
      </c>
      <c r="BI299">
        <v>9.9900000000000003E-2</v>
      </c>
      <c r="BJ299">
        <v>2.6499999999999999E-2</v>
      </c>
      <c r="BK299">
        <v>1.43E-2</v>
      </c>
    </row>
    <row r="300" spans="1:63" x14ac:dyDescent="0.25">
      <c r="A300" t="s">
        <v>378</v>
      </c>
      <c r="B300">
        <v>44271</v>
      </c>
      <c r="C300">
        <v>16</v>
      </c>
      <c r="D300">
        <v>294.7</v>
      </c>
      <c r="E300" s="70">
        <v>4715.12</v>
      </c>
      <c r="F300" s="70">
        <v>4504.83</v>
      </c>
      <c r="G300">
        <v>1.8100000000000002E-2</v>
      </c>
      <c r="H300">
        <v>1.5299999999999999E-2</v>
      </c>
      <c r="I300">
        <v>4.0000000000000002E-4</v>
      </c>
      <c r="J300">
        <v>2.0500000000000001E-2</v>
      </c>
      <c r="K300">
        <v>0.92369999999999997</v>
      </c>
      <c r="L300">
        <v>2.1999999999999999E-2</v>
      </c>
      <c r="M300">
        <v>0.1522</v>
      </c>
      <c r="N300">
        <v>8.3999999999999995E-3</v>
      </c>
      <c r="O300">
        <v>0.11310000000000001</v>
      </c>
      <c r="P300" s="70">
        <v>68787.06</v>
      </c>
      <c r="Q300">
        <v>0.1103</v>
      </c>
      <c r="R300">
        <v>0.1825</v>
      </c>
      <c r="S300">
        <v>0.70720000000000005</v>
      </c>
      <c r="T300">
        <v>23.48</v>
      </c>
      <c r="U300">
        <v>16.45</v>
      </c>
      <c r="V300" s="70">
        <v>93449.919999999998</v>
      </c>
      <c r="W300">
        <v>284.01</v>
      </c>
      <c r="X300" s="70">
        <v>158188.85</v>
      </c>
      <c r="Y300">
        <v>0.91849999999999998</v>
      </c>
      <c r="Z300">
        <v>6.5799999999999997E-2</v>
      </c>
      <c r="AA300">
        <v>1.5599999999999999E-2</v>
      </c>
      <c r="AB300">
        <v>8.1500000000000003E-2</v>
      </c>
      <c r="AC300">
        <v>158.19</v>
      </c>
      <c r="AD300" s="70">
        <v>6402.85</v>
      </c>
      <c r="AE300">
        <v>891.92</v>
      </c>
      <c r="AF300" s="70">
        <v>185271.16</v>
      </c>
      <c r="AG300">
        <v>502</v>
      </c>
      <c r="AH300" s="70">
        <v>50879</v>
      </c>
      <c r="AI300" s="70">
        <v>94703</v>
      </c>
      <c r="AJ300">
        <v>72.25</v>
      </c>
      <c r="AK300">
        <v>39.9</v>
      </c>
      <c r="AL300">
        <v>40.98</v>
      </c>
      <c r="AM300">
        <v>4.96</v>
      </c>
      <c r="AN300">
        <v>0</v>
      </c>
      <c r="AO300">
        <v>0.63360000000000005</v>
      </c>
      <c r="AP300" s="70">
        <v>1127.1099999999999</v>
      </c>
      <c r="AQ300" s="70">
        <v>1731.46</v>
      </c>
      <c r="AR300" s="70">
        <v>5883.19</v>
      </c>
      <c r="AS300">
        <v>571.04</v>
      </c>
      <c r="AT300">
        <v>272.2</v>
      </c>
      <c r="AU300" s="70">
        <v>9585</v>
      </c>
      <c r="AV300" s="70">
        <v>3197.03</v>
      </c>
      <c r="AW300">
        <v>0.33279999999999998</v>
      </c>
      <c r="AX300" s="70">
        <v>5527.07</v>
      </c>
      <c r="AY300">
        <v>0.57540000000000002</v>
      </c>
      <c r="AZ300">
        <v>546.95000000000005</v>
      </c>
      <c r="BA300">
        <v>5.6899999999999999E-2</v>
      </c>
      <c r="BB300">
        <v>334.31</v>
      </c>
      <c r="BC300">
        <v>3.4799999999999998E-2</v>
      </c>
      <c r="BD300" s="70">
        <v>9605.36</v>
      </c>
      <c r="BE300" s="70">
        <v>2153.0100000000002</v>
      </c>
      <c r="BF300">
        <v>0.23430000000000001</v>
      </c>
      <c r="BG300">
        <v>0.63959999999999995</v>
      </c>
      <c r="BH300">
        <v>0.22720000000000001</v>
      </c>
      <c r="BI300">
        <v>7.6899999999999996E-2</v>
      </c>
      <c r="BJ300">
        <v>3.4700000000000002E-2</v>
      </c>
      <c r="BK300">
        <v>2.1499999999999998E-2</v>
      </c>
    </row>
    <row r="301" spans="1:63" x14ac:dyDescent="0.25">
      <c r="A301" t="s">
        <v>379</v>
      </c>
      <c r="B301">
        <v>48330</v>
      </c>
      <c r="C301">
        <v>6</v>
      </c>
      <c r="D301">
        <v>54.36</v>
      </c>
      <c r="E301">
        <v>326.16000000000003</v>
      </c>
      <c r="F301">
        <v>607.26</v>
      </c>
      <c r="G301">
        <v>1.6000000000000001E-3</v>
      </c>
      <c r="H301">
        <v>1.8100000000000002E-2</v>
      </c>
      <c r="I301">
        <v>0</v>
      </c>
      <c r="J301">
        <v>6.1499999999999999E-2</v>
      </c>
      <c r="K301">
        <v>0.91220000000000001</v>
      </c>
      <c r="L301">
        <v>6.6E-3</v>
      </c>
      <c r="M301">
        <v>0.42609999999999998</v>
      </c>
      <c r="N301">
        <v>0</v>
      </c>
      <c r="O301">
        <v>0.1295</v>
      </c>
      <c r="P301" s="70">
        <v>40428.31</v>
      </c>
      <c r="Q301">
        <v>0.375</v>
      </c>
      <c r="R301">
        <v>0.26790000000000003</v>
      </c>
      <c r="S301">
        <v>0.35709999999999997</v>
      </c>
      <c r="T301">
        <v>21.42</v>
      </c>
      <c r="U301">
        <v>4.25</v>
      </c>
      <c r="V301" s="70">
        <v>69609.240000000005</v>
      </c>
      <c r="W301">
        <v>75.14</v>
      </c>
      <c r="X301" s="70">
        <v>106847.62</v>
      </c>
      <c r="Y301">
        <v>0.75980000000000003</v>
      </c>
      <c r="Z301">
        <v>7.7700000000000005E-2</v>
      </c>
      <c r="AA301">
        <v>0.16250000000000001</v>
      </c>
      <c r="AB301">
        <v>0.2402</v>
      </c>
      <c r="AC301">
        <v>106.85</v>
      </c>
      <c r="AD301" s="70">
        <v>3223.76</v>
      </c>
      <c r="AE301">
        <v>397.54</v>
      </c>
      <c r="AF301" s="70">
        <v>55336.97</v>
      </c>
      <c r="AG301">
        <v>16</v>
      </c>
      <c r="AH301" s="70">
        <v>30414</v>
      </c>
      <c r="AI301" s="70">
        <v>44167</v>
      </c>
      <c r="AJ301">
        <v>58</v>
      </c>
      <c r="AK301">
        <v>23.88</v>
      </c>
      <c r="AL301">
        <v>33.520000000000003</v>
      </c>
      <c r="AM301">
        <v>4.4000000000000004</v>
      </c>
      <c r="AN301">
        <v>0</v>
      </c>
      <c r="AO301">
        <v>0.6048</v>
      </c>
      <c r="AP301" s="70">
        <v>1622.01</v>
      </c>
      <c r="AQ301" s="70">
        <v>1415.54</v>
      </c>
      <c r="AR301" s="70">
        <v>4064.43</v>
      </c>
      <c r="AS301">
        <v>157.27000000000001</v>
      </c>
      <c r="AT301">
        <v>387.75</v>
      </c>
      <c r="AU301" s="70">
        <v>7647</v>
      </c>
      <c r="AV301" s="70">
        <v>3786.91</v>
      </c>
      <c r="AW301">
        <v>0.43009999999999998</v>
      </c>
      <c r="AX301" s="70">
        <v>1440.94</v>
      </c>
      <c r="AY301">
        <v>0.16370000000000001</v>
      </c>
      <c r="AZ301" s="70">
        <v>3054.46</v>
      </c>
      <c r="BA301">
        <v>0.34689999999999999</v>
      </c>
      <c r="BB301">
        <v>522.01</v>
      </c>
      <c r="BC301">
        <v>5.9299999999999999E-2</v>
      </c>
      <c r="BD301" s="70">
        <v>8804.32</v>
      </c>
      <c r="BE301" s="70">
        <v>10739.78</v>
      </c>
      <c r="BF301">
        <v>3.0952999999999999</v>
      </c>
      <c r="BG301">
        <v>0.65190000000000003</v>
      </c>
      <c r="BH301">
        <v>0.17460000000000001</v>
      </c>
      <c r="BI301">
        <v>9.0800000000000006E-2</v>
      </c>
      <c r="BJ301">
        <v>3.0300000000000001E-2</v>
      </c>
      <c r="BK301">
        <v>5.2400000000000002E-2</v>
      </c>
    </row>
    <row r="302" spans="1:63" x14ac:dyDescent="0.25">
      <c r="A302" t="s">
        <v>380</v>
      </c>
      <c r="B302">
        <v>49445</v>
      </c>
      <c r="C302">
        <v>39</v>
      </c>
      <c r="D302">
        <v>14.88</v>
      </c>
      <c r="E302">
        <v>580.25</v>
      </c>
      <c r="F302">
        <v>583.6</v>
      </c>
      <c r="G302">
        <v>0</v>
      </c>
      <c r="H302">
        <v>3.3999999999999998E-3</v>
      </c>
      <c r="I302">
        <v>6.9999999999999999E-4</v>
      </c>
      <c r="J302">
        <v>1.24E-2</v>
      </c>
      <c r="K302">
        <v>0.97499999999999998</v>
      </c>
      <c r="L302">
        <v>8.5000000000000006E-3</v>
      </c>
      <c r="M302">
        <v>0.31159999999999999</v>
      </c>
      <c r="N302">
        <v>0</v>
      </c>
      <c r="O302">
        <v>0.105</v>
      </c>
      <c r="P302" s="70">
        <v>47961.2</v>
      </c>
      <c r="Q302">
        <v>0.2</v>
      </c>
      <c r="R302">
        <v>0.15559999999999999</v>
      </c>
      <c r="S302">
        <v>0.64439999999999997</v>
      </c>
      <c r="T302">
        <v>14.73</v>
      </c>
      <c r="U302">
        <v>5.5</v>
      </c>
      <c r="V302" s="70">
        <v>51280</v>
      </c>
      <c r="W302">
        <v>98.76</v>
      </c>
      <c r="X302" s="70">
        <v>128985.02</v>
      </c>
      <c r="Y302">
        <v>0.75119999999999998</v>
      </c>
      <c r="Z302">
        <v>2.0500000000000001E-2</v>
      </c>
      <c r="AA302">
        <v>0.2283</v>
      </c>
      <c r="AB302">
        <v>0.24879999999999999</v>
      </c>
      <c r="AC302">
        <v>128.99</v>
      </c>
      <c r="AD302" s="70">
        <v>5503.56</v>
      </c>
      <c r="AE302">
        <v>574.91999999999996</v>
      </c>
      <c r="AF302" s="70">
        <v>134562.76999999999</v>
      </c>
      <c r="AG302">
        <v>351</v>
      </c>
      <c r="AH302" s="70">
        <v>34180</v>
      </c>
      <c r="AI302" s="70">
        <v>48982</v>
      </c>
      <c r="AJ302">
        <v>52.9</v>
      </c>
      <c r="AK302">
        <v>39.630000000000003</v>
      </c>
      <c r="AL302">
        <v>40.14</v>
      </c>
      <c r="AM302">
        <v>5</v>
      </c>
      <c r="AN302">
        <v>0</v>
      </c>
      <c r="AO302">
        <v>1.0842000000000001</v>
      </c>
      <c r="AP302" s="70">
        <v>1397.18</v>
      </c>
      <c r="AQ302" s="70">
        <v>1916.63</v>
      </c>
      <c r="AR302" s="70">
        <v>5051.92</v>
      </c>
      <c r="AS302">
        <v>229.63</v>
      </c>
      <c r="AT302">
        <v>409.63</v>
      </c>
      <c r="AU302" s="70">
        <v>9005</v>
      </c>
      <c r="AV302" s="70">
        <v>4056.41</v>
      </c>
      <c r="AW302">
        <v>0.39200000000000002</v>
      </c>
      <c r="AX302" s="70">
        <v>4558</v>
      </c>
      <c r="AY302">
        <v>0.4405</v>
      </c>
      <c r="AZ302" s="70">
        <v>1069.19</v>
      </c>
      <c r="BA302">
        <v>0.1033</v>
      </c>
      <c r="BB302">
        <v>664.69</v>
      </c>
      <c r="BC302">
        <v>6.4199999999999993E-2</v>
      </c>
      <c r="BD302" s="70">
        <v>10348.290000000001</v>
      </c>
      <c r="BE302" s="70">
        <v>3477.35</v>
      </c>
      <c r="BF302">
        <v>0.91320000000000001</v>
      </c>
      <c r="BG302">
        <v>0.58220000000000005</v>
      </c>
      <c r="BH302">
        <v>0.182</v>
      </c>
      <c r="BI302">
        <v>0.1545</v>
      </c>
      <c r="BJ302">
        <v>4.9000000000000002E-2</v>
      </c>
      <c r="BK302">
        <v>3.2199999999999999E-2</v>
      </c>
    </row>
    <row r="303" spans="1:63" x14ac:dyDescent="0.25">
      <c r="A303" t="s">
        <v>381</v>
      </c>
      <c r="B303">
        <v>47639</v>
      </c>
      <c r="C303">
        <v>114</v>
      </c>
      <c r="D303">
        <v>11.31</v>
      </c>
      <c r="E303" s="70">
        <v>1289.5999999999999</v>
      </c>
      <c r="F303" s="70">
        <v>1212.08</v>
      </c>
      <c r="G303">
        <v>1.1999999999999999E-3</v>
      </c>
      <c r="H303">
        <v>2.2000000000000001E-3</v>
      </c>
      <c r="I303">
        <v>0</v>
      </c>
      <c r="J303">
        <v>7.4000000000000003E-3</v>
      </c>
      <c r="K303">
        <v>0.97609999999999997</v>
      </c>
      <c r="L303">
        <v>1.2999999999999999E-2</v>
      </c>
      <c r="M303">
        <v>0.42570000000000002</v>
      </c>
      <c r="N303">
        <v>0</v>
      </c>
      <c r="O303">
        <v>0.15509999999999999</v>
      </c>
      <c r="P303" s="70">
        <v>44828.4</v>
      </c>
      <c r="Q303">
        <v>0.23080000000000001</v>
      </c>
      <c r="R303">
        <v>0.24179999999999999</v>
      </c>
      <c r="S303">
        <v>0.52749999999999997</v>
      </c>
      <c r="T303">
        <v>18.09</v>
      </c>
      <c r="U303">
        <v>11</v>
      </c>
      <c r="V303" s="70">
        <v>44623.91</v>
      </c>
      <c r="W303">
        <v>113.78</v>
      </c>
      <c r="X303" s="70">
        <v>80875.789999999994</v>
      </c>
      <c r="Y303">
        <v>0.92479999999999996</v>
      </c>
      <c r="Z303">
        <v>3.4099999999999998E-2</v>
      </c>
      <c r="AA303">
        <v>4.1099999999999998E-2</v>
      </c>
      <c r="AB303">
        <v>7.5200000000000003E-2</v>
      </c>
      <c r="AC303">
        <v>80.88</v>
      </c>
      <c r="AD303" s="70">
        <v>1815.9</v>
      </c>
      <c r="AE303">
        <v>243.89</v>
      </c>
      <c r="AF303" s="70">
        <v>77434.7</v>
      </c>
      <c r="AG303">
        <v>62</v>
      </c>
      <c r="AH303" s="70">
        <v>31600</v>
      </c>
      <c r="AI303" s="70">
        <v>41508</v>
      </c>
      <c r="AJ303">
        <v>25.5</v>
      </c>
      <c r="AK303">
        <v>22.21</v>
      </c>
      <c r="AL303">
        <v>25.23</v>
      </c>
      <c r="AM303">
        <v>4.4000000000000004</v>
      </c>
      <c r="AN303">
        <v>0</v>
      </c>
      <c r="AO303">
        <v>0.83809999999999996</v>
      </c>
      <c r="AP303" s="70">
        <v>1217.1400000000001</v>
      </c>
      <c r="AQ303" s="70">
        <v>2126.7399999999998</v>
      </c>
      <c r="AR303" s="70">
        <v>5329.14</v>
      </c>
      <c r="AS303">
        <v>442.47</v>
      </c>
      <c r="AT303">
        <v>193.53</v>
      </c>
      <c r="AU303" s="70">
        <v>9309</v>
      </c>
      <c r="AV303" s="70">
        <v>6796.2</v>
      </c>
      <c r="AW303">
        <v>0.67200000000000004</v>
      </c>
      <c r="AX303" s="70">
        <v>1541.62</v>
      </c>
      <c r="AY303">
        <v>0.15240000000000001</v>
      </c>
      <c r="AZ303">
        <v>946.02</v>
      </c>
      <c r="BA303">
        <v>9.35E-2</v>
      </c>
      <c r="BB303">
        <v>829.74</v>
      </c>
      <c r="BC303">
        <v>8.2000000000000003E-2</v>
      </c>
      <c r="BD303" s="70">
        <v>10113.58</v>
      </c>
      <c r="BE303" s="70">
        <v>5687.26</v>
      </c>
      <c r="BF303">
        <v>2.6756000000000002</v>
      </c>
      <c r="BG303">
        <v>0.53549999999999998</v>
      </c>
      <c r="BH303">
        <v>0.21360000000000001</v>
      </c>
      <c r="BI303">
        <v>0.18179999999999999</v>
      </c>
      <c r="BJ303">
        <v>4.2700000000000002E-2</v>
      </c>
      <c r="BK303">
        <v>2.63E-2</v>
      </c>
    </row>
    <row r="304" spans="1:63" x14ac:dyDescent="0.25">
      <c r="A304" t="s">
        <v>382</v>
      </c>
      <c r="B304">
        <v>48702</v>
      </c>
      <c r="C304">
        <v>11</v>
      </c>
      <c r="D304">
        <v>322.27</v>
      </c>
      <c r="E304" s="70">
        <v>3544.98</v>
      </c>
      <c r="F304" s="70">
        <v>3686.69</v>
      </c>
      <c r="G304">
        <v>2.1499999999999998E-2</v>
      </c>
      <c r="H304">
        <v>8.3400000000000002E-2</v>
      </c>
      <c r="I304">
        <v>2.2000000000000001E-3</v>
      </c>
      <c r="J304">
        <v>5.3400000000000003E-2</v>
      </c>
      <c r="K304">
        <v>0.77600000000000002</v>
      </c>
      <c r="L304">
        <v>6.3600000000000004E-2</v>
      </c>
      <c r="M304">
        <v>0.59660000000000002</v>
      </c>
      <c r="N304">
        <v>1.55E-2</v>
      </c>
      <c r="O304">
        <v>0.1246</v>
      </c>
      <c r="P304" s="70">
        <v>54876.47</v>
      </c>
      <c r="Q304">
        <v>0.1341</v>
      </c>
      <c r="R304">
        <v>0.34870000000000001</v>
      </c>
      <c r="S304">
        <v>0.51719999999999999</v>
      </c>
      <c r="T304">
        <v>17.920000000000002</v>
      </c>
      <c r="U304">
        <v>16</v>
      </c>
      <c r="V304" s="70">
        <v>89706.69</v>
      </c>
      <c r="W304">
        <v>221.56</v>
      </c>
      <c r="X304" s="70">
        <v>70228.820000000007</v>
      </c>
      <c r="Y304">
        <v>0.71509999999999996</v>
      </c>
      <c r="Z304">
        <v>0.24479999999999999</v>
      </c>
      <c r="AA304">
        <v>4.0099999999999997E-2</v>
      </c>
      <c r="AB304">
        <v>0.28489999999999999</v>
      </c>
      <c r="AC304">
        <v>70.23</v>
      </c>
      <c r="AD304" s="70">
        <v>3096</v>
      </c>
      <c r="AE304">
        <v>420.57</v>
      </c>
      <c r="AF304" s="70">
        <v>66444.320000000007</v>
      </c>
      <c r="AG304">
        <v>32</v>
      </c>
      <c r="AH304" s="70">
        <v>25256</v>
      </c>
      <c r="AI304" s="70">
        <v>38537</v>
      </c>
      <c r="AJ304">
        <v>65.3</v>
      </c>
      <c r="AK304">
        <v>40.950000000000003</v>
      </c>
      <c r="AL304">
        <v>49.78</v>
      </c>
      <c r="AM304">
        <v>6.8</v>
      </c>
      <c r="AN304">
        <v>0</v>
      </c>
      <c r="AO304">
        <v>0.88139999999999996</v>
      </c>
      <c r="AP304" s="70">
        <v>1160.22</v>
      </c>
      <c r="AQ304" s="70">
        <v>2081.66</v>
      </c>
      <c r="AR304" s="70">
        <v>5859.71</v>
      </c>
      <c r="AS304">
        <v>636.41</v>
      </c>
      <c r="AT304">
        <v>196.99</v>
      </c>
      <c r="AU304" s="70">
        <v>9935</v>
      </c>
      <c r="AV304" s="70">
        <v>6290.26</v>
      </c>
      <c r="AW304">
        <v>0.57630000000000003</v>
      </c>
      <c r="AX304" s="70">
        <v>2387.64</v>
      </c>
      <c r="AY304">
        <v>0.21870000000000001</v>
      </c>
      <c r="AZ304">
        <v>983.96</v>
      </c>
      <c r="BA304">
        <v>9.01E-2</v>
      </c>
      <c r="BB304" s="70">
        <v>1253.83</v>
      </c>
      <c r="BC304">
        <v>0.1149</v>
      </c>
      <c r="BD304" s="70">
        <v>10915.68</v>
      </c>
      <c r="BE304" s="70">
        <v>6024.67</v>
      </c>
      <c r="BF304">
        <v>3.1265999999999998</v>
      </c>
      <c r="BG304">
        <v>0.57789999999999997</v>
      </c>
      <c r="BH304">
        <v>0.23649999999999999</v>
      </c>
      <c r="BI304">
        <v>0.1469</v>
      </c>
      <c r="BJ304">
        <v>2.8899999999999999E-2</v>
      </c>
      <c r="BK304">
        <v>9.7999999999999997E-3</v>
      </c>
    </row>
    <row r="305" spans="1:63" x14ac:dyDescent="0.25">
      <c r="A305" t="s">
        <v>383</v>
      </c>
      <c r="B305">
        <v>44289</v>
      </c>
      <c r="C305">
        <v>3</v>
      </c>
      <c r="D305">
        <v>472.51</v>
      </c>
      <c r="E305" s="70">
        <v>1417.54</v>
      </c>
      <c r="F305" s="70">
        <v>1371.64</v>
      </c>
      <c r="G305">
        <v>3.6700000000000003E-2</v>
      </c>
      <c r="H305">
        <v>1.14E-2</v>
      </c>
      <c r="I305">
        <v>5.7999999999999996E-3</v>
      </c>
      <c r="J305">
        <v>3.4299999999999997E-2</v>
      </c>
      <c r="K305">
        <v>0.89139999999999997</v>
      </c>
      <c r="L305">
        <v>2.0400000000000001E-2</v>
      </c>
      <c r="M305">
        <v>7.7899999999999997E-2</v>
      </c>
      <c r="N305">
        <v>1.3100000000000001E-2</v>
      </c>
      <c r="O305">
        <v>0.1104</v>
      </c>
      <c r="P305" s="70">
        <v>68546.47</v>
      </c>
      <c r="Q305">
        <v>0.19420000000000001</v>
      </c>
      <c r="R305">
        <v>0.2621</v>
      </c>
      <c r="S305">
        <v>0.54369999999999996</v>
      </c>
      <c r="T305">
        <v>16.72</v>
      </c>
      <c r="U305">
        <v>7.2</v>
      </c>
      <c r="V305" s="70">
        <v>101517.22</v>
      </c>
      <c r="W305">
        <v>194.09</v>
      </c>
      <c r="X305" s="70">
        <v>208423.76</v>
      </c>
      <c r="Y305">
        <v>0.88959999999999995</v>
      </c>
      <c r="Z305">
        <v>9.2700000000000005E-2</v>
      </c>
      <c r="AA305">
        <v>1.77E-2</v>
      </c>
      <c r="AB305">
        <v>0.1104</v>
      </c>
      <c r="AC305">
        <v>208.42</v>
      </c>
      <c r="AD305" s="70">
        <v>10553.85</v>
      </c>
      <c r="AE305" s="70">
        <v>1407.54</v>
      </c>
      <c r="AF305" s="70">
        <v>242827.26</v>
      </c>
      <c r="AG305">
        <v>581</v>
      </c>
      <c r="AH305" s="70">
        <v>54259</v>
      </c>
      <c r="AI305" s="70">
        <v>91342</v>
      </c>
      <c r="AJ305">
        <v>96.87</v>
      </c>
      <c r="AK305">
        <v>48.89</v>
      </c>
      <c r="AL305">
        <v>58.55</v>
      </c>
      <c r="AM305">
        <v>4.26</v>
      </c>
      <c r="AN305">
        <v>0</v>
      </c>
      <c r="AO305">
        <v>0.86209999999999998</v>
      </c>
      <c r="AP305" s="70">
        <v>1551.77</v>
      </c>
      <c r="AQ305" s="70">
        <v>1687.85</v>
      </c>
      <c r="AR305" s="70">
        <v>7260.16</v>
      </c>
      <c r="AS305">
        <v>715.99</v>
      </c>
      <c r="AT305">
        <v>533.23</v>
      </c>
      <c r="AU305" s="70">
        <v>11749</v>
      </c>
      <c r="AV305" s="70">
        <v>3310.56</v>
      </c>
      <c r="AW305">
        <v>0.25069999999999998</v>
      </c>
      <c r="AX305" s="70">
        <v>9073.51</v>
      </c>
      <c r="AY305">
        <v>0.68720000000000003</v>
      </c>
      <c r="AZ305">
        <v>574.19000000000005</v>
      </c>
      <c r="BA305">
        <v>4.3499999999999997E-2</v>
      </c>
      <c r="BB305">
        <v>245.78</v>
      </c>
      <c r="BC305">
        <v>1.8599999999999998E-2</v>
      </c>
      <c r="BD305" s="70">
        <v>13204.05</v>
      </c>
      <c r="BE305" s="70">
        <v>1737.34</v>
      </c>
      <c r="BF305">
        <v>0.18290000000000001</v>
      </c>
      <c r="BG305">
        <v>0.58579999999999999</v>
      </c>
      <c r="BH305">
        <v>0.18160000000000001</v>
      </c>
      <c r="BI305">
        <v>0.1895</v>
      </c>
      <c r="BJ305">
        <v>2.3900000000000001E-2</v>
      </c>
      <c r="BK305">
        <v>1.9099999999999999E-2</v>
      </c>
    </row>
    <row r="306" spans="1:63" x14ac:dyDescent="0.25">
      <c r="A306" t="s">
        <v>384</v>
      </c>
      <c r="B306">
        <v>46128</v>
      </c>
      <c r="C306">
        <v>31</v>
      </c>
      <c r="D306">
        <v>48.41</v>
      </c>
      <c r="E306" s="70">
        <v>1500.65</v>
      </c>
      <c r="F306" s="70">
        <v>1496.32</v>
      </c>
      <c r="G306">
        <v>4.4000000000000003E-3</v>
      </c>
      <c r="H306">
        <v>2.8E-3</v>
      </c>
      <c r="I306">
        <v>6.9999999999999999E-4</v>
      </c>
      <c r="J306">
        <v>7.7000000000000002E-3</v>
      </c>
      <c r="K306">
        <v>0.96479999999999999</v>
      </c>
      <c r="L306">
        <v>1.9699999999999999E-2</v>
      </c>
      <c r="M306">
        <v>0.36059999999999998</v>
      </c>
      <c r="N306">
        <v>0</v>
      </c>
      <c r="O306">
        <v>0.114</v>
      </c>
      <c r="P306" s="70">
        <v>50603.68</v>
      </c>
      <c r="Q306">
        <v>0.24210000000000001</v>
      </c>
      <c r="R306">
        <v>0.16839999999999999</v>
      </c>
      <c r="S306">
        <v>0.58950000000000002</v>
      </c>
      <c r="T306">
        <v>17.989999999999998</v>
      </c>
      <c r="U306">
        <v>11.38</v>
      </c>
      <c r="V306" s="70">
        <v>69916.61</v>
      </c>
      <c r="W306">
        <v>126.28</v>
      </c>
      <c r="X306" s="70">
        <v>103790.5</v>
      </c>
      <c r="Y306">
        <v>0.91290000000000004</v>
      </c>
      <c r="Z306">
        <v>6.3E-2</v>
      </c>
      <c r="AA306">
        <v>2.41E-2</v>
      </c>
      <c r="AB306">
        <v>8.7099999999999997E-2</v>
      </c>
      <c r="AC306">
        <v>103.79</v>
      </c>
      <c r="AD306" s="70">
        <v>3162.1</v>
      </c>
      <c r="AE306">
        <v>584.25</v>
      </c>
      <c r="AF306" s="70">
        <v>117003.82</v>
      </c>
      <c r="AG306">
        <v>269</v>
      </c>
      <c r="AH306" s="70">
        <v>35453</v>
      </c>
      <c r="AI306" s="70">
        <v>49330</v>
      </c>
      <c r="AJ306">
        <v>31.87</v>
      </c>
      <c r="AK306">
        <v>30.35</v>
      </c>
      <c r="AL306">
        <v>31.67</v>
      </c>
      <c r="AM306">
        <v>3.12</v>
      </c>
      <c r="AN306">
        <v>543.55999999999995</v>
      </c>
      <c r="AO306">
        <v>1.0983000000000001</v>
      </c>
      <c r="AP306" s="70">
        <v>1132.6600000000001</v>
      </c>
      <c r="AQ306" s="70">
        <v>2152.0500000000002</v>
      </c>
      <c r="AR306" s="70">
        <v>4922.32</v>
      </c>
      <c r="AS306">
        <v>460.45</v>
      </c>
      <c r="AT306">
        <v>264.5</v>
      </c>
      <c r="AU306" s="70">
        <v>8932</v>
      </c>
      <c r="AV306" s="70">
        <v>4361.84</v>
      </c>
      <c r="AW306">
        <v>0.46460000000000001</v>
      </c>
      <c r="AX306" s="70">
        <v>3221.99</v>
      </c>
      <c r="AY306">
        <v>0.34320000000000001</v>
      </c>
      <c r="AZ306" s="70">
        <v>1008.33</v>
      </c>
      <c r="BA306">
        <v>0.1074</v>
      </c>
      <c r="BB306">
        <v>796.06</v>
      </c>
      <c r="BC306">
        <v>8.48E-2</v>
      </c>
      <c r="BD306" s="70">
        <v>9388.2199999999993</v>
      </c>
      <c r="BE306" s="70">
        <v>4101.08</v>
      </c>
      <c r="BF306">
        <v>1.3075000000000001</v>
      </c>
      <c r="BG306">
        <v>0.51680000000000004</v>
      </c>
      <c r="BH306">
        <v>0.1933</v>
      </c>
      <c r="BI306">
        <v>0.24260000000000001</v>
      </c>
      <c r="BJ306">
        <v>2.63E-2</v>
      </c>
      <c r="BK306">
        <v>2.1100000000000001E-2</v>
      </c>
    </row>
    <row r="307" spans="1:63" x14ac:dyDescent="0.25">
      <c r="A307" t="s">
        <v>385</v>
      </c>
      <c r="B307">
        <v>47886</v>
      </c>
      <c r="C307">
        <v>45</v>
      </c>
      <c r="D307">
        <v>67.790000000000006</v>
      </c>
      <c r="E307" s="70">
        <v>3050.36</v>
      </c>
      <c r="F307" s="70">
        <v>3044.17</v>
      </c>
      <c r="G307">
        <v>4.5999999999999999E-3</v>
      </c>
      <c r="H307">
        <v>6.7999999999999996E-3</v>
      </c>
      <c r="I307">
        <v>1E-4</v>
      </c>
      <c r="J307">
        <v>4.3099999999999999E-2</v>
      </c>
      <c r="K307">
        <v>0.9123</v>
      </c>
      <c r="L307">
        <v>3.3099999999999997E-2</v>
      </c>
      <c r="M307">
        <v>0.39750000000000002</v>
      </c>
      <c r="N307">
        <v>1.12E-2</v>
      </c>
      <c r="O307">
        <v>9.2499999999999999E-2</v>
      </c>
      <c r="P307" s="70">
        <v>60423.040000000001</v>
      </c>
      <c r="Q307">
        <v>0.3503</v>
      </c>
      <c r="R307">
        <v>0.16950000000000001</v>
      </c>
      <c r="S307">
        <v>0.48020000000000002</v>
      </c>
      <c r="T307">
        <v>19.170000000000002</v>
      </c>
      <c r="U307">
        <v>15.25</v>
      </c>
      <c r="V307" s="70">
        <v>67672.69</v>
      </c>
      <c r="W307">
        <v>197.85</v>
      </c>
      <c r="X307" s="70">
        <v>117166.3</v>
      </c>
      <c r="Y307">
        <v>0.83609999999999995</v>
      </c>
      <c r="Z307">
        <v>0.13789999999999999</v>
      </c>
      <c r="AA307">
        <v>2.5999999999999999E-2</v>
      </c>
      <c r="AB307">
        <v>0.16389999999999999</v>
      </c>
      <c r="AC307">
        <v>117.17</v>
      </c>
      <c r="AD307" s="70">
        <v>3187.27</v>
      </c>
      <c r="AE307">
        <v>443.85</v>
      </c>
      <c r="AF307" s="70">
        <v>128552.27</v>
      </c>
      <c r="AG307">
        <v>320</v>
      </c>
      <c r="AH307" s="70">
        <v>32032</v>
      </c>
      <c r="AI307" s="70">
        <v>46723</v>
      </c>
      <c r="AJ307">
        <v>52.61</v>
      </c>
      <c r="AK307">
        <v>26.3</v>
      </c>
      <c r="AL307">
        <v>27.87</v>
      </c>
      <c r="AM307">
        <v>4.8499999999999996</v>
      </c>
      <c r="AN307">
        <v>0</v>
      </c>
      <c r="AO307">
        <v>0.86099999999999999</v>
      </c>
      <c r="AP307" s="70">
        <v>1217.3900000000001</v>
      </c>
      <c r="AQ307" s="70">
        <v>1838.53</v>
      </c>
      <c r="AR307" s="70">
        <v>5023.58</v>
      </c>
      <c r="AS307">
        <v>579</v>
      </c>
      <c r="AT307">
        <v>58.49</v>
      </c>
      <c r="AU307" s="70">
        <v>8717</v>
      </c>
      <c r="AV307" s="70">
        <v>4806.5200000000004</v>
      </c>
      <c r="AW307">
        <v>0.51470000000000005</v>
      </c>
      <c r="AX307" s="70">
        <v>3218.85</v>
      </c>
      <c r="AY307">
        <v>0.34470000000000001</v>
      </c>
      <c r="AZ307">
        <v>689.26</v>
      </c>
      <c r="BA307">
        <v>7.3800000000000004E-2</v>
      </c>
      <c r="BB307">
        <v>623.12</v>
      </c>
      <c r="BC307">
        <v>6.6699999999999995E-2</v>
      </c>
      <c r="BD307" s="70">
        <v>9337.76</v>
      </c>
      <c r="BE307" s="70">
        <v>4474.2</v>
      </c>
      <c r="BF307">
        <v>1.3408</v>
      </c>
      <c r="BG307">
        <v>0.60199999999999998</v>
      </c>
      <c r="BH307">
        <v>0.22650000000000001</v>
      </c>
      <c r="BI307">
        <v>0.1346</v>
      </c>
      <c r="BJ307">
        <v>2.7900000000000001E-2</v>
      </c>
      <c r="BK307">
        <v>9.1000000000000004E-3</v>
      </c>
    </row>
    <row r="308" spans="1:63" x14ac:dyDescent="0.25">
      <c r="A308" t="s">
        <v>386</v>
      </c>
      <c r="B308">
        <v>49452</v>
      </c>
      <c r="C308">
        <v>49</v>
      </c>
      <c r="D308">
        <v>67.2</v>
      </c>
      <c r="E308" s="70">
        <v>3292.83</v>
      </c>
      <c r="F308" s="70">
        <v>3008.53</v>
      </c>
      <c r="G308">
        <v>3.5999999999999999E-3</v>
      </c>
      <c r="H308">
        <v>3.85E-2</v>
      </c>
      <c r="I308">
        <v>1E-3</v>
      </c>
      <c r="J308">
        <v>2.07E-2</v>
      </c>
      <c r="K308">
        <v>0.89039999999999997</v>
      </c>
      <c r="L308">
        <v>4.5900000000000003E-2</v>
      </c>
      <c r="M308">
        <v>0.61870000000000003</v>
      </c>
      <c r="N308">
        <v>6.9999999999999999E-4</v>
      </c>
      <c r="O308">
        <v>0.1439</v>
      </c>
      <c r="P308" s="70">
        <v>45461.57</v>
      </c>
      <c r="Q308">
        <v>0.23630000000000001</v>
      </c>
      <c r="R308">
        <v>0.19409999999999999</v>
      </c>
      <c r="S308">
        <v>0.5696</v>
      </c>
      <c r="T308">
        <v>16.170000000000002</v>
      </c>
      <c r="U308">
        <v>16.25</v>
      </c>
      <c r="V308" s="70">
        <v>68303.63</v>
      </c>
      <c r="W308">
        <v>202.64</v>
      </c>
      <c r="X308" s="70">
        <v>97176.78</v>
      </c>
      <c r="Y308">
        <v>0.7429</v>
      </c>
      <c r="Z308">
        <v>0.2147</v>
      </c>
      <c r="AA308">
        <v>4.24E-2</v>
      </c>
      <c r="AB308">
        <v>0.2571</v>
      </c>
      <c r="AC308">
        <v>97.18</v>
      </c>
      <c r="AD308" s="70">
        <v>3427.06</v>
      </c>
      <c r="AE308">
        <v>441.55</v>
      </c>
      <c r="AF308" s="70">
        <v>102894.47</v>
      </c>
      <c r="AG308">
        <v>180</v>
      </c>
      <c r="AH308" s="70">
        <v>26404</v>
      </c>
      <c r="AI308" s="70">
        <v>37389</v>
      </c>
      <c r="AJ308">
        <v>60.4</v>
      </c>
      <c r="AK308">
        <v>29.97</v>
      </c>
      <c r="AL308">
        <v>48.61</v>
      </c>
      <c r="AM308">
        <v>4.4000000000000004</v>
      </c>
      <c r="AN308">
        <v>0</v>
      </c>
      <c r="AO308">
        <v>0.93920000000000003</v>
      </c>
      <c r="AP308" s="70">
        <v>1193.79</v>
      </c>
      <c r="AQ308" s="70">
        <v>1853.99</v>
      </c>
      <c r="AR308" s="70">
        <v>6322.31</v>
      </c>
      <c r="AS308">
        <v>373.3</v>
      </c>
      <c r="AT308">
        <v>328.59</v>
      </c>
      <c r="AU308" s="70">
        <v>10072</v>
      </c>
      <c r="AV308" s="70">
        <v>5747.52</v>
      </c>
      <c r="AW308">
        <v>0.52910000000000001</v>
      </c>
      <c r="AX308" s="70">
        <v>3356.2</v>
      </c>
      <c r="AY308">
        <v>0.309</v>
      </c>
      <c r="AZ308">
        <v>730.41</v>
      </c>
      <c r="BA308">
        <v>6.7199999999999996E-2</v>
      </c>
      <c r="BB308" s="70">
        <v>1028.0999999999999</v>
      </c>
      <c r="BC308">
        <v>9.4600000000000004E-2</v>
      </c>
      <c r="BD308" s="70">
        <v>10862.24</v>
      </c>
      <c r="BE308" s="70">
        <v>3331.99</v>
      </c>
      <c r="BF308">
        <v>1.3224</v>
      </c>
      <c r="BG308">
        <v>0.50029999999999997</v>
      </c>
      <c r="BH308">
        <v>0.29649999999999999</v>
      </c>
      <c r="BI308">
        <v>0.1537</v>
      </c>
      <c r="BJ308">
        <v>2.7099999999999999E-2</v>
      </c>
      <c r="BK308">
        <v>2.24E-2</v>
      </c>
    </row>
    <row r="309" spans="1:63" x14ac:dyDescent="0.25">
      <c r="A309" t="s">
        <v>387</v>
      </c>
      <c r="B309">
        <v>48272</v>
      </c>
      <c r="C309">
        <v>248</v>
      </c>
      <c r="D309">
        <v>5.32</v>
      </c>
      <c r="E309" s="70">
        <v>1319.55</v>
      </c>
      <c r="F309" s="70">
        <v>1275.9000000000001</v>
      </c>
      <c r="G309">
        <v>4.7000000000000002E-3</v>
      </c>
      <c r="H309">
        <v>3.3999999999999998E-3</v>
      </c>
      <c r="I309">
        <v>8.0000000000000004E-4</v>
      </c>
      <c r="J309">
        <v>1.04E-2</v>
      </c>
      <c r="K309">
        <v>0.95240000000000002</v>
      </c>
      <c r="L309">
        <v>2.8299999999999999E-2</v>
      </c>
      <c r="M309">
        <v>0.45379999999999998</v>
      </c>
      <c r="N309">
        <v>0</v>
      </c>
      <c r="O309">
        <v>0.127</v>
      </c>
      <c r="P309" s="70">
        <v>49898.01</v>
      </c>
      <c r="Q309">
        <v>0.25929999999999997</v>
      </c>
      <c r="R309">
        <v>0.1852</v>
      </c>
      <c r="S309">
        <v>0.55559999999999998</v>
      </c>
      <c r="T309">
        <v>15.84</v>
      </c>
      <c r="U309">
        <v>13</v>
      </c>
      <c r="V309" s="70">
        <v>68898.69</v>
      </c>
      <c r="W309">
        <v>99.46</v>
      </c>
      <c r="X309" s="70">
        <v>187262.5</v>
      </c>
      <c r="Y309">
        <v>0.89270000000000005</v>
      </c>
      <c r="Z309">
        <v>5.2499999999999998E-2</v>
      </c>
      <c r="AA309">
        <v>5.4800000000000001E-2</v>
      </c>
      <c r="AB309">
        <v>0.10730000000000001</v>
      </c>
      <c r="AC309">
        <v>187.26</v>
      </c>
      <c r="AD309" s="70">
        <v>5561.84</v>
      </c>
      <c r="AE309">
        <v>620.41999999999996</v>
      </c>
      <c r="AF309" s="70">
        <v>164689.04999999999</v>
      </c>
      <c r="AG309">
        <v>462</v>
      </c>
      <c r="AH309" s="70">
        <v>35344</v>
      </c>
      <c r="AI309" s="70">
        <v>51292</v>
      </c>
      <c r="AJ309">
        <v>47.55</v>
      </c>
      <c r="AK309">
        <v>27.79</v>
      </c>
      <c r="AL309">
        <v>43.56</v>
      </c>
      <c r="AM309">
        <v>5.0999999999999996</v>
      </c>
      <c r="AN309">
        <v>0</v>
      </c>
      <c r="AO309">
        <v>1.2165999999999999</v>
      </c>
      <c r="AP309" s="70">
        <v>1802.18</v>
      </c>
      <c r="AQ309" s="70">
        <v>1931.43</v>
      </c>
      <c r="AR309" s="70">
        <v>5679.44</v>
      </c>
      <c r="AS309">
        <v>447.25</v>
      </c>
      <c r="AT309">
        <v>472.73</v>
      </c>
      <c r="AU309" s="70">
        <v>10333</v>
      </c>
      <c r="AV309" s="70">
        <v>4618.25</v>
      </c>
      <c r="AW309">
        <v>0.38400000000000001</v>
      </c>
      <c r="AX309" s="70">
        <v>5481.77</v>
      </c>
      <c r="AY309">
        <v>0.45579999999999998</v>
      </c>
      <c r="AZ309" s="70">
        <v>1251.76</v>
      </c>
      <c r="BA309">
        <v>0.1041</v>
      </c>
      <c r="BB309">
        <v>676.01</v>
      </c>
      <c r="BC309">
        <v>5.62E-2</v>
      </c>
      <c r="BD309" s="70">
        <v>12027.8</v>
      </c>
      <c r="BE309" s="70">
        <v>3244.52</v>
      </c>
      <c r="BF309">
        <v>0.73660000000000003</v>
      </c>
      <c r="BG309">
        <v>0.57240000000000002</v>
      </c>
      <c r="BH309">
        <v>0.2155</v>
      </c>
      <c r="BI309">
        <v>0.151</v>
      </c>
      <c r="BJ309">
        <v>3.6700000000000003E-2</v>
      </c>
      <c r="BK309">
        <v>2.4500000000000001E-2</v>
      </c>
    </row>
    <row r="310" spans="1:63" x14ac:dyDescent="0.25">
      <c r="A310" t="s">
        <v>388</v>
      </c>
      <c r="B310">
        <v>442</v>
      </c>
      <c r="C310">
        <v>115</v>
      </c>
      <c r="D310">
        <v>7.42</v>
      </c>
      <c r="E310">
        <v>853.24</v>
      </c>
      <c r="F310">
        <v>805.41</v>
      </c>
      <c r="G310">
        <v>0</v>
      </c>
      <c r="H310">
        <v>2.5999999999999999E-3</v>
      </c>
      <c r="I310">
        <v>0</v>
      </c>
      <c r="J310">
        <v>1.15E-2</v>
      </c>
      <c r="K310">
        <v>0.96760000000000002</v>
      </c>
      <c r="L310">
        <v>1.83E-2</v>
      </c>
      <c r="M310">
        <v>0.93500000000000005</v>
      </c>
      <c r="N310">
        <v>0</v>
      </c>
      <c r="O310">
        <v>0.1802</v>
      </c>
      <c r="P310" s="70">
        <v>52226.79</v>
      </c>
      <c r="Q310">
        <v>0.18640000000000001</v>
      </c>
      <c r="R310">
        <v>0.32200000000000001</v>
      </c>
      <c r="S310">
        <v>0.49149999999999999</v>
      </c>
      <c r="T310">
        <v>16.899999999999999</v>
      </c>
      <c r="U310">
        <v>6</v>
      </c>
      <c r="V310" s="70">
        <v>83232.17</v>
      </c>
      <c r="W310">
        <v>142.21</v>
      </c>
      <c r="X310" s="70">
        <v>348515</v>
      </c>
      <c r="Y310">
        <v>0.15590000000000001</v>
      </c>
      <c r="Z310">
        <v>0.19339999999999999</v>
      </c>
      <c r="AA310">
        <v>0.65080000000000005</v>
      </c>
      <c r="AB310">
        <v>0.84409999999999996</v>
      </c>
      <c r="AC310">
        <v>348.52</v>
      </c>
      <c r="AD310" s="70">
        <v>8633.9699999999993</v>
      </c>
      <c r="AE310">
        <v>154.59</v>
      </c>
      <c r="AF310" s="70">
        <v>304704.81</v>
      </c>
      <c r="AG310">
        <v>597</v>
      </c>
      <c r="AH310" s="70">
        <v>24923</v>
      </c>
      <c r="AI310" s="70">
        <v>36560</v>
      </c>
      <c r="AJ310">
        <v>26.5</v>
      </c>
      <c r="AK310">
        <v>20</v>
      </c>
      <c r="AL310">
        <v>22.81</v>
      </c>
      <c r="AM310">
        <v>3.8</v>
      </c>
      <c r="AN310">
        <v>0</v>
      </c>
      <c r="AO310">
        <v>0.84370000000000001</v>
      </c>
      <c r="AP310" s="70">
        <v>1835.25</v>
      </c>
      <c r="AQ310" s="70">
        <v>2455.63</v>
      </c>
      <c r="AR310" s="70">
        <v>6661.28</v>
      </c>
      <c r="AS310">
        <v>327.52</v>
      </c>
      <c r="AT310">
        <v>459.32</v>
      </c>
      <c r="AU310" s="70">
        <v>11739</v>
      </c>
      <c r="AV310" s="70">
        <v>5379.7</v>
      </c>
      <c r="AW310">
        <v>0.30309999999999998</v>
      </c>
      <c r="AX310" s="70">
        <v>8824.4</v>
      </c>
      <c r="AY310">
        <v>0.49719999999999998</v>
      </c>
      <c r="AZ310">
        <v>962.83</v>
      </c>
      <c r="BA310">
        <v>5.4199999999999998E-2</v>
      </c>
      <c r="BB310" s="70">
        <v>2581.3000000000002</v>
      </c>
      <c r="BC310">
        <v>0.1454</v>
      </c>
      <c r="BD310" s="70">
        <v>17748.240000000002</v>
      </c>
      <c r="BE310" s="70">
        <v>1235.48</v>
      </c>
      <c r="BF310">
        <v>0.82669999999999999</v>
      </c>
      <c r="BG310">
        <v>0.4698</v>
      </c>
      <c r="BH310">
        <v>0.20780000000000001</v>
      </c>
      <c r="BI310">
        <v>0.23899999999999999</v>
      </c>
      <c r="BJ310">
        <v>4.2900000000000001E-2</v>
      </c>
      <c r="BK310">
        <v>4.0399999999999998E-2</v>
      </c>
    </row>
    <row r="311" spans="1:63" x14ac:dyDescent="0.25">
      <c r="A311" t="s">
        <v>389</v>
      </c>
      <c r="B311">
        <v>50005</v>
      </c>
      <c r="C311">
        <v>14</v>
      </c>
      <c r="D311">
        <v>98.91</v>
      </c>
      <c r="E311" s="70">
        <v>1384.68</v>
      </c>
      <c r="F311" s="70">
        <v>1392.68</v>
      </c>
      <c r="G311">
        <v>3.3E-3</v>
      </c>
      <c r="H311">
        <v>7.9000000000000008E-3</v>
      </c>
      <c r="I311">
        <v>2.8999999999999998E-3</v>
      </c>
      <c r="J311">
        <v>3.5999999999999999E-3</v>
      </c>
      <c r="K311">
        <v>0.96660000000000001</v>
      </c>
      <c r="L311">
        <v>1.5800000000000002E-2</v>
      </c>
      <c r="M311">
        <v>0.26069999999999999</v>
      </c>
      <c r="N311">
        <v>0</v>
      </c>
      <c r="O311">
        <v>0.13139999999999999</v>
      </c>
      <c r="P311" s="70">
        <v>52639.3</v>
      </c>
      <c r="Q311">
        <v>0.27910000000000001</v>
      </c>
      <c r="R311">
        <v>0.186</v>
      </c>
      <c r="S311">
        <v>0.53490000000000004</v>
      </c>
      <c r="T311">
        <v>22.91</v>
      </c>
      <c r="U311">
        <v>10</v>
      </c>
      <c r="V311" s="70">
        <v>69265</v>
      </c>
      <c r="W311">
        <v>132.76</v>
      </c>
      <c r="X311" s="70">
        <v>133197.23000000001</v>
      </c>
      <c r="Y311">
        <v>0.89759999999999995</v>
      </c>
      <c r="Z311">
        <v>3.9399999999999998E-2</v>
      </c>
      <c r="AA311">
        <v>6.3E-2</v>
      </c>
      <c r="AB311">
        <v>0.1024</v>
      </c>
      <c r="AC311">
        <v>133.19999999999999</v>
      </c>
      <c r="AD311" s="70">
        <v>5718.69</v>
      </c>
      <c r="AE311">
        <v>784.93</v>
      </c>
      <c r="AF311" s="70">
        <v>139083.94</v>
      </c>
      <c r="AG311">
        <v>382</v>
      </c>
      <c r="AH311" s="70">
        <v>35326</v>
      </c>
      <c r="AI311" s="70">
        <v>49676</v>
      </c>
      <c r="AJ311">
        <v>67.28</v>
      </c>
      <c r="AK311">
        <v>41.05</v>
      </c>
      <c r="AL311">
        <v>46.93</v>
      </c>
      <c r="AM311">
        <v>5.9</v>
      </c>
      <c r="AN311">
        <v>0</v>
      </c>
      <c r="AO311">
        <v>1.2443</v>
      </c>
      <c r="AP311" s="70">
        <v>1091.01</v>
      </c>
      <c r="AQ311" s="70">
        <v>1746.7</v>
      </c>
      <c r="AR311" s="70">
        <v>5170.13</v>
      </c>
      <c r="AS311">
        <v>780.08</v>
      </c>
      <c r="AT311">
        <v>246.08</v>
      </c>
      <c r="AU311" s="70">
        <v>9034</v>
      </c>
      <c r="AV311" s="70">
        <v>4728.6099999999997</v>
      </c>
      <c r="AW311">
        <v>0.45810000000000001</v>
      </c>
      <c r="AX311" s="70">
        <v>4549.62</v>
      </c>
      <c r="AY311">
        <v>0.44080000000000003</v>
      </c>
      <c r="AZ311">
        <v>525.91999999999996</v>
      </c>
      <c r="BA311">
        <v>5.0999999999999997E-2</v>
      </c>
      <c r="BB311">
        <v>517.11</v>
      </c>
      <c r="BC311">
        <v>5.0099999999999999E-2</v>
      </c>
      <c r="BD311" s="70">
        <v>10321.24</v>
      </c>
      <c r="BE311" s="70">
        <v>3562.44</v>
      </c>
      <c r="BF311">
        <v>0.87009999999999998</v>
      </c>
      <c r="BG311">
        <v>0.57650000000000001</v>
      </c>
      <c r="BH311">
        <v>0.21970000000000001</v>
      </c>
      <c r="BI311">
        <v>0.14019999999999999</v>
      </c>
      <c r="BJ311">
        <v>3.8300000000000001E-2</v>
      </c>
      <c r="BK311">
        <v>2.52E-2</v>
      </c>
    </row>
    <row r="312" spans="1:63" x14ac:dyDescent="0.25">
      <c r="A312" t="s">
        <v>390</v>
      </c>
      <c r="B312">
        <v>44297</v>
      </c>
      <c r="C312">
        <v>19</v>
      </c>
      <c r="D312">
        <v>268.52</v>
      </c>
      <c r="E312" s="70">
        <v>5101.92</v>
      </c>
      <c r="F312" s="70">
        <v>3502.79</v>
      </c>
      <c r="G312">
        <v>6.4000000000000003E-3</v>
      </c>
      <c r="H312">
        <v>0.29260000000000003</v>
      </c>
      <c r="I312">
        <v>5.9999999999999995E-4</v>
      </c>
      <c r="J312">
        <v>2.5700000000000001E-2</v>
      </c>
      <c r="K312">
        <v>0.54859999999999998</v>
      </c>
      <c r="L312">
        <v>0.12609999999999999</v>
      </c>
      <c r="M312">
        <v>0.82589999999999997</v>
      </c>
      <c r="N312">
        <v>4.8999999999999998E-3</v>
      </c>
      <c r="O312">
        <v>0.2407</v>
      </c>
      <c r="P312" s="70">
        <v>53826.42</v>
      </c>
      <c r="Q312">
        <v>0.1101</v>
      </c>
      <c r="R312">
        <v>0.1429</v>
      </c>
      <c r="S312">
        <v>0.747</v>
      </c>
      <c r="T312">
        <v>17.579999999999998</v>
      </c>
      <c r="U312">
        <v>23.2</v>
      </c>
      <c r="V312" s="70">
        <v>72250.58</v>
      </c>
      <c r="W312">
        <v>219.91</v>
      </c>
      <c r="X312" s="70">
        <v>78323.070000000007</v>
      </c>
      <c r="Y312">
        <v>0.69040000000000001</v>
      </c>
      <c r="Z312">
        <v>0.26140000000000002</v>
      </c>
      <c r="AA312">
        <v>4.8099999999999997E-2</v>
      </c>
      <c r="AB312">
        <v>0.30959999999999999</v>
      </c>
      <c r="AC312">
        <v>78.319999999999993</v>
      </c>
      <c r="AD312" s="70">
        <v>2883.43</v>
      </c>
      <c r="AE312">
        <v>443.38</v>
      </c>
      <c r="AF312" s="70">
        <v>79834.33</v>
      </c>
      <c r="AG312">
        <v>70</v>
      </c>
      <c r="AH312" s="70">
        <v>21833</v>
      </c>
      <c r="AI312" s="70">
        <v>34526</v>
      </c>
      <c r="AJ312">
        <v>55.95</v>
      </c>
      <c r="AK312">
        <v>32.85</v>
      </c>
      <c r="AL312">
        <v>43.77</v>
      </c>
      <c r="AM312">
        <v>4.4000000000000004</v>
      </c>
      <c r="AN312">
        <v>0</v>
      </c>
      <c r="AO312">
        <v>1.5239</v>
      </c>
      <c r="AP312" s="70">
        <v>1882.28</v>
      </c>
      <c r="AQ312" s="70">
        <v>3419.58</v>
      </c>
      <c r="AR312" s="70">
        <v>8302.2800000000007</v>
      </c>
      <c r="AS312">
        <v>878.02</v>
      </c>
      <c r="AT312">
        <v>395.82</v>
      </c>
      <c r="AU312" s="70">
        <v>14878</v>
      </c>
      <c r="AV312" s="70">
        <v>9728.27</v>
      </c>
      <c r="AW312">
        <v>0.56220000000000003</v>
      </c>
      <c r="AX312" s="70">
        <v>3826.79</v>
      </c>
      <c r="AY312">
        <v>0.22120000000000001</v>
      </c>
      <c r="AZ312" s="70">
        <v>1703.14</v>
      </c>
      <c r="BA312">
        <v>9.8400000000000001E-2</v>
      </c>
      <c r="BB312" s="70">
        <v>2045.45</v>
      </c>
      <c r="BC312">
        <v>0.1182</v>
      </c>
      <c r="BD312" s="70">
        <v>17303.650000000001</v>
      </c>
      <c r="BE312" s="70">
        <v>3748.09</v>
      </c>
      <c r="BF312">
        <v>1.7730999999999999</v>
      </c>
      <c r="BG312">
        <v>0.47020000000000001</v>
      </c>
      <c r="BH312">
        <v>0.22040000000000001</v>
      </c>
      <c r="BI312">
        <v>0.27610000000000001</v>
      </c>
      <c r="BJ312">
        <v>1.6500000000000001E-2</v>
      </c>
      <c r="BK312">
        <v>1.6799999999999999E-2</v>
      </c>
    </row>
    <row r="313" spans="1:63" x14ac:dyDescent="0.25">
      <c r="A313" t="s">
        <v>391</v>
      </c>
      <c r="B313">
        <v>44305</v>
      </c>
      <c r="C313">
        <v>5</v>
      </c>
      <c r="D313">
        <v>833.79</v>
      </c>
      <c r="E313" s="70">
        <v>4168.93</v>
      </c>
      <c r="F313" s="70">
        <v>3614.64</v>
      </c>
      <c r="G313">
        <v>5.1999999999999998E-3</v>
      </c>
      <c r="H313">
        <v>0.92589999999999995</v>
      </c>
      <c r="I313">
        <v>0</v>
      </c>
      <c r="J313">
        <v>1.44E-2</v>
      </c>
      <c r="K313">
        <v>2.7300000000000001E-2</v>
      </c>
      <c r="L313">
        <v>2.7199999999999998E-2</v>
      </c>
      <c r="M313">
        <v>0.77510000000000001</v>
      </c>
      <c r="N313">
        <v>2.2000000000000001E-3</v>
      </c>
      <c r="O313">
        <v>0.14280000000000001</v>
      </c>
      <c r="P313" s="70">
        <v>60865.69</v>
      </c>
      <c r="Q313">
        <v>0.28179999999999999</v>
      </c>
      <c r="R313">
        <v>0.2455</v>
      </c>
      <c r="S313">
        <v>0.47270000000000001</v>
      </c>
      <c r="T313">
        <v>17.57</v>
      </c>
      <c r="U313">
        <v>33.75</v>
      </c>
      <c r="V313" s="70">
        <v>56794.58</v>
      </c>
      <c r="W313">
        <v>123.52</v>
      </c>
      <c r="X313" s="70">
        <v>75893.52</v>
      </c>
      <c r="Y313">
        <v>0.61170000000000002</v>
      </c>
      <c r="Z313">
        <v>0.36030000000000001</v>
      </c>
      <c r="AA313">
        <v>2.8000000000000001E-2</v>
      </c>
      <c r="AB313">
        <v>0.38829999999999998</v>
      </c>
      <c r="AC313">
        <v>75.89</v>
      </c>
      <c r="AD313" s="70">
        <v>3790</v>
      </c>
      <c r="AE313">
        <v>576.86</v>
      </c>
      <c r="AF313" s="70">
        <v>96821.67</v>
      </c>
      <c r="AG313">
        <v>145</v>
      </c>
      <c r="AH313" s="70">
        <v>27367</v>
      </c>
      <c r="AI313" s="70">
        <v>34489</v>
      </c>
      <c r="AJ313">
        <v>66.400000000000006</v>
      </c>
      <c r="AK313">
        <v>50.73</v>
      </c>
      <c r="AL313">
        <v>47.32</v>
      </c>
      <c r="AM313">
        <v>5.3</v>
      </c>
      <c r="AN313">
        <v>0</v>
      </c>
      <c r="AO313">
        <v>1.5115000000000001</v>
      </c>
      <c r="AP313" s="70">
        <v>1562.24</v>
      </c>
      <c r="AQ313" s="70">
        <v>1977.67</v>
      </c>
      <c r="AR313" s="70">
        <v>6181.27</v>
      </c>
      <c r="AS313">
        <v>472.37</v>
      </c>
      <c r="AT313">
        <v>275.45</v>
      </c>
      <c r="AU313" s="70">
        <v>10469</v>
      </c>
      <c r="AV313" s="70">
        <v>5827.71</v>
      </c>
      <c r="AW313">
        <v>0.47589999999999999</v>
      </c>
      <c r="AX313" s="70">
        <v>3548.99</v>
      </c>
      <c r="AY313">
        <v>0.2898</v>
      </c>
      <c r="AZ313" s="70">
        <v>1468.89</v>
      </c>
      <c r="BA313">
        <v>0.11990000000000001</v>
      </c>
      <c r="BB313" s="70">
        <v>1401</v>
      </c>
      <c r="BC313">
        <v>0.1144</v>
      </c>
      <c r="BD313" s="70">
        <v>12246.59</v>
      </c>
      <c r="BE313" s="70">
        <v>3770.72</v>
      </c>
      <c r="BF313">
        <v>2.0649999999999999</v>
      </c>
      <c r="BG313">
        <v>0.56940000000000002</v>
      </c>
      <c r="BH313">
        <v>0.21410000000000001</v>
      </c>
      <c r="BI313">
        <v>0.18179999999999999</v>
      </c>
      <c r="BJ313">
        <v>1.9199999999999998E-2</v>
      </c>
      <c r="BK313">
        <v>1.55E-2</v>
      </c>
    </row>
    <row r="314" spans="1:63" x14ac:dyDescent="0.25">
      <c r="A314" t="s">
        <v>392</v>
      </c>
      <c r="B314">
        <v>45831</v>
      </c>
      <c r="C314">
        <v>101</v>
      </c>
      <c r="D314">
        <v>9.3800000000000008</v>
      </c>
      <c r="E314">
        <v>947.3</v>
      </c>
      <c r="F314">
        <v>889.77</v>
      </c>
      <c r="G314">
        <v>2.2000000000000001E-3</v>
      </c>
      <c r="H314">
        <v>3.3E-3</v>
      </c>
      <c r="I314">
        <v>1.1000000000000001E-3</v>
      </c>
      <c r="J314">
        <v>7.7999999999999996E-3</v>
      </c>
      <c r="K314">
        <v>0.98050000000000004</v>
      </c>
      <c r="L314">
        <v>5.1000000000000004E-3</v>
      </c>
      <c r="M314">
        <v>0.40600000000000003</v>
      </c>
      <c r="N314">
        <v>0</v>
      </c>
      <c r="O314">
        <v>0.11749999999999999</v>
      </c>
      <c r="P314" s="70">
        <v>42604.73</v>
      </c>
      <c r="Q314">
        <v>0.33679999999999999</v>
      </c>
      <c r="R314">
        <v>0.2737</v>
      </c>
      <c r="S314">
        <v>0.38950000000000001</v>
      </c>
      <c r="T314">
        <v>18.09</v>
      </c>
      <c r="U314">
        <v>7.1</v>
      </c>
      <c r="V314" s="70">
        <v>55577.1</v>
      </c>
      <c r="W314">
        <v>128.63999999999999</v>
      </c>
      <c r="X314" s="70">
        <v>132706.07999999999</v>
      </c>
      <c r="Y314">
        <v>0.90110000000000001</v>
      </c>
      <c r="Z314">
        <v>3.7400000000000003E-2</v>
      </c>
      <c r="AA314">
        <v>6.1600000000000002E-2</v>
      </c>
      <c r="AB314">
        <v>9.8900000000000002E-2</v>
      </c>
      <c r="AC314">
        <v>132.71</v>
      </c>
      <c r="AD314" s="70">
        <v>3170.12</v>
      </c>
      <c r="AE314">
        <v>471.13</v>
      </c>
      <c r="AF314" s="70">
        <v>133531.82</v>
      </c>
      <c r="AG314">
        <v>348</v>
      </c>
      <c r="AH314" s="70">
        <v>33572</v>
      </c>
      <c r="AI314" s="70">
        <v>45318</v>
      </c>
      <c r="AJ314">
        <v>44.7</v>
      </c>
      <c r="AK314">
        <v>22.48</v>
      </c>
      <c r="AL314">
        <v>23.48</v>
      </c>
      <c r="AM314">
        <v>4</v>
      </c>
      <c r="AN314">
        <v>0</v>
      </c>
      <c r="AO314">
        <v>0.77810000000000001</v>
      </c>
      <c r="AP314" s="70">
        <v>1437.74</v>
      </c>
      <c r="AQ314" s="70">
        <v>2118</v>
      </c>
      <c r="AR314" s="70">
        <v>4963.58</v>
      </c>
      <c r="AS314">
        <v>298.48</v>
      </c>
      <c r="AT314">
        <v>206.25</v>
      </c>
      <c r="AU314" s="70">
        <v>9024</v>
      </c>
      <c r="AV314" s="70">
        <v>5229.49</v>
      </c>
      <c r="AW314">
        <v>0.53169999999999995</v>
      </c>
      <c r="AX314" s="70">
        <v>2840.11</v>
      </c>
      <c r="AY314">
        <v>0.2888</v>
      </c>
      <c r="AZ314" s="70">
        <v>1090.74</v>
      </c>
      <c r="BA314">
        <v>0.1109</v>
      </c>
      <c r="BB314">
        <v>674.78</v>
      </c>
      <c r="BC314">
        <v>6.8599999999999994E-2</v>
      </c>
      <c r="BD314" s="70">
        <v>9835.1200000000008</v>
      </c>
      <c r="BE314" s="70">
        <v>4249.4399999999996</v>
      </c>
      <c r="BF314">
        <v>1.1919999999999999</v>
      </c>
      <c r="BG314">
        <v>0.52829999999999999</v>
      </c>
      <c r="BH314">
        <v>0.1666</v>
      </c>
      <c r="BI314">
        <v>0.23100000000000001</v>
      </c>
      <c r="BJ314">
        <v>3.6400000000000002E-2</v>
      </c>
      <c r="BK314">
        <v>3.7699999999999997E-2</v>
      </c>
    </row>
    <row r="315" spans="1:63" x14ac:dyDescent="0.25">
      <c r="A315" t="s">
        <v>393</v>
      </c>
      <c r="B315">
        <v>50211</v>
      </c>
      <c r="C315">
        <v>78</v>
      </c>
      <c r="D315">
        <v>11.16</v>
      </c>
      <c r="E315">
        <v>870.5</v>
      </c>
      <c r="F315">
        <v>842.46</v>
      </c>
      <c r="G315">
        <v>3.5000000000000001E-3</v>
      </c>
      <c r="H315">
        <v>0</v>
      </c>
      <c r="I315">
        <v>4.5999999999999999E-3</v>
      </c>
      <c r="J315">
        <v>4.7000000000000002E-3</v>
      </c>
      <c r="K315">
        <v>0.97130000000000005</v>
      </c>
      <c r="L315">
        <v>1.5900000000000001E-2</v>
      </c>
      <c r="M315">
        <v>0.4158</v>
      </c>
      <c r="N315">
        <v>1.1999999999999999E-3</v>
      </c>
      <c r="O315">
        <v>0.13469999999999999</v>
      </c>
      <c r="P315" s="70">
        <v>55846.67</v>
      </c>
      <c r="Q315">
        <v>0.22220000000000001</v>
      </c>
      <c r="R315">
        <v>0.1111</v>
      </c>
      <c r="S315">
        <v>0.66669999999999996</v>
      </c>
      <c r="T315">
        <v>19.04</v>
      </c>
      <c r="U315">
        <v>5.13</v>
      </c>
      <c r="V315" s="70">
        <v>81890.509999999995</v>
      </c>
      <c r="W315">
        <v>162.19999999999999</v>
      </c>
      <c r="X315" s="70">
        <v>108646.7</v>
      </c>
      <c r="Y315">
        <v>0.93710000000000004</v>
      </c>
      <c r="Z315">
        <v>3.3799999999999997E-2</v>
      </c>
      <c r="AA315">
        <v>2.9100000000000001E-2</v>
      </c>
      <c r="AB315">
        <v>6.2899999999999998E-2</v>
      </c>
      <c r="AC315">
        <v>108.65</v>
      </c>
      <c r="AD315" s="70">
        <v>3360.55</v>
      </c>
      <c r="AE315">
        <v>539.91999999999996</v>
      </c>
      <c r="AF315" s="70">
        <v>107245.12</v>
      </c>
      <c r="AG315">
        <v>207</v>
      </c>
      <c r="AH315" s="70">
        <v>31715</v>
      </c>
      <c r="AI315" s="70">
        <v>43660</v>
      </c>
      <c r="AJ315">
        <v>42.8</v>
      </c>
      <c r="AK315">
        <v>30.58</v>
      </c>
      <c r="AL315">
        <v>30.47</v>
      </c>
      <c r="AM315">
        <v>5.2</v>
      </c>
      <c r="AN315">
        <v>0</v>
      </c>
      <c r="AO315">
        <v>1.0839000000000001</v>
      </c>
      <c r="AP315" s="70">
        <v>1457.86</v>
      </c>
      <c r="AQ315" s="70">
        <v>2451.34</v>
      </c>
      <c r="AR315" s="70">
        <v>5763.02</v>
      </c>
      <c r="AS315">
        <v>264.39999999999998</v>
      </c>
      <c r="AT315">
        <v>149.44</v>
      </c>
      <c r="AU315" s="70">
        <v>10086</v>
      </c>
      <c r="AV315" s="70">
        <v>6638.35</v>
      </c>
      <c r="AW315">
        <v>0.58250000000000002</v>
      </c>
      <c r="AX315" s="70">
        <v>2874.95</v>
      </c>
      <c r="AY315">
        <v>0.25230000000000002</v>
      </c>
      <c r="AZ315">
        <v>889.55</v>
      </c>
      <c r="BA315">
        <v>7.8100000000000003E-2</v>
      </c>
      <c r="BB315">
        <v>993.61</v>
      </c>
      <c r="BC315">
        <v>8.72E-2</v>
      </c>
      <c r="BD315" s="70">
        <v>11396.46</v>
      </c>
      <c r="BE315" s="70">
        <v>5345.59</v>
      </c>
      <c r="BF315">
        <v>1.7746</v>
      </c>
      <c r="BG315">
        <v>0.55669999999999997</v>
      </c>
      <c r="BH315">
        <v>0.20039999999999999</v>
      </c>
      <c r="BI315">
        <v>0.1928</v>
      </c>
      <c r="BJ315">
        <v>3.8800000000000001E-2</v>
      </c>
      <c r="BK315">
        <v>1.12E-2</v>
      </c>
    </row>
    <row r="316" spans="1:63" x14ac:dyDescent="0.25">
      <c r="A316" t="s">
        <v>394</v>
      </c>
      <c r="B316">
        <v>46805</v>
      </c>
      <c r="C316">
        <v>75</v>
      </c>
      <c r="D316">
        <v>15.84</v>
      </c>
      <c r="E316" s="70">
        <v>1188.1199999999999</v>
      </c>
      <c r="F316" s="70">
        <v>1181.5</v>
      </c>
      <c r="G316">
        <v>8.0000000000000004E-4</v>
      </c>
      <c r="H316">
        <v>1.2999999999999999E-3</v>
      </c>
      <c r="I316">
        <v>2.5000000000000001E-3</v>
      </c>
      <c r="J316">
        <v>3.2800000000000003E-2</v>
      </c>
      <c r="K316">
        <v>0.93640000000000001</v>
      </c>
      <c r="L316">
        <v>2.5999999999999999E-2</v>
      </c>
      <c r="M316">
        <v>0.37430000000000002</v>
      </c>
      <c r="N316">
        <v>0</v>
      </c>
      <c r="O316">
        <v>0.1181</v>
      </c>
      <c r="P316" s="70">
        <v>53523.360000000001</v>
      </c>
      <c r="Q316">
        <v>0.1512</v>
      </c>
      <c r="R316">
        <v>0.25580000000000003</v>
      </c>
      <c r="S316">
        <v>0.59299999999999997</v>
      </c>
      <c r="T316">
        <v>18.46</v>
      </c>
      <c r="U316">
        <v>13.1</v>
      </c>
      <c r="V316" s="70">
        <v>69971.399999999994</v>
      </c>
      <c r="W316">
        <v>87.26</v>
      </c>
      <c r="X316" s="70">
        <v>144272.03</v>
      </c>
      <c r="Y316">
        <v>0.8629</v>
      </c>
      <c r="Z316">
        <v>8.9800000000000005E-2</v>
      </c>
      <c r="AA316">
        <v>4.7300000000000002E-2</v>
      </c>
      <c r="AB316">
        <v>0.1371</v>
      </c>
      <c r="AC316">
        <v>144.27000000000001</v>
      </c>
      <c r="AD316" s="70">
        <v>5569.62</v>
      </c>
      <c r="AE316">
        <v>658.31</v>
      </c>
      <c r="AF316" s="70">
        <v>148340.07</v>
      </c>
      <c r="AG316">
        <v>414</v>
      </c>
      <c r="AH316" s="70">
        <v>32236</v>
      </c>
      <c r="AI316" s="70">
        <v>44159</v>
      </c>
      <c r="AJ316">
        <v>66.3</v>
      </c>
      <c r="AK316">
        <v>35.21</v>
      </c>
      <c r="AL316">
        <v>56.59</v>
      </c>
      <c r="AM316">
        <v>5.7</v>
      </c>
      <c r="AN316">
        <v>0</v>
      </c>
      <c r="AO316">
        <v>1.3043</v>
      </c>
      <c r="AP316" s="70">
        <v>1349.93</v>
      </c>
      <c r="AQ316" s="70">
        <v>2306.9</v>
      </c>
      <c r="AR316" s="70">
        <v>5512.42</v>
      </c>
      <c r="AS316">
        <v>596.20000000000005</v>
      </c>
      <c r="AT316">
        <v>486.57</v>
      </c>
      <c r="AU316" s="70">
        <v>10252</v>
      </c>
      <c r="AV316" s="70">
        <v>5272.58</v>
      </c>
      <c r="AW316">
        <v>0.42599999999999999</v>
      </c>
      <c r="AX316" s="70">
        <v>4579.57</v>
      </c>
      <c r="AY316">
        <v>0.37</v>
      </c>
      <c r="AZ316" s="70">
        <v>1841.21</v>
      </c>
      <c r="BA316">
        <v>0.14879999999999999</v>
      </c>
      <c r="BB316">
        <v>682.19</v>
      </c>
      <c r="BC316">
        <v>5.5100000000000003E-2</v>
      </c>
      <c r="BD316" s="70">
        <v>12375.55</v>
      </c>
      <c r="BE316" s="70">
        <v>3073.28</v>
      </c>
      <c r="BF316">
        <v>0.83450000000000002</v>
      </c>
      <c r="BG316">
        <v>0.52500000000000002</v>
      </c>
      <c r="BH316">
        <v>0.2077</v>
      </c>
      <c r="BI316">
        <v>0.2036</v>
      </c>
      <c r="BJ316">
        <v>4.8099999999999997E-2</v>
      </c>
      <c r="BK316">
        <v>1.5599999999999999E-2</v>
      </c>
    </row>
    <row r="317" spans="1:63" x14ac:dyDescent="0.25">
      <c r="A317" t="s">
        <v>395</v>
      </c>
      <c r="B317">
        <v>44313</v>
      </c>
      <c r="C317">
        <v>4</v>
      </c>
      <c r="D317">
        <v>426.36</v>
      </c>
      <c r="E317" s="70">
        <v>1705.44</v>
      </c>
      <c r="F317" s="70">
        <v>1678.69</v>
      </c>
      <c r="G317">
        <v>1.4200000000000001E-2</v>
      </c>
      <c r="H317">
        <v>1.7399999999999999E-2</v>
      </c>
      <c r="I317">
        <v>1.1999999999999999E-3</v>
      </c>
      <c r="J317">
        <v>2.0199999999999999E-2</v>
      </c>
      <c r="K317">
        <v>0.92210000000000003</v>
      </c>
      <c r="L317">
        <v>2.4899999999999999E-2</v>
      </c>
      <c r="M317">
        <v>8.3199999999999996E-2</v>
      </c>
      <c r="N317">
        <v>3.0000000000000001E-3</v>
      </c>
      <c r="O317">
        <v>0.1024</v>
      </c>
      <c r="P317" s="70">
        <v>70538.600000000006</v>
      </c>
      <c r="Q317">
        <v>9.2999999999999999E-2</v>
      </c>
      <c r="R317">
        <v>0.1628</v>
      </c>
      <c r="S317">
        <v>0.74419999999999997</v>
      </c>
      <c r="T317">
        <v>16.32</v>
      </c>
      <c r="U317">
        <v>9.8699999999999992</v>
      </c>
      <c r="V317" s="70">
        <v>82634.75</v>
      </c>
      <c r="W317">
        <v>168.82</v>
      </c>
      <c r="X317" s="70">
        <v>195683.53</v>
      </c>
      <c r="Y317">
        <v>0.84970000000000001</v>
      </c>
      <c r="Z317">
        <v>0.12280000000000001</v>
      </c>
      <c r="AA317">
        <v>2.75E-2</v>
      </c>
      <c r="AB317">
        <v>0.15029999999999999</v>
      </c>
      <c r="AC317">
        <v>195.68</v>
      </c>
      <c r="AD317" s="70">
        <v>10376.209999999999</v>
      </c>
      <c r="AE317" s="70">
        <v>1164.68</v>
      </c>
      <c r="AF317" s="70">
        <v>232889.07</v>
      </c>
      <c r="AG317">
        <v>568</v>
      </c>
      <c r="AH317" s="70">
        <v>49664</v>
      </c>
      <c r="AI317" s="70">
        <v>111470</v>
      </c>
      <c r="AJ317">
        <v>103.77</v>
      </c>
      <c r="AK317">
        <v>49.15</v>
      </c>
      <c r="AL317">
        <v>68.48</v>
      </c>
      <c r="AM317">
        <v>5.85</v>
      </c>
      <c r="AN317">
        <v>0</v>
      </c>
      <c r="AO317">
        <v>0.87970000000000004</v>
      </c>
      <c r="AP317" s="70">
        <v>1662.24</v>
      </c>
      <c r="AQ317" s="70">
        <v>2028.62</v>
      </c>
      <c r="AR317" s="70">
        <v>6979.83</v>
      </c>
      <c r="AS317">
        <v>571.28</v>
      </c>
      <c r="AT317">
        <v>626.01</v>
      </c>
      <c r="AU317" s="70">
        <v>11868</v>
      </c>
      <c r="AV317" s="70">
        <v>3321.37</v>
      </c>
      <c r="AW317">
        <v>0.2555</v>
      </c>
      <c r="AX317" s="70">
        <v>8918.0400000000009</v>
      </c>
      <c r="AY317">
        <v>0.68600000000000005</v>
      </c>
      <c r="AZ317">
        <v>472.51</v>
      </c>
      <c r="BA317">
        <v>3.6299999999999999E-2</v>
      </c>
      <c r="BB317">
        <v>288.70999999999998</v>
      </c>
      <c r="BC317">
        <v>2.2200000000000001E-2</v>
      </c>
      <c r="BD317" s="70">
        <v>13000.63</v>
      </c>
      <c r="BE317" s="70">
        <v>1616.03</v>
      </c>
      <c r="BF317">
        <v>0.1573</v>
      </c>
      <c r="BG317">
        <v>0.56579999999999997</v>
      </c>
      <c r="BH317">
        <v>0.1837</v>
      </c>
      <c r="BI317">
        <v>0.18229999999999999</v>
      </c>
      <c r="BJ317">
        <v>3.49E-2</v>
      </c>
      <c r="BK317">
        <v>3.3399999999999999E-2</v>
      </c>
    </row>
    <row r="318" spans="1:63" x14ac:dyDescent="0.25">
      <c r="A318" t="s">
        <v>396</v>
      </c>
      <c r="B318">
        <v>44321</v>
      </c>
      <c r="C318">
        <v>71</v>
      </c>
      <c r="D318">
        <v>41.24</v>
      </c>
      <c r="E318" s="70">
        <v>2928.23</v>
      </c>
      <c r="F318" s="70">
        <v>2699.87</v>
      </c>
      <c r="G318">
        <v>6.4999999999999997E-3</v>
      </c>
      <c r="H318">
        <v>8.0999999999999996E-3</v>
      </c>
      <c r="I318">
        <v>1.6999999999999999E-3</v>
      </c>
      <c r="J318">
        <v>9.5999999999999992E-3</v>
      </c>
      <c r="K318">
        <v>0.94740000000000002</v>
      </c>
      <c r="L318">
        <v>2.6700000000000002E-2</v>
      </c>
      <c r="M318">
        <v>0.52480000000000004</v>
      </c>
      <c r="N318">
        <v>1.5E-3</v>
      </c>
      <c r="O318">
        <v>0.1429</v>
      </c>
      <c r="P318" s="70">
        <v>46155.28</v>
      </c>
      <c r="Q318">
        <v>0.17069999999999999</v>
      </c>
      <c r="R318">
        <v>0.122</v>
      </c>
      <c r="S318">
        <v>0.70730000000000004</v>
      </c>
      <c r="T318">
        <v>19.23</v>
      </c>
      <c r="U318">
        <v>19</v>
      </c>
      <c r="V318" s="70">
        <v>58653.84</v>
      </c>
      <c r="W318">
        <v>149.01</v>
      </c>
      <c r="X318" s="70">
        <v>152132.82</v>
      </c>
      <c r="Y318">
        <v>0.67200000000000004</v>
      </c>
      <c r="Z318">
        <v>0.28760000000000002</v>
      </c>
      <c r="AA318">
        <v>4.0399999999999998E-2</v>
      </c>
      <c r="AB318">
        <v>0.32800000000000001</v>
      </c>
      <c r="AC318">
        <v>152.13</v>
      </c>
      <c r="AD318" s="70">
        <v>4839.8100000000004</v>
      </c>
      <c r="AE318">
        <v>530.21</v>
      </c>
      <c r="AF318" s="70">
        <v>148266.60999999999</v>
      </c>
      <c r="AG318">
        <v>413</v>
      </c>
      <c r="AH318" s="70">
        <v>28011</v>
      </c>
      <c r="AI318" s="70">
        <v>46965</v>
      </c>
      <c r="AJ318">
        <v>49.18</v>
      </c>
      <c r="AK318">
        <v>29.85</v>
      </c>
      <c r="AL318">
        <v>33.950000000000003</v>
      </c>
      <c r="AM318">
        <v>5</v>
      </c>
      <c r="AN318">
        <v>0</v>
      </c>
      <c r="AO318">
        <v>0.8921</v>
      </c>
      <c r="AP318" s="70">
        <v>1184.1400000000001</v>
      </c>
      <c r="AQ318" s="70">
        <v>2100.64</v>
      </c>
      <c r="AR318" s="70">
        <v>5480.24</v>
      </c>
      <c r="AS318">
        <v>417.12</v>
      </c>
      <c r="AT318">
        <v>279.88</v>
      </c>
      <c r="AU318" s="70">
        <v>9462</v>
      </c>
      <c r="AV318" s="70">
        <v>3799.77</v>
      </c>
      <c r="AW318">
        <v>0.38340000000000002</v>
      </c>
      <c r="AX318" s="70">
        <v>4326.97</v>
      </c>
      <c r="AY318">
        <v>0.43659999999999999</v>
      </c>
      <c r="AZ318">
        <v>676.53</v>
      </c>
      <c r="BA318">
        <v>6.83E-2</v>
      </c>
      <c r="BB318" s="70">
        <v>1107.68</v>
      </c>
      <c r="BC318">
        <v>0.1118</v>
      </c>
      <c r="BD318" s="70">
        <v>9910.94</v>
      </c>
      <c r="BE318" s="70">
        <v>2345.64</v>
      </c>
      <c r="BF318">
        <v>0.52749999999999997</v>
      </c>
      <c r="BG318">
        <v>0.54400000000000004</v>
      </c>
      <c r="BH318">
        <v>0.2676</v>
      </c>
      <c r="BI318">
        <v>0.13719999999999999</v>
      </c>
      <c r="BJ318">
        <v>3.2300000000000002E-2</v>
      </c>
      <c r="BK318">
        <v>1.89E-2</v>
      </c>
    </row>
    <row r="319" spans="1:63" x14ac:dyDescent="0.25">
      <c r="A319" t="s">
        <v>397</v>
      </c>
      <c r="B319">
        <v>44339</v>
      </c>
      <c r="C319">
        <v>9</v>
      </c>
      <c r="D319">
        <v>566.83000000000004</v>
      </c>
      <c r="E319" s="70">
        <v>5101.45</v>
      </c>
      <c r="F319" s="70">
        <v>4168.29</v>
      </c>
      <c r="G319">
        <v>1.9E-3</v>
      </c>
      <c r="H319">
        <v>6.5000000000000002E-2</v>
      </c>
      <c r="I319">
        <v>8.9999999999999998E-4</v>
      </c>
      <c r="J319">
        <v>5.0799999999999998E-2</v>
      </c>
      <c r="K319">
        <v>0.81179999999999997</v>
      </c>
      <c r="L319">
        <v>6.9599999999999995E-2</v>
      </c>
      <c r="M319">
        <v>0.99280000000000002</v>
      </c>
      <c r="N319">
        <v>9.5999999999999992E-3</v>
      </c>
      <c r="O319">
        <v>0.18859999999999999</v>
      </c>
      <c r="P319" s="70">
        <v>49035.76</v>
      </c>
      <c r="Q319">
        <v>0.18729999999999999</v>
      </c>
      <c r="R319">
        <v>0.25069999999999998</v>
      </c>
      <c r="S319">
        <v>0.56200000000000006</v>
      </c>
      <c r="T319">
        <v>15.49</v>
      </c>
      <c r="U319">
        <v>32</v>
      </c>
      <c r="V319" s="70">
        <v>73554.09</v>
      </c>
      <c r="W319">
        <v>154.26</v>
      </c>
      <c r="X319" s="70">
        <v>66071.960000000006</v>
      </c>
      <c r="Y319">
        <v>0.71740000000000004</v>
      </c>
      <c r="Z319">
        <v>0.20519999999999999</v>
      </c>
      <c r="AA319">
        <v>7.7399999999999997E-2</v>
      </c>
      <c r="AB319">
        <v>0.28260000000000002</v>
      </c>
      <c r="AC319">
        <v>66.069999999999993</v>
      </c>
      <c r="AD319" s="70">
        <v>2012.23</v>
      </c>
      <c r="AE319">
        <v>278.5</v>
      </c>
      <c r="AF319" s="70">
        <v>64872.23</v>
      </c>
      <c r="AG319">
        <v>28</v>
      </c>
      <c r="AH319" s="70">
        <v>24147</v>
      </c>
      <c r="AI319" s="70">
        <v>32884</v>
      </c>
      <c r="AJ319">
        <v>41.37</v>
      </c>
      <c r="AK319">
        <v>29.38</v>
      </c>
      <c r="AL319">
        <v>30.09</v>
      </c>
      <c r="AM319">
        <v>3.3</v>
      </c>
      <c r="AN319">
        <v>0</v>
      </c>
      <c r="AO319">
        <v>1.0034000000000001</v>
      </c>
      <c r="AP319" s="70">
        <v>1332.58</v>
      </c>
      <c r="AQ319" s="70">
        <v>1834.47</v>
      </c>
      <c r="AR319" s="70">
        <v>6414.61</v>
      </c>
      <c r="AS319">
        <v>752.3</v>
      </c>
      <c r="AT319">
        <v>406.04</v>
      </c>
      <c r="AU319" s="70">
        <v>10740</v>
      </c>
      <c r="AV319" s="70">
        <v>8058.81</v>
      </c>
      <c r="AW319">
        <v>0.6351</v>
      </c>
      <c r="AX319" s="70">
        <v>2007.72</v>
      </c>
      <c r="AY319">
        <v>0.15820000000000001</v>
      </c>
      <c r="AZ319">
        <v>927.02</v>
      </c>
      <c r="BA319">
        <v>7.3099999999999998E-2</v>
      </c>
      <c r="BB319" s="70">
        <v>1694.52</v>
      </c>
      <c r="BC319">
        <v>0.1336</v>
      </c>
      <c r="BD319" s="70">
        <v>12688.07</v>
      </c>
      <c r="BE319" s="70">
        <v>5169.3599999999997</v>
      </c>
      <c r="BF319">
        <v>3.2608999999999999</v>
      </c>
      <c r="BG319">
        <v>0.5101</v>
      </c>
      <c r="BH319">
        <v>0.20710000000000001</v>
      </c>
      <c r="BI319">
        <v>0.23930000000000001</v>
      </c>
      <c r="BJ319">
        <v>2.2800000000000001E-2</v>
      </c>
      <c r="BK319">
        <v>2.07E-2</v>
      </c>
    </row>
    <row r="320" spans="1:63" x14ac:dyDescent="0.25">
      <c r="A320" t="s">
        <v>398</v>
      </c>
      <c r="B320">
        <v>48553</v>
      </c>
      <c r="C320">
        <v>53</v>
      </c>
      <c r="D320">
        <v>15.7</v>
      </c>
      <c r="E320">
        <v>832.24</v>
      </c>
      <c r="F320">
        <v>823.94</v>
      </c>
      <c r="G320">
        <v>5.9999999999999995E-4</v>
      </c>
      <c r="H320">
        <v>3.0000000000000001E-3</v>
      </c>
      <c r="I320">
        <v>1.1999999999999999E-3</v>
      </c>
      <c r="J320">
        <v>0</v>
      </c>
      <c r="K320">
        <v>0.99519999999999997</v>
      </c>
      <c r="L320">
        <v>0</v>
      </c>
      <c r="M320">
        <v>5.6099999999999997E-2</v>
      </c>
      <c r="N320">
        <v>0</v>
      </c>
      <c r="O320">
        <v>0.1016</v>
      </c>
      <c r="P320" s="70">
        <v>53447.67</v>
      </c>
      <c r="Q320">
        <v>0.15</v>
      </c>
      <c r="R320">
        <v>0.2</v>
      </c>
      <c r="S320">
        <v>0.65</v>
      </c>
      <c r="T320">
        <v>17.760000000000002</v>
      </c>
      <c r="U320">
        <v>7</v>
      </c>
      <c r="V320" s="70">
        <v>51388.57</v>
      </c>
      <c r="W320">
        <v>118.89</v>
      </c>
      <c r="X320" s="70">
        <v>104618.44</v>
      </c>
      <c r="Y320">
        <v>0.92779999999999996</v>
      </c>
      <c r="Z320">
        <v>4.7E-2</v>
      </c>
      <c r="AA320">
        <v>2.52E-2</v>
      </c>
      <c r="AB320">
        <v>7.22E-2</v>
      </c>
      <c r="AC320">
        <v>104.62</v>
      </c>
      <c r="AD320" s="70">
        <v>3253.63</v>
      </c>
      <c r="AE320">
        <v>484.01</v>
      </c>
      <c r="AF320" s="70">
        <v>96941.09</v>
      </c>
      <c r="AG320">
        <v>148</v>
      </c>
      <c r="AH320" s="70">
        <v>38989</v>
      </c>
      <c r="AI320" s="70">
        <v>50308</v>
      </c>
      <c r="AJ320">
        <v>31.1</v>
      </c>
      <c r="AK320">
        <v>31.1</v>
      </c>
      <c r="AL320">
        <v>31.1</v>
      </c>
      <c r="AM320">
        <v>4.5</v>
      </c>
      <c r="AN320">
        <v>0</v>
      </c>
      <c r="AO320">
        <v>0.99519999999999997</v>
      </c>
      <c r="AP320" s="70">
        <v>1062.83</v>
      </c>
      <c r="AQ320" s="70">
        <v>1455.57</v>
      </c>
      <c r="AR320" s="70">
        <v>6496.02</v>
      </c>
      <c r="AS320">
        <v>239.44</v>
      </c>
      <c r="AT320">
        <v>269.18</v>
      </c>
      <c r="AU320" s="70">
        <v>9523</v>
      </c>
      <c r="AV320" s="70">
        <v>5502.8</v>
      </c>
      <c r="AW320">
        <v>0.55830000000000002</v>
      </c>
      <c r="AX320" s="70">
        <v>2949.08</v>
      </c>
      <c r="AY320">
        <v>0.29920000000000002</v>
      </c>
      <c r="AZ320" s="70">
        <v>1010.94</v>
      </c>
      <c r="BA320">
        <v>0.1026</v>
      </c>
      <c r="BB320">
        <v>393.17</v>
      </c>
      <c r="BC320">
        <v>3.9899999999999998E-2</v>
      </c>
      <c r="BD320" s="70">
        <v>9855.99</v>
      </c>
      <c r="BE320" s="70">
        <v>4657.91</v>
      </c>
      <c r="BF320">
        <v>1.4784999999999999</v>
      </c>
      <c r="BG320">
        <v>0.58860000000000001</v>
      </c>
      <c r="BH320">
        <v>0.25230000000000002</v>
      </c>
      <c r="BI320">
        <v>0.10929999999999999</v>
      </c>
      <c r="BJ320">
        <v>3.78E-2</v>
      </c>
      <c r="BK320">
        <v>1.1900000000000001E-2</v>
      </c>
    </row>
    <row r="321" spans="1:63" x14ac:dyDescent="0.25">
      <c r="A321" t="s">
        <v>399</v>
      </c>
      <c r="B321">
        <v>49882</v>
      </c>
      <c r="C321">
        <v>91</v>
      </c>
      <c r="D321">
        <v>25.88</v>
      </c>
      <c r="E321" s="70">
        <v>2355.48</v>
      </c>
      <c r="F321" s="70">
        <v>2320.6999999999998</v>
      </c>
      <c r="G321">
        <v>3.8999999999999998E-3</v>
      </c>
      <c r="H321">
        <v>2.0500000000000001E-2</v>
      </c>
      <c r="I321">
        <v>0</v>
      </c>
      <c r="J321">
        <v>1.9199999999999998E-2</v>
      </c>
      <c r="K321">
        <v>0.93310000000000004</v>
      </c>
      <c r="L321">
        <v>2.3300000000000001E-2</v>
      </c>
      <c r="M321">
        <v>0.38869999999999999</v>
      </c>
      <c r="N321">
        <v>1.12E-2</v>
      </c>
      <c r="O321">
        <v>0.1429</v>
      </c>
      <c r="P321" s="70">
        <v>49283.56</v>
      </c>
      <c r="Q321">
        <v>0.17449999999999999</v>
      </c>
      <c r="R321">
        <v>0.1678</v>
      </c>
      <c r="S321">
        <v>0.65769999999999995</v>
      </c>
      <c r="T321">
        <v>19.78</v>
      </c>
      <c r="U321">
        <v>14.61</v>
      </c>
      <c r="V321" s="70">
        <v>81288.509999999995</v>
      </c>
      <c r="W321">
        <v>161.22</v>
      </c>
      <c r="X321" s="70">
        <v>123931.85</v>
      </c>
      <c r="Y321">
        <v>0.77569999999999995</v>
      </c>
      <c r="Z321">
        <v>0.1951</v>
      </c>
      <c r="AA321">
        <v>2.92E-2</v>
      </c>
      <c r="AB321">
        <v>0.2243</v>
      </c>
      <c r="AC321">
        <v>123.93</v>
      </c>
      <c r="AD321" s="70">
        <v>3702.75</v>
      </c>
      <c r="AE321">
        <v>458.34</v>
      </c>
      <c r="AF321" s="70">
        <v>133397.64000000001</v>
      </c>
      <c r="AG321">
        <v>346</v>
      </c>
      <c r="AH321" s="70">
        <v>31748</v>
      </c>
      <c r="AI321" s="70">
        <v>49390</v>
      </c>
      <c r="AJ321">
        <v>54.9</v>
      </c>
      <c r="AK321">
        <v>27.73</v>
      </c>
      <c r="AL321">
        <v>34.659999999999997</v>
      </c>
      <c r="AM321">
        <v>5.8</v>
      </c>
      <c r="AN321">
        <v>0</v>
      </c>
      <c r="AO321">
        <v>0.78969999999999996</v>
      </c>
      <c r="AP321" s="70">
        <v>1201.48</v>
      </c>
      <c r="AQ321" s="70">
        <v>1889.38</v>
      </c>
      <c r="AR321" s="70">
        <v>5498.29</v>
      </c>
      <c r="AS321">
        <v>371.31</v>
      </c>
      <c r="AT321">
        <v>282.56</v>
      </c>
      <c r="AU321" s="70">
        <v>9243</v>
      </c>
      <c r="AV321" s="70">
        <v>4739.63</v>
      </c>
      <c r="AW321">
        <v>0.46329999999999999</v>
      </c>
      <c r="AX321" s="70">
        <v>3461.13</v>
      </c>
      <c r="AY321">
        <v>0.33839999999999998</v>
      </c>
      <c r="AZ321" s="70">
        <v>1152.23</v>
      </c>
      <c r="BA321">
        <v>0.11260000000000001</v>
      </c>
      <c r="BB321">
        <v>876.07</v>
      </c>
      <c r="BC321">
        <v>8.5599999999999996E-2</v>
      </c>
      <c r="BD321" s="70">
        <v>10229.06</v>
      </c>
      <c r="BE321" s="70">
        <v>3825.29</v>
      </c>
      <c r="BF321">
        <v>0.9395</v>
      </c>
      <c r="BG321">
        <v>0.54320000000000002</v>
      </c>
      <c r="BH321">
        <v>0.2321</v>
      </c>
      <c r="BI321">
        <v>0.17069999999999999</v>
      </c>
      <c r="BJ321">
        <v>4.1099999999999998E-2</v>
      </c>
      <c r="BK321">
        <v>1.29E-2</v>
      </c>
    </row>
    <row r="322" spans="1:63" x14ac:dyDescent="0.25">
      <c r="A322" t="s">
        <v>400</v>
      </c>
      <c r="B322">
        <v>44347</v>
      </c>
      <c r="C322">
        <v>26</v>
      </c>
      <c r="D322">
        <v>56.18</v>
      </c>
      <c r="E322" s="70">
        <v>1460.65</v>
      </c>
      <c r="F322" s="70">
        <v>1461.88</v>
      </c>
      <c r="G322">
        <v>6.9999999999999999E-4</v>
      </c>
      <c r="H322">
        <v>5.5500000000000001E-2</v>
      </c>
      <c r="I322">
        <v>2.7000000000000001E-3</v>
      </c>
      <c r="J322">
        <v>0.01</v>
      </c>
      <c r="K322">
        <v>0.86550000000000005</v>
      </c>
      <c r="L322">
        <v>6.5600000000000006E-2</v>
      </c>
      <c r="M322">
        <v>0.50319999999999998</v>
      </c>
      <c r="N322">
        <v>0</v>
      </c>
      <c r="O322">
        <v>0.219</v>
      </c>
      <c r="P322" s="70">
        <v>44583.83</v>
      </c>
      <c r="Q322">
        <v>0.26319999999999999</v>
      </c>
      <c r="R322">
        <v>0.1158</v>
      </c>
      <c r="S322">
        <v>0.62109999999999999</v>
      </c>
      <c r="T322">
        <v>17.920000000000002</v>
      </c>
      <c r="U322">
        <v>13.35</v>
      </c>
      <c r="V322" s="70">
        <v>58635.34</v>
      </c>
      <c r="W322">
        <v>106.83</v>
      </c>
      <c r="X322" s="70">
        <v>82529.11</v>
      </c>
      <c r="Y322">
        <v>0.78249999999999997</v>
      </c>
      <c r="Z322">
        <v>0.16059999999999999</v>
      </c>
      <c r="AA322">
        <v>5.6899999999999999E-2</v>
      </c>
      <c r="AB322">
        <v>0.2175</v>
      </c>
      <c r="AC322">
        <v>82.53</v>
      </c>
      <c r="AD322" s="70">
        <v>1917.45</v>
      </c>
      <c r="AE322">
        <v>330.14</v>
      </c>
      <c r="AF322" s="70">
        <v>73481.94</v>
      </c>
      <c r="AG322">
        <v>50</v>
      </c>
      <c r="AH322" s="70">
        <v>25536</v>
      </c>
      <c r="AI322" s="70">
        <v>40969</v>
      </c>
      <c r="AJ322">
        <v>36.950000000000003</v>
      </c>
      <c r="AK322">
        <v>21.45</v>
      </c>
      <c r="AL322">
        <v>27.06</v>
      </c>
      <c r="AM322">
        <v>4.5</v>
      </c>
      <c r="AN322">
        <v>0</v>
      </c>
      <c r="AO322">
        <v>0.4955</v>
      </c>
      <c r="AP322" s="70">
        <v>1066.53</v>
      </c>
      <c r="AQ322" s="70">
        <v>1654.66</v>
      </c>
      <c r="AR322" s="70">
        <v>5389.03</v>
      </c>
      <c r="AS322">
        <v>403.77</v>
      </c>
      <c r="AT322">
        <v>204.04</v>
      </c>
      <c r="AU322" s="70">
        <v>8718</v>
      </c>
      <c r="AV322" s="70">
        <v>6413.33</v>
      </c>
      <c r="AW322">
        <v>0.61870000000000003</v>
      </c>
      <c r="AX322" s="70">
        <v>1552.64</v>
      </c>
      <c r="AY322">
        <v>0.14979999999999999</v>
      </c>
      <c r="AZ322" s="70">
        <v>1153.93</v>
      </c>
      <c r="BA322">
        <v>0.1113</v>
      </c>
      <c r="BB322" s="70">
        <v>1245.42</v>
      </c>
      <c r="BC322">
        <v>0.1202</v>
      </c>
      <c r="BD322" s="70">
        <v>10365.32</v>
      </c>
      <c r="BE322" s="70">
        <v>6096.65</v>
      </c>
      <c r="BF322">
        <v>2.0181</v>
      </c>
      <c r="BG322">
        <v>0.51459999999999995</v>
      </c>
      <c r="BH322">
        <v>0.2727</v>
      </c>
      <c r="BI322">
        <v>0.1555</v>
      </c>
      <c r="BJ322">
        <v>4.4600000000000001E-2</v>
      </c>
      <c r="BK322">
        <v>1.26E-2</v>
      </c>
    </row>
    <row r="323" spans="1:63" x14ac:dyDescent="0.25">
      <c r="A323" t="s">
        <v>401</v>
      </c>
      <c r="B323">
        <v>45476</v>
      </c>
      <c r="C323">
        <v>140</v>
      </c>
      <c r="D323">
        <v>39.42</v>
      </c>
      <c r="E323" s="70">
        <v>5519.08</v>
      </c>
      <c r="F323" s="70">
        <v>5082.09</v>
      </c>
      <c r="G323">
        <v>2.1299999999999999E-2</v>
      </c>
      <c r="H323">
        <v>1.21E-2</v>
      </c>
      <c r="I323">
        <v>1.5E-3</v>
      </c>
      <c r="J323">
        <v>5.8999999999999999E-3</v>
      </c>
      <c r="K323">
        <v>0.93289999999999995</v>
      </c>
      <c r="L323">
        <v>2.6200000000000001E-2</v>
      </c>
      <c r="M323">
        <v>0.1573</v>
      </c>
      <c r="N323">
        <v>5.8999999999999999E-3</v>
      </c>
      <c r="O323">
        <v>0.17849999999999999</v>
      </c>
      <c r="P323" s="70">
        <v>55477.23</v>
      </c>
      <c r="Q323">
        <v>0.19089999999999999</v>
      </c>
      <c r="R323">
        <v>0.26669999999999999</v>
      </c>
      <c r="S323">
        <v>0.54239999999999999</v>
      </c>
      <c r="T323">
        <v>17.68</v>
      </c>
      <c r="U323">
        <v>25.7</v>
      </c>
      <c r="V323" s="70">
        <v>80271.240000000005</v>
      </c>
      <c r="W323">
        <v>212.12</v>
      </c>
      <c r="X323" s="70">
        <v>125635.58</v>
      </c>
      <c r="Y323">
        <v>0.67430000000000001</v>
      </c>
      <c r="Z323">
        <v>0.26950000000000002</v>
      </c>
      <c r="AA323">
        <v>5.62E-2</v>
      </c>
      <c r="AB323">
        <v>0.32569999999999999</v>
      </c>
      <c r="AC323">
        <v>125.64</v>
      </c>
      <c r="AD323" s="70">
        <v>4396.9799999999996</v>
      </c>
      <c r="AE323">
        <v>463.99</v>
      </c>
      <c r="AF323" s="70">
        <v>140267.92000000001</v>
      </c>
      <c r="AG323">
        <v>386</v>
      </c>
      <c r="AH323" s="70">
        <v>41475</v>
      </c>
      <c r="AI323" s="70">
        <v>55143</v>
      </c>
      <c r="AJ323">
        <v>49.86</v>
      </c>
      <c r="AK323">
        <v>31.55</v>
      </c>
      <c r="AL323">
        <v>40.53</v>
      </c>
      <c r="AM323">
        <v>4.7</v>
      </c>
      <c r="AN323">
        <v>0</v>
      </c>
      <c r="AO323">
        <v>0.66790000000000005</v>
      </c>
      <c r="AP323" s="70">
        <v>1176.96</v>
      </c>
      <c r="AQ323" s="70">
        <v>1631.3</v>
      </c>
      <c r="AR323" s="70">
        <v>5543.61</v>
      </c>
      <c r="AS323">
        <v>673.26</v>
      </c>
      <c r="AT323">
        <v>604.87</v>
      </c>
      <c r="AU323" s="70">
        <v>9630</v>
      </c>
      <c r="AV323" s="70">
        <v>4572.4799999999996</v>
      </c>
      <c r="AW323">
        <v>0.46</v>
      </c>
      <c r="AX323" s="70">
        <v>4113.62</v>
      </c>
      <c r="AY323">
        <v>0.41389999999999999</v>
      </c>
      <c r="AZ323">
        <v>712.34</v>
      </c>
      <c r="BA323">
        <v>7.17E-2</v>
      </c>
      <c r="BB323">
        <v>541.29999999999995</v>
      </c>
      <c r="BC323">
        <v>5.45E-2</v>
      </c>
      <c r="BD323" s="70">
        <v>9939.73</v>
      </c>
      <c r="BE323" s="70">
        <v>2501.3000000000002</v>
      </c>
      <c r="BF323">
        <v>0.69630000000000003</v>
      </c>
      <c r="BG323">
        <v>0.59930000000000005</v>
      </c>
      <c r="BH323">
        <v>0.2492</v>
      </c>
      <c r="BI323">
        <v>0.10390000000000001</v>
      </c>
      <c r="BJ323">
        <v>3.1699999999999999E-2</v>
      </c>
      <c r="BK323">
        <v>1.5900000000000001E-2</v>
      </c>
    </row>
    <row r="324" spans="1:63" x14ac:dyDescent="0.25">
      <c r="A324" t="s">
        <v>402</v>
      </c>
      <c r="B324">
        <v>50450</v>
      </c>
      <c r="C324">
        <v>25</v>
      </c>
      <c r="D324">
        <v>425.38</v>
      </c>
      <c r="E324" s="70">
        <v>10634.39</v>
      </c>
      <c r="F324" s="70">
        <v>10428.290000000001</v>
      </c>
      <c r="G324">
        <v>0.15959999999999999</v>
      </c>
      <c r="H324">
        <v>3.8699999999999998E-2</v>
      </c>
      <c r="I324">
        <v>1.4E-3</v>
      </c>
      <c r="J324">
        <v>3.6700000000000003E-2</v>
      </c>
      <c r="K324">
        <v>0.72389999999999999</v>
      </c>
      <c r="L324">
        <v>3.9600000000000003E-2</v>
      </c>
      <c r="M324">
        <v>7.4200000000000002E-2</v>
      </c>
      <c r="N324">
        <v>3.5400000000000001E-2</v>
      </c>
      <c r="O324">
        <v>8.5699999999999998E-2</v>
      </c>
      <c r="P324" s="70">
        <v>65610.539999999994</v>
      </c>
      <c r="Q324">
        <v>0.1113</v>
      </c>
      <c r="R324">
        <v>0.35049999999999998</v>
      </c>
      <c r="S324">
        <v>0.53820000000000001</v>
      </c>
      <c r="T324">
        <v>19.73</v>
      </c>
      <c r="U324">
        <v>47.9</v>
      </c>
      <c r="V324" s="70">
        <v>97247.42</v>
      </c>
      <c r="W324">
        <v>220.89</v>
      </c>
      <c r="X324" s="70">
        <v>138313.53</v>
      </c>
      <c r="Y324">
        <v>0.81210000000000004</v>
      </c>
      <c r="Z324">
        <v>0.1694</v>
      </c>
      <c r="AA324">
        <v>1.8499999999999999E-2</v>
      </c>
      <c r="AB324">
        <v>0.18790000000000001</v>
      </c>
      <c r="AC324">
        <v>138.31</v>
      </c>
      <c r="AD324" s="70">
        <v>5625.4</v>
      </c>
      <c r="AE324">
        <v>715.08</v>
      </c>
      <c r="AF324" s="70">
        <v>171993.56</v>
      </c>
      <c r="AG324">
        <v>469</v>
      </c>
      <c r="AH324" s="70">
        <v>58747</v>
      </c>
      <c r="AI324" s="70">
        <v>95586</v>
      </c>
      <c r="AJ324">
        <v>77.16</v>
      </c>
      <c r="AK324">
        <v>39.86</v>
      </c>
      <c r="AL324">
        <v>40.57</v>
      </c>
      <c r="AM324">
        <v>4.68</v>
      </c>
      <c r="AN324">
        <v>0</v>
      </c>
      <c r="AO324">
        <v>0.52339999999999998</v>
      </c>
      <c r="AP324" s="70">
        <v>1081.42</v>
      </c>
      <c r="AQ324" s="70">
        <v>1978.64</v>
      </c>
      <c r="AR324" s="70">
        <v>6309.82</v>
      </c>
      <c r="AS324">
        <v>596.87</v>
      </c>
      <c r="AT324">
        <v>218.25</v>
      </c>
      <c r="AU324" s="70">
        <v>10185</v>
      </c>
      <c r="AV324" s="70">
        <v>3901.21</v>
      </c>
      <c r="AW324">
        <v>0.39910000000000001</v>
      </c>
      <c r="AX324" s="70">
        <v>4717.2299999999996</v>
      </c>
      <c r="AY324">
        <v>0.48259999999999997</v>
      </c>
      <c r="AZ324">
        <v>894.82</v>
      </c>
      <c r="BA324">
        <v>9.1499999999999998E-2</v>
      </c>
      <c r="BB324">
        <v>261.83</v>
      </c>
      <c r="BC324">
        <v>2.6800000000000001E-2</v>
      </c>
      <c r="BD324" s="70">
        <v>9775.08</v>
      </c>
      <c r="BE324" s="70">
        <v>2553.66</v>
      </c>
      <c r="BF324">
        <v>0.35520000000000002</v>
      </c>
      <c r="BG324">
        <v>0.61229999999999996</v>
      </c>
      <c r="BH324">
        <v>0.27529999999999999</v>
      </c>
      <c r="BI324">
        <v>7.1800000000000003E-2</v>
      </c>
      <c r="BJ324">
        <v>0.03</v>
      </c>
      <c r="BK324">
        <v>1.06E-2</v>
      </c>
    </row>
    <row r="325" spans="1:63" x14ac:dyDescent="0.25">
      <c r="A325" t="s">
        <v>403</v>
      </c>
      <c r="B325">
        <v>44354</v>
      </c>
      <c r="C325">
        <v>13</v>
      </c>
      <c r="D325">
        <v>321.97000000000003</v>
      </c>
      <c r="E325" s="70">
        <v>4185.58</v>
      </c>
      <c r="F325" s="70">
        <v>3857.25</v>
      </c>
      <c r="G325">
        <v>2.3E-3</v>
      </c>
      <c r="H325">
        <v>0.11509999999999999</v>
      </c>
      <c r="I325">
        <v>1E-3</v>
      </c>
      <c r="J325">
        <v>2.4199999999999999E-2</v>
      </c>
      <c r="K325">
        <v>0.76700000000000002</v>
      </c>
      <c r="L325">
        <v>9.0300000000000005E-2</v>
      </c>
      <c r="M325">
        <v>0.66339999999999999</v>
      </c>
      <c r="N325">
        <v>5.7000000000000002E-3</v>
      </c>
      <c r="O325">
        <v>0.18049999999999999</v>
      </c>
      <c r="P325" s="70">
        <v>53392.7</v>
      </c>
      <c r="Q325">
        <v>9.3899999999999997E-2</v>
      </c>
      <c r="R325">
        <v>0.16969999999999999</v>
      </c>
      <c r="S325">
        <v>0.73650000000000004</v>
      </c>
      <c r="T325">
        <v>16.02</v>
      </c>
      <c r="U325">
        <v>25</v>
      </c>
      <c r="V325" s="70">
        <v>79892.759999999995</v>
      </c>
      <c r="W325">
        <v>167.42</v>
      </c>
      <c r="X325" s="70">
        <v>88429.41</v>
      </c>
      <c r="Y325">
        <v>0.70140000000000002</v>
      </c>
      <c r="Z325">
        <v>0.2379</v>
      </c>
      <c r="AA325">
        <v>6.0600000000000001E-2</v>
      </c>
      <c r="AB325">
        <v>0.29859999999999998</v>
      </c>
      <c r="AC325">
        <v>88.43</v>
      </c>
      <c r="AD325" s="70">
        <v>4026.22</v>
      </c>
      <c r="AE325">
        <v>547.66999999999996</v>
      </c>
      <c r="AF325" s="70">
        <v>97105.81</v>
      </c>
      <c r="AG325">
        <v>150</v>
      </c>
      <c r="AH325" s="70">
        <v>25669</v>
      </c>
      <c r="AI325" s="70">
        <v>36321</v>
      </c>
      <c r="AJ325">
        <v>50.2</v>
      </c>
      <c r="AK325">
        <v>45.03</v>
      </c>
      <c r="AL325">
        <v>45.83</v>
      </c>
      <c r="AM325">
        <v>4.0999999999999996</v>
      </c>
      <c r="AN325">
        <v>8.5399999999999991</v>
      </c>
      <c r="AO325">
        <v>0.95530000000000004</v>
      </c>
      <c r="AP325" s="70">
        <v>1250.42</v>
      </c>
      <c r="AQ325" s="70">
        <v>2063.4699999999998</v>
      </c>
      <c r="AR325" s="70">
        <v>5979.59</v>
      </c>
      <c r="AS325">
        <v>595.01</v>
      </c>
      <c r="AT325">
        <v>232.53</v>
      </c>
      <c r="AU325" s="70">
        <v>10121</v>
      </c>
      <c r="AV325" s="70">
        <v>6123.02</v>
      </c>
      <c r="AW325">
        <v>0.52859999999999996</v>
      </c>
      <c r="AX325" s="70">
        <v>3525.86</v>
      </c>
      <c r="AY325">
        <v>0.3044</v>
      </c>
      <c r="AZ325">
        <v>799.56</v>
      </c>
      <c r="BA325">
        <v>6.9000000000000006E-2</v>
      </c>
      <c r="BB325" s="70">
        <v>1134.95</v>
      </c>
      <c r="BC325">
        <v>9.8000000000000004E-2</v>
      </c>
      <c r="BD325" s="70">
        <v>11583.4</v>
      </c>
      <c r="BE325" s="70">
        <v>4388.88</v>
      </c>
      <c r="BF325">
        <v>1.7121</v>
      </c>
      <c r="BG325">
        <v>0.59050000000000002</v>
      </c>
      <c r="BH325">
        <v>0.2102</v>
      </c>
      <c r="BI325">
        <v>0.15870000000000001</v>
      </c>
      <c r="BJ325">
        <v>2.2800000000000001E-2</v>
      </c>
      <c r="BK325">
        <v>1.77E-2</v>
      </c>
    </row>
    <row r="326" spans="1:63" x14ac:dyDescent="0.25">
      <c r="A326" t="s">
        <v>404</v>
      </c>
      <c r="B326">
        <v>50153</v>
      </c>
      <c r="C326">
        <v>49</v>
      </c>
      <c r="D326">
        <v>17.579999999999998</v>
      </c>
      <c r="E326">
        <v>861.48</v>
      </c>
      <c r="F326">
        <v>804.3</v>
      </c>
      <c r="G326">
        <v>2.9999999999999997E-4</v>
      </c>
      <c r="H326">
        <v>1.21E-2</v>
      </c>
      <c r="I326">
        <v>3.7000000000000002E-3</v>
      </c>
      <c r="J326">
        <v>0</v>
      </c>
      <c r="K326">
        <v>0.97909999999999997</v>
      </c>
      <c r="L326">
        <v>4.8999999999999998E-3</v>
      </c>
      <c r="M326">
        <v>0.34100000000000003</v>
      </c>
      <c r="N326">
        <v>0</v>
      </c>
      <c r="O326">
        <v>0.16309999999999999</v>
      </c>
      <c r="P326" s="70">
        <v>51670.559999999998</v>
      </c>
      <c r="Q326">
        <v>0.23810000000000001</v>
      </c>
      <c r="R326">
        <v>0.23810000000000001</v>
      </c>
      <c r="S326">
        <v>0.52380000000000004</v>
      </c>
      <c r="T326">
        <v>16.350000000000001</v>
      </c>
      <c r="U326">
        <v>8.6999999999999993</v>
      </c>
      <c r="V326" s="70">
        <v>69587.59</v>
      </c>
      <c r="W326">
        <v>95.71</v>
      </c>
      <c r="X326" s="70">
        <v>171280.94</v>
      </c>
      <c r="Y326">
        <v>0.81950000000000001</v>
      </c>
      <c r="Z326">
        <v>0.14180000000000001</v>
      </c>
      <c r="AA326">
        <v>3.8699999999999998E-2</v>
      </c>
      <c r="AB326">
        <v>0.18049999999999999</v>
      </c>
      <c r="AC326">
        <v>171.28</v>
      </c>
      <c r="AD326" s="70">
        <v>6729.38</v>
      </c>
      <c r="AE326">
        <v>812.76</v>
      </c>
      <c r="AF326" s="70">
        <v>181257.49</v>
      </c>
      <c r="AG326">
        <v>494</v>
      </c>
      <c r="AH326" s="70">
        <v>33377</v>
      </c>
      <c r="AI326" s="70">
        <v>60360</v>
      </c>
      <c r="AJ326">
        <v>56.5</v>
      </c>
      <c r="AK326">
        <v>38.17</v>
      </c>
      <c r="AL326">
        <v>41.05</v>
      </c>
      <c r="AM326">
        <v>5.9</v>
      </c>
      <c r="AN326">
        <v>0</v>
      </c>
      <c r="AO326">
        <v>0.81740000000000002</v>
      </c>
      <c r="AP326" s="70">
        <v>1603.56</v>
      </c>
      <c r="AQ326" s="70">
        <v>2296.46</v>
      </c>
      <c r="AR326" s="70">
        <v>5723.73</v>
      </c>
      <c r="AS326">
        <v>581.72</v>
      </c>
      <c r="AT326">
        <v>318.54000000000002</v>
      </c>
      <c r="AU326" s="70">
        <v>10524</v>
      </c>
      <c r="AV326" s="70">
        <v>4113.33</v>
      </c>
      <c r="AW326">
        <v>0.35899999999999999</v>
      </c>
      <c r="AX326" s="70">
        <v>5447.31</v>
      </c>
      <c r="AY326">
        <v>0.47539999999999999</v>
      </c>
      <c r="AZ326" s="70">
        <v>1346.09</v>
      </c>
      <c r="BA326">
        <v>0.11749999999999999</v>
      </c>
      <c r="BB326">
        <v>552.37</v>
      </c>
      <c r="BC326">
        <v>4.82E-2</v>
      </c>
      <c r="BD326" s="70">
        <v>11459.12</v>
      </c>
      <c r="BE326" s="70">
        <v>2155.04</v>
      </c>
      <c r="BF326">
        <v>0.2979</v>
      </c>
      <c r="BG326">
        <v>0.51490000000000002</v>
      </c>
      <c r="BH326">
        <v>0.23849999999999999</v>
      </c>
      <c r="BI326">
        <v>0.1938</v>
      </c>
      <c r="BJ326">
        <v>3.2300000000000002E-2</v>
      </c>
      <c r="BK326">
        <v>2.0500000000000001E-2</v>
      </c>
    </row>
    <row r="327" spans="1:63" x14ac:dyDescent="0.25">
      <c r="A327" t="s">
        <v>405</v>
      </c>
      <c r="B327">
        <v>44362</v>
      </c>
      <c r="C327">
        <v>9</v>
      </c>
      <c r="D327">
        <v>302.14</v>
      </c>
      <c r="E327" s="70">
        <v>2719.23</v>
      </c>
      <c r="F327" s="70">
        <v>2597.75</v>
      </c>
      <c r="G327">
        <v>1.9400000000000001E-2</v>
      </c>
      <c r="H327">
        <v>8.4500000000000006E-2</v>
      </c>
      <c r="I327">
        <v>0</v>
      </c>
      <c r="J327">
        <v>4.07E-2</v>
      </c>
      <c r="K327">
        <v>0.81100000000000005</v>
      </c>
      <c r="L327">
        <v>4.4400000000000002E-2</v>
      </c>
      <c r="M327">
        <v>0.3342</v>
      </c>
      <c r="N327">
        <v>1.23E-2</v>
      </c>
      <c r="O327">
        <v>0.1555</v>
      </c>
      <c r="P327" s="70">
        <v>69007.649999999994</v>
      </c>
      <c r="Q327">
        <v>0.17349999999999999</v>
      </c>
      <c r="R327">
        <v>0.1429</v>
      </c>
      <c r="S327">
        <v>0.68369999999999997</v>
      </c>
      <c r="T327">
        <v>17.14</v>
      </c>
      <c r="U327">
        <v>18.14</v>
      </c>
      <c r="V327" s="70">
        <v>88134.23</v>
      </c>
      <c r="W327">
        <v>144.07</v>
      </c>
      <c r="X327" s="70">
        <v>150208.76999999999</v>
      </c>
      <c r="Y327">
        <v>0.58909999999999996</v>
      </c>
      <c r="Z327">
        <v>0.38979999999999998</v>
      </c>
      <c r="AA327">
        <v>2.1100000000000001E-2</v>
      </c>
      <c r="AB327">
        <v>0.41089999999999999</v>
      </c>
      <c r="AC327">
        <v>150.21</v>
      </c>
      <c r="AD327" s="70">
        <v>7843.27</v>
      </c>
      <c r="AE327">
        <v>768.98</v>
      </c>
      <c r="AF327" s="70">
        <v>183861.88</v>
      </c>
      <c r="AG327">
        <v>499</v>
      </c>
      <c r="AH327" s="70">
        <v>33078</v>
      </c>
      <c r="AI327" s="70">
        <v>49517</v>
      </c>
      <c r="AJ327">
        <v>80.8</v>
      </c>
      <c r="AK327">
        <v>47.62</v>
      </c>
      <c r="AL327">
        <v>57.61</v>
      </c>
      <c r="AM327">
        <v>5.5</v>
      </c>
      <c r="AN327">
        <v>0</v>
      </c>
      <c r="AO327">
        <v>1.1141000000000001</v>
      </c>
      <c r="AP327" s="70">
        <v>1633.72</v>
      </c>
      <c r="AQ327" s="70">
        <v>1902.31</v>
      </c>
      <c r="AR327" s="70">
        <v>6888.53</v>
      </c>
      <c r="AS327">
        <v>524.35</v>
      </c>
      <c r="AT327">
        <v>154.1</v>
      </c>
      <c r="AU327" s="70">
        <v>11103</v>
      </c>
      <c r="AV327" s="70">
        <v>3560.39</v>
      </c>
      <c r="AW327">
        <v>0.2944</v>
      </c>
      <c r="AX327" s="70">
        <v>7336.62</v>
      </c>
      <c r="AY327">
        <v>0.60660000000000003</v>
      </c>
      <c r="AZ327">
        <v>620.79</v>
      </c>
      <c r="BA327">
        <v>5.1299999999999998E-2</v>
      </c>
      <c r="BB327">
        <v>577.17999999999995</v>
      </c>
      <c r="BC327">
        <v>4.7699999999999999E-2</v>
      </c>
      <c r="BD327" s="70">
        <v>12094.98</v>
      </c>
      <c r="BE327" s="70">
        <v>1037.81</v>
      </c>
      <c r="BF327">
        <v>0.2263</v>
      </c>
      <c r="BG327">
        <v>0.60829999999999995</v>
      </c>
      <c r="BH327">
        <v>0.2301</v>
      </c>
      <c r="BI327">
        <v>0.1129</v>
      </c>
      <c r="BJ327">
        <v>3.4299999999999997E-2</v>
      </c>
      <c r="BK327">
        <v>1.44E-2</v>
      </c>
    </row>
    <row r="328" spans="1:63" x14ac:dyDescent="0.25">
      <c r="A328" t="s">
        <v>406</v>
      </c>
      <c r="B328">
        <v>44370</v>
      </c>
      <c r="C328">
        <v>22</v>
      </c>
      <c r="D328">
        <v>176.71</v>
      </c>
      <c r="E328" s="70">
        <v>3887.59</v>
      </c>
      <c r="F328" s="70">
        <v>4110.6899999999996</v>
      </c>
      <c r="G328">
        <v>6.2E-2</v>
      </c>
      <c r="H328">
        <v>0.1573</v>
      </c>
      <c r="I328">
        <v>0</v>
      </c>
      <c r="J328">
        <v>1.5299999999999999E-2</v>
      </c>
      <c r="K328">
        <v>0.72</v>
      </c>
      <c r="L328">
        <v>4.5400000000000003E-2</v>
      </c>
      <c r="M328">
        <v>0.21179999999999999</v>
      </c>
      <c r="N328">
        <v>3.8199999999999998E-2</v>
      </c>
      <c r="O328">
        <v>0.1893</v>
      </c>
      <c r="P328" s="70">
        <v>76207.17</v>
      </c>
      <c r="Q328">
        <v>0.12870000000000001</v>
      </c>
      <c r="R328">
        <v>0.16669999999999999</v>
      </c>
      <c r="S328">
        <v>0.70469999999999999</v>
      </c>
      <c r="T328">
        <v>16.170000000000002</v>
      </c>
      <c r="U328">
        <v>26.58</v>
      </c>
      <c r="V328" s="70">
        <v>101446.2</v>
      </c>
      <c r="W328">
        <v>146.26</v>
      </c>
      <c r="X328" s="70">
        <v>335548.15999999997</v>
      </c>
      <c r="Y328">
        <v>0.66930000000000001</v>
      </c>
      <c r="Z328">
        <v>0.31759999999999999</v>
      </c>
      <c r="AA328">
        <v>1.3100000000000001E-2</v>
      </c>
      <c r="AB328">
        <v>0.33069999999999999</v>
      </c>
      <c r="AC328">
        <v>335.55</v>
      </c>
      <c r="AD328" s="70">
        <v>15060.07</v>
      </c>
      <c r="AE328" s="70">
        <v>1499.08</v>
      </c>
      <c r="AF328" s="70">
        <v>353816.92</v>
      </c>
      <c r="AG328">
        <v>602</v>
      </c>
      <c r="AH328" s="70">
        <v>38508</v>
      </c>
      <c r="AI328" s="70">
        <v>85550</v>
      </c>
      <c r="AJ328">
        <v>80.47</v>
      </c>
      <c r="AK328">
        <v>43.77</v>
      </c>
      <c r="AL328">
        <v>45.75</v>
      </c>
      <c r="AM328">
        <v>5.0199999999999996</v>
      </c>
      <c r="AN328">
        <v>0</v>
      </c>
      <c r="AO328">
        <v>0.81979999999999997</v>
      </c>
      <c r="AP328" s="70">
        <v>1843.77</v>
      </c>
      <c r="AQ328" s="70">
        <v>2748.29</v>
      </c>
      <c r="AR328" s="70">
        <v>7999.22</v>
      </c>
      <c r="AS328" s="70">
        <v>1014.46</v>
      </c>
      <c r="AT328">
        <v>486.25</v>
      </c>
      <c r="AU328" s="70">
        <v>14092</v>
      </c>
      <c r="AV328" s="70">
        <v>2691.19</v>
      </c>
      <c r="AW328">
        <v>0.16489999999999999</v>
      </c>
      <c r="AX328" s="70">
        <v>11845.08</v>
      </c>
      <c r="AY328">
        <v>0.72570000000000001</v>
      </c>
      <c r="AZ328" s="70">
        <v>1134.31</v>
      </c>
      <c r="BA328">
        <v>6.9500000000000006E-2</v>
      </c>
      <c r="BB328">
        <v>652.26</v>
      </c>
      <c r="BC328">
        <v>0.04</v>
      </c>
      <c r="BD328" s="70">
        <v>16322.84</v>
      </c>
      <c r="BE328" s="70">
        <v>1170.03</v>
      </c>
      <c r="BF328">
        <v>8.3599999999999994E-2</v>
      </c>
      <c r="BG328">
        <v>0.57110000000000005</v>
      </c>
      <c r="BH328">
        <v>0.2099</v>
      </c>
      <c r="BI328">
        <v>0.15570000000000001</v>
      </c>
      <c r="BJ328">
        <v>4.1000000000000002E-2</v>
      </c>
      <c r="BK328">
        <v>2.23E-2</v>
      </c>
    </row>
    <row r="329" spans="1:63" x14ac:dyDescent="0.25">
      <c r="A329" t="s">
        <v>407</v>
      </c>
      <c r="B329">
        <v>48850</v>
      </c>
      <c r="C329">
        <v>54</v>
      </c>
      <c r="D329">
        <v>34.85</v>
      </c>
      <c r="E329" s="70">
        <v>1881.92</v>
      </c>
      <c r="F329" s="70">
        <v>2351.92</v>
      </c>
      <c r="G329">
        <v>2.0999999999999999E-3</v>
      </c>
      <c r="H329">
        <v>1.7100000000000001E-2</v>
      </c>
      <c r="I329">
        <v>1E-4</v>
      </c>
      <c r="J329">
        <v>6.1000000000000004E-3</v>
      </c>
      <c r="K329">
        <v>0.93820000000000003</v>
      </c>
      <c r="L329">
        <v>3.6400000000000002E-2</v>
      </c>
      <c r="M329">
        <v>0.60140000000000005</v>
      </c>
      <c r="N329">
        <v>0</v>
      </c>
      <c r="O329">
        <v>0.19939999999999999</v>
      </c>
      <c r="P329" s="70">
        <v>49685.55</v>
      </c>
      <c r="Q329">
        <v>0.35630000000000001</v>
      </c>
      <c r="R329">
        <v>0.14940000000000001</v>
      </c>
      <c r="S329">
        <v>0.49430000000000002</v>
      </c>
      <c r="T329">
        <v>19.440000000000001</v>
      </c>
      <c r="U329">
        <v>20.100000000000001</v>
      </c>
      <c r="V329" s="70">
        <v>69302.62</v>
      </c>
      <c r="W329">
        <v>91.25</v>
      </c>
      <c r="X329" s="70">
        <v>88618.75</v>
      </c>
      <c r="Y329">
        <v>0.74270000000000003</v>
      </c>
      <c r="Z329">
        <v>0.21079999999999999</v>
      </c>
      <c r="AA329">
        <v>4.6600000000000003E-2</v>
      </c>
      <c r="AB329">
        <v>0.25729999999999997</v>
      </c>
      <c r="AC329">
        <v>88.62</v>
      </c>
      <c r="AD329" s="70">
        <v>2083.14</v>
      </c>
      <c r="AE329">
        <v>268.39</v>
      </c>
      <c r="AF329" s="70">
        <v>69542.91</v>
      </c>
      <c r="AG329">
        <v>41</v>
      </c>
      <c r="AH329" s="70">
        <v>26246</v>
      </c>
      <c r="AI329" s="70">
        <v>38147</v>
      </c>
      <c r="AJ329">
        <v>40.65</v>
      </c>
      <c r="AK329">
        <v>22.86</v>
      </c>
      <c r="AL329">
        <v>21.99</v>
      </c>
      <c r="AM329">
        <v>4.45</v>
      </c>
      <c r="AN329">
        <v>0</v>
      </c>
      <c r="AO329">
        <v>0.83160000000000001</v>
      </c>
      <c r="AP329">
        <v>987.64</v>
      </c>
      <c r="AQ329" s="70">
        <v>1784.8</v>
      </c>
      <c r="AR329" s="70">
        <v>5836.36</v>
      </c>
      <c r="AS329">
        <v>319.93</v>
      </c>
      <c r="AT329">
        <v>378.27</v>
      </c>
      <c r="AU329" s="70">
        <v>9307</v>
      </c>
      <c r="AV329" s="70">
        <v>5161.59</v>
      </c>
      <c r="AW329">
        <v>0.54290000000000005</v>
      </c>
      <c r="AX329" s="70">
        <v>1452.57</v>
      </c>
      <c r="AY329">
        <v>0.15279999999999999</v>
      </c>
      <c r="AZ329" s="70">
        <v>1781.72</v>
      </c>
      <c r="BA329">
        <v>0.18740000000000001</v>
      </c>
      <c r="BB329" s="70">
        <v>1111.4100000000001</v>
      </c>
      <c r="BC329">
        <v>0.1169</v>
      </c>
      <c r="BD329" s="70">
        <v>9507.2900000000009</v>
      </c>
      <c r="BE329" s="70">
        <v>6944.25</v>
      </c>
      <c r="BF329">
        <v>2.9876</v>
      </c>
      <c r="BG329">
        <v>0.57740000000000002</v>
      </c>
      <c r="BH329">
        <v>0.22509999999999999</v>
      </c>
      <c r="BI329">
        <v>0.1575</v>
      </c>
      <c r="BJ329">
        <v>2.7400000000000001E-2</v>
      </c>
      <c r="BK329">
        <v>1.2500000000000001E-2</v>
      </c>
    </row>
    <row r="330" spans="1:63" x14ac:dyDescent="0.25">
      <c r="A330" t="s">
        <v>408</v>
      </c>
      <c r="B330">
        <v>47456</v>
      </c>
      <c r="C330">
        <v>102</v>
      </c>
      <c r="D330">
        <v>7.58</v>
      </c>
      <c r="E330">
        <v>772.86</v>
      </c>
      <c r="F330">
        <v>707.27</v>
      </c>
      <c r="G330">
        <v>1.06E-2</v>
      </c>
      <c r="H330">
        <v>4.8999999999999998E-3</v>
      </c>
      <c r="I330">
        <v>0</v>
      </c>
      <c r="J330">
        <v>6.3500000000000001E-2</v>
      </c>
      <c r="K330">
        <v>0.86950000000000005</v>
      </c>
      <c r="L330">
        <v>5.1499999999999997E-2</v>
      </c>
      <c r="M330">
        <v>0.41570000000000001</v>
      </c>
      <c r="N330">
        <v>9.9000000000000008E-3</v>
      </c>
      <c r="O330">
        <v>0.1268</v>
      </c>
      <c r="P330" s="70">
        <v>47558.98</v>
      </c>
      <c r="Q330">
        <v>0.1754</v>
      </c>
      <c r="R330">
        <v>0.28070000000000001</v>
      </c>
      <c r="S330">
        <v>0.54390000000000005</v>
      </c>
      <c r="T330">
        <v>14.8</v>
      </c>
      <c r="U330">
        <v>4.17</v>
      </c>
      <c r="V330" s="70">
        <v>79095.179999999993</v>
      </c>
      <c r="W330">
        <v>185.34</v>
      </c>
      <c r="X330" s="70">
        <v>112905.73</v>
      </c>
      <c r="Y330">
        <v>0.90180000000000005</v>
      </c>
      <c r="Z330">
        <v>7.0900000000000005E-2</v>
      </c>
      <c r="AA330">
        <v>2.7300000000000001E-2</v>
      </c>
      <c r="AB330">
        <v>9.8199999999999996E-2</v>
      </c>
      <c r="AC330">
        <v>112.91</v>
      </c>
      <c r="AD330" s="70">
        <v>2343.66</v>
      </c>
      <c r="AE330">
        <v>347.05</v>
      </c>
      <c r="AF330" s="70">
        <v>102159.35</v>
      </c>
      <c r="AG330">
        <v>175</v>
      </c>
      <c r="AH330" s="70">
        <v>32923</v>
      </c>
      <c r="AI330" s="70">
        <v>44145</v>
      </c>
      <c r="AJ330">
        <v>28.44</v>
      </c>
      <c r="AK330">
        <v>19.920000000000002</v>
      </c>
      <c r="AL330">
        <v>28.46</v>
      </c>
      <c r="AM330">
        <v>4.5999999999999996</v>
      </c>
      <c r="AN330" s="70">
        <v>1417.46</v>
      </c>
      <c r="AO330">
        <v>1.5263</v>
      </c>
      <c r="AP330" s="70">
        <v>1163.95</v>
      </c>
      <c r="AQ330" s="70">
        <v>1634.12</v>
      </c>
      <c r="AR330" s="70">
        <v>6357.83</v>
      </c>
      <c r="AS330">
        <v>454.2</v>
      </c>
      <c r="AT330">
        <v>136.94999999999999</v>
      </c>
      <c r="AU330" s="70">
        <v>9747</v>
      </c>
      <c r="AV330" s="70">
        <v>5781.77</v>
      </c>
      <c r="AW330">
        <v>0.5111</v>
      </c>
      <c r="AX330" s="70">
        <v>3918.31</v>
      </c>
      <c r="AY330">
        <v>0.34639999999999999</v>
      </c>
      <c r="AZ330">
        <v>957.07</v>
      </c>
      <c r="BA330">
        <v>8.4599999999999995E-2</v>
      </c>
      <c r="BB330">
        <v>655.48</v>
      </c>
      <c r="BC330">
        <v>5.79E-2</v>
      </c>
      <c r="BD330" s="70">
        <v>11312.62</v>
      </c>
      <c r="BE330" s="70">
        <v>4164.99</v>
      </c>
      <c r="BF330">
        <v>1.6738</v>
      </c>
      <c r="BG330">
        <v>0.51659999999999995</v>
      </c>
      <c r="BH330">
        <v>0.2268</v>
      </c>
      <c r="BI330">
        <v>0.1636</v>
      </c>
      <c r="BJ330">
        <v>3.2300000000000002E-2</v>
      </c>
      <c r="BK330">
        <v>6.0600000000000001E-2</v>
      </c>
    </row>
    <row r="331" spans="1:63" x14ac:dyDescent="0.25">
      <c r="A331" t="s">
        <v>409</v>
      </c>
      <c r="B331">
        <v>50229</v>
      </c>
      <c r="C331">
        <v>2</v>
      </c>
      <c r="D331">
        <v>368.86</v>
      </c>
      <c r="E331">
        <v>737.72</v>
      </c>
      <c r="F331">
        <v>894.23</v>
      </c>
      <c r="G331">
        <v>1.1000000000000001E-3</v>
      </c>
      <c r="H331">
        <v>6.7000000000000002E-3</v>
      </c>
      <c r="I331">
        <v>3.3999999999999998E-3</v>
      </c>
      <c r="J331">
        <v>2.8000000000000001E-2</v>
      </c>
      <c r="K331">
        <v>0.9385</v>
      </c>
      <c r="L331">
        <v>2.23E-2</v>
      </c>
      <c r="M331">
        <v>0.30990000000000001</v>
      </c>
      <c r="N331">
        <v>0</v>
      </c>
      <c r="O331">
        <v>0.1162</v>
      </c>
      <c r="P331" s="70">
        <v>49733.88</v>
      </c>
      <c r="Q331">
        <v>0.24529999999999999</v>
      </c>
      <c r="R331">
        <v>7.5499999999999998E-2</v>
      </c>
      <c r="S331">
        <v>0.67920000000000003</v>
      </c>
      <c r="T331">
        <v>18.79</v>
      </c>
      <c r="U331">
        <v>4.5599999999999996</v>
      </c>
      <c r="V331" s="70">
        <v>51765.68</v>
      </c>
      <c r="W331">
        <v>158.54</v>
      </c>
      <c r="X331" s="70">
        <v>70578.570000000007</v>
      </c>
      <c r="Y331">
        <v>0.91559999999999997</v>
      </c>
      <c r="Z331">
        <v>5.9200000000000003E-2</v>
      </c>
      <c r="AA331">
        <v>2.52E-2</v>
      </c>
      <c r="AB331">
        <v>8.4400000000000003E-2</v>
      </c>
      <c r="AC331">
        <v>70.58</v>
      </c>
      <c r="AD331" s="70">
        <v>2914.79</v>
      </c>
      <c r="AE331">
        <v>495.46</v>
      </c>
      <c r="AF331" s="70">
        <v>61572.52</v>
      </c>
      <c r="AG331">
        <v>22</v>
      </c>
      <c r="AH331" s="70">
        <v>31483</v>
      </c>
      <c r="AI331" s="70">
        <v>44162</v>
      </c>
      <c r="AJ331">
        <v>61</v>
      </c>
      <c r="AK331">
        <v>39.5</v>
      </c>
      <c r="AL331">
        <v>60.77</v>
      </c>
      <c r="AM331">
        <v>5.0999999999999996</v>
      </c>
      <c r="AN331">
        <v>0</v>
      </c>
      <c r="AO331">
        <v>0.94540000000000002</v>
      </c>
      <c r="AP331">
        <v>741.57</v>
      </c>
      <c r="AQ331">
        <v>932.29</v>
      </c>
      <c r="AR331" s="70">
        <v>4136.93</v>
      </c>
      <c r="AS331">
        <v>165.67</v>
      </c>
      <c r="AT331">
        <v>61.51</v>
      </c>
      <c r="AU331" s="70">
        <v>6038</v>
      </c>
      <c r="AV331" s="70">
        <v>4412.2299999999996</v>
      </c>
      <c r="AW331">
        <v>0.54300000000000004</v>
      </c>
      <c r="AX331" s="70">
        <v>1922.13</v>
      </c>
      <c r="AY331">
        <v>0.2366</v>
      </c>
      <c r="AZ331" s="70">
        <v>1368.51</v>
      </c>
      <c r="BA331">
        <v>0.16839999999999999</v>
      </c>
      <c r="BB331">
        <v>422.49</v>
      </c>
      <c r="BC331">
        <v>5.1999999999999998E-2</v>
      </c>
      <c r="BD331" s="70">
        <v>8125.36</v>
      </c>
      <c r="BE331" s="70">
        <v>5778.87</v>
      </c>
      <c r="BF331">
        <v>1.9968999999999999</v>
      </c>
      <c r="BG331">
        <v>0.59450000000000003</v>
      </c>
      <c r="BH331">
        <v>0.21510000000000001</v>
      </c>
      <c r="BI331">
        <v>0.14929999999999999</v>
      </c>
      <c r="BJ331">
        <v>2.7799999999999998E-2</v>
      </c>
      <c r="BK331">
        <v>1.3299999999999999E-2</v>
      </c>
    </row>
    <row r="332" spans="1:63" x14ac:dyDescent="0.25">
      <c r="A332" t="s">
        <v>410</v>
      </c>
      <c r="B332">
        <v>45484</v>
      </c>
      <c r="C332">
        <v>61</v>
      </c>
      <c r="D332">
        <v>13.98</v>
      </c>
      <c r="E332">
        <v>852.6</v>
      </c>
      <c r="F332">
        <v>902.53</v>
      </c>
      <c r="G332">
        <v>8.8999999999999999E-3</v>
      </c>
      <c r="H332">
        <v>6.1999999999999998E-3</v>
      </c>
      <c r="I332">
        <v>0</v>
      </c>
      <c r="J332">
        <v>6.4999999999999997E-3</v>
      </c>
      <c r="K332">
        <v>0.95320000000000005</v>
      </c>
      <c r="L332">
        <v>2.5100000000000001E-2</v>
      </c>
      <c r="M332">
        <v>0.32219999999999999</v>
      </c>
      <c r="N332">
        <v>0</v>
      </c>
      <c r="O332">
        <v>0.16200000000000001</v>
      </c>
      <c r="P332" s="70">
        <v>49407.76</v>
      </c>
      <c r="Q332">
        <v>0.17330000000000001</v>
      </c>
      <c r="R332">
        <v>0.26669999999999999</v>
      </c>
      <c r="S332">
        <v>0.56000000000000005</v>
      </c>
      <c r="T332">
        <v>19.86</v>
      </c>
      <c r="U332">
        <v>11.19</v>
      </c>
      <c r="V332" s="70">
        <v>52942.19</v>
      </c>
      <c r="W332">
        <v>75.489999999999995</v>
      </c>
      <c r="X332" s="70">
        <v>104194.09</v>
      </c>
      <c r="Y332">
        <v>0.88829999999999998</v>
      </c>
      <c r="Z332">
        <v>6.8599999999999994E-2</v>
      </c>
      <c r="AA332">
        <v>4.3200000000000002E-2</v>
      </c>
      <c r="AB332">
        <v>0.11169999999999999</v>
      </c>
      <c r="AC332">
        <v>104.19</v>
      </c>
      <c r="AD332" s="70">
        <v>2570.2600000000002</v>
      </c>
      <c r="AE332">
        <v>427.92</v>
      </c>
      <c r="AF332" s="70">
        <v>101566.7</v>
      </c>
      <c r="AG332">
        <v>169</v>
      </c>
      <c r="AH332" s="70">
        <v>34054</v>
      </c>
      <c r="AI332" s="70">
        <v>47525</v>
      </c>
      <c r="AJ332">
        <v>30.55</v>
      </c>
      <c r="AK332">
        <v>24.28</v>
      </c>
      <c r="AL332">
        <v>26.03</v>
      </c>
      <c r="AM332">
        <v>4.5</v>
      </c>
      <c r="AN332" s="70">
        <v>1636.19</v>
      </c>
      <c r="AO332">
        <v>1.4220999999999999</v>
      </c>
      <c r="AP332" s="70">
        <v>1318.2</v>
      </c>
      <c r="AQ332" s="70">
        <v>1976.28</v>
      </c>
      <c r="AR332" s="70">
        <v>4734.96</v>
      </c>
      <c r="AS332">
        <v>158.68</v>
      </c>
      <c r="AT332">
        <v>326.87</v>
      </c>
      <c r="AU332" s="70">
        <v>8515</v>
      </c>
      <c r="AV332" s="70">
        <v>4934.5200000000004</v>
      </c>
      <c r="AW332">
        <v>0.4587</v>
      </c>
      <c r="AX332" s="70">
        <v>3429.7</v>
      </c>
      <c r="AY332">
        <v>0.31879999999999997</v>
      </c>
      <c r="AZ332" s="70">
        <v>1747.05</v>
      </c>
      <c r="BA332">
        <v>0.16239999999999999</v>
      </c>
      <c r="BB332">
        <v>645.20000000000005</v>
      </c>
      <c r="BC332">
        <v>0.06</v>
      </c>
      <c r="BD332" s="70">
        <v>10756.47</v>
      </c>
      <c r="BE332" s="70">
        <v>4406.16</v>
      </c>
      <c r="BF332">
        <v>1.4352</v>
      </c>
      <c r="BG332">
        <v>0.50309999999999999</v>
      </c>
      <c r="BH332">
        <v>0.21909999999999999</v>
      </c>
      <c r="BI332">
        <v>0.2402</v>
      </c>
      <c r="BJ332">
        <v>2.4199999999999999E-2</v>
      </c>
      <c r="BK332">
        <v>1.3299999999999999E-2</v>
      </c>
    </row>
    <row r="333" spans="1:63" x14ac:dyDescent="0.25">
      <c r="A333" t="s">
        <v>411</v>
      </c>
      <c r="B333">
        <v>44388</v>
      </c>
      <c r="C333">
        <v>48</v>
      </c>
      <c r="D333">
        <v>156.44999999999999</v>
      </c>
      <c r="E333" s="70">
        <v>7509.38</v>
      </c>
      <c r="F333" s="70">
        <v>7031.09</v>
      </c>
      <c r="G333">
        <v>1.21E-2</v>
      </c>
      <c r="H333">
        <v>2.4199999999999999E-2</v>
      </c>
      <c r="I333">
        <v>1.1000000000000001E-3</v>
      </c>
      <c r="J333">
        <v>1.61E-2</v>
      </c>
      <c r="K333">
        <v>0.91590000000000005</v>
      </c>
      <c r="L333">
        <v>3.0499999999999999E-2</v>
      </c>
      <c r="M333">
        <v>0.18149999999999999</v>
      </c>
      <c r="N333">
        <v>5.3E-3</v>
      </c>
      <c r="O333">
        <v>0.1164</v>
      </c>
      <c r="P333" s="70">
        <v>71008.84</v>
      </c>
      <c r="Q333">
        <v>0.11360000000000001</v>
      </c>
      <c r="R333">
        <v>0.20250000000000001</v>
      </c>
      <c r="S333">
        <v>0.68400000000000005</v>
      </c>
      <c r="T333">
        <v>19.190000000000001</v>
      </c>
      <c r="U333">
        <v>35</v>
      </c>
      <c r="V333" s="70">
        <v>76336.259999999995</v>
      </c>
      <c r="W333">
        <v>209.69</v>
      </c>
      <c r="X333" s="70">
        <v>160672.72</v>
      </c>
      <c r="Y333">
        <v>0.76259999999999994</v>
      </c>
      <c r="Z333">
        <v>0.21659999999999999</v>
      </c>
      <c r="AA333">
        <v>2.0799999999999999E-2</v>
      </c>
      <c r="AB333">
        <v>0.2374</v>
      </c>
      <c r="AC333">
        <v>160.66999999999999</v>
      </c>
      <c r="AD333" s="70">
        <v>6566.25</v>
      </c>
      <c r="AE333">
        <v>748.74</v>
      </c>
      <c r="AF333" s="70">
        <v>179473.03</v>
      </c>
      <c r="AG333">
        <v>489</v>
      </c>
      <c r="AH333" s="70">
        <v>43326</v>
      </c>
      <c r="AI333" s="70">
        <v>68974</v>
      </c>
      <c r="AJ333">
        <v>85.78</v>
      </c>
      <c r="AK333">
        <v>39.18</v>
      </c>
      <c r="AL333">
        <v>42.51</v>
      </c>
      <c r="AM333">
        <v>4.3</v>
      </c>
      <c r="AN333">
        <v>0</v>
      </c>
      <c r="AO333">
        <v>0.79859999999999998</v>
      </c>
      <c r="AP333" s="70">
        <v>1112.54</v>
      </c>
      <c r="AQ333" s="70">
        <v>1716.62</v>
      </c>
      <c r="AR333" s="70">
        <v>6180.48</v>
      </c>
      <c r="AS333">
        <v>448.67</v>
      </c>
      <c r="AT333">
        <v>166.68</v>
      </c>
      <c r="AU333" s="70">
        <v>9625</v>
      </c>
      <c r="AV333" s="70">
        <v>3481.59</v>
      </c>
      <c r="AW333">
        <v>0.33150000000000002</v>
      </c>
      <c r="AX333" s="70">
        <v>5978.52</v>
      </c>
      <c r="AY333">
        <v>0.56930000000000003</v>
      </c>
      <c r="AZ333">
        <v>628.48</v>
      </c>
      <c r="BA333">
        <v>5.9799999999999999E-2</v>
      </c>
      <c r="BB333">
        <v>412.56</v>
      </c>
      <c r="BC333">
        <v>3.9300000000000002E-2</v>
      </c>
      <c r="BD333" s="70">
        <v>10501.16</v>
      </c>
      <c r="BE333" s="70">
        <v>1855.23</v>
      </c>
      <c r="BF333">
        <v>0.30099999999999999</v>
      </c>
      <c r="BG333">
        <v>0.60780000000000001</v>
      </c>
      <c r="BH333">
        <v>0.2301</v>
      </c>
      <c r="BI333">
        <v>0.11219999999999999</v>
      </c>
      <c r="BJ333">
        <v>2.4899999999999999E-2</v>
      </c>
      <c r="BK333">
        <v>2.5000000000000001E-2</v>
      </c>
    </row>
    <row r="334" spans="1:63" x14ac:dyDescent="0.25">
      <c r="A334" t="s">
        <v>412</v>
      </c>
      <c r="B334">
        <v>48520</v>
      </c>
      <c r="C334">
        <v>199</v>
      </c>
      <c r="D334">
        <v>9.36</v>
      </c>
      <c r="E334" s="70">
        <v>1862.3</v>
      </c>
      <c r="F334" s="70">
        <v>1732.61</v>
      </c>
      <c r="G334">
        <v>1.1999999999999999E-3</v>
      </c>
      <c r="H334">
        <v>0.01</v>
      </c>
      <c r="I334">
        <v>4.1999999999999997E-3</v>
      </c>
      <c r="J334">
        <v>1.5E-3</v>
      </c>
      <c r="K334">
        <v>0.96509999999999996</v>
      </c>
      <c r="L334">
        <v>1.8100000000000002E-2</v>
      </c>
      <c r="M334">
        <v>0.65429999999999999</v>
      </c>
      <c r="N334">
        <v>0</v>
      </c>
      <c r="O334">
        <v>0.14050000000000001</v>
      </c>
      <c r="P334" s="70">
        <v>42703.01</v>
      </c>
      <c r="Q334">
        <v>0.22389999999999999</v>
      </c>
      <c r="R334">
        <v>0.1343</v>
      </c>
      <c r="S334">
        <v>0.64180000000000004</v>
      </c>
      <c r="T334">
        <v>17.739999999999998</v>
      </c>
      <c r="U334">
        <v>18.760000000000002</v>
      </c>
      <c r="V334" s="70">
        <v>54648.76</v>
      </c>
      <c r="W334">
        <v>99.27</v>
      </c>
      <c r="X334" s="70">
        <v>79047.94</v>
      </c>
      <c r="Y334">
        <v>0.73099999999999998</v>
      </c>
      <c r="Z334">
        <v>0.15029999999999999</v>
      </c>
      <c r="AA334">
        <v>0.1188</v>
      </c>
      <c r="AB334">
        <v>0.26900000000000002</v>
      </c>
      <c r="AC334">
        <v>79.05</v>
      </c>
      <c r="AD334" s="70">
        <v>1580.96</v>
      </c>
      <c r="AE334">
        <v>263.43</v>
      </c>
      <c r="AF334" s="70">
        <v>66985.14</v>
      </c>
      <c r="AG334">
        <v>33</v>
      </c>
      <c r="AH334" s="70">
        <v>26250</v>
      </c>
      <c r="AI334" s="70">
        <v>37445</v>
      </c>
      <c r="AJ334">
        <v>20</v>
      </c>
      <c r="AK334">
        <v>20</v>
      </c>
      <c r="AL334">
        <v>20</v>
      </c>
      <c r="AM334">
        <v>3.8</v>
      </c>
      <c r="AN334">
        <v>0</v>
      </c>
      <c r="AO334">
        <v>0.63139999999999996</v>
      </c>
      <c r="AP334" s="70">
        <v>1409.85</v>
      </c>
      <c r="AQ334" s="70">
        <v>2515.0500000000002</v>
      </c>
      <c r="AR334" s="70">
        <v>6674.58</v>
      </c>
      <c r="AS334">
        <v>715.88</v>
      </c>
      <c r="AT334">
        <v>281.62</v>
      </c>
      <c r="AU334" s="70">
        <v>11597</v>
      </c>
      <c r="AV334" s="70">
        <v>8439.35</v>
      </c>
      <c r="AW334">
        <v>0.66720000000000002</v>
      </c>
      <c r="AX334" s="70">
        <v>1428.16</v>
      </c>
      <c r="AY334">
        <v>0.1129</v>
      </c>
      <c r="AZ334">
        <v>644.09</v>
      </c>
      <c r="BA334">
        <v>5.0900000000000001E-2</v>
      </c>
      <c r="BB334" s="70">
        <v>2136.9899999999998</v>
      </c>
      <c r="BC334">
        <v>0.16900000000000001</v>
      </c>
      <c r="BD334" s="70">
        <v>12648.59</v>
      </c>
      <c r="BE334" s="70">
        <v>6737.25</v>
      </c>
      <c r="BF334">
        <v>3.6347</v>
      </c>
      <c r="BG334">
        <v>0.49309999999999998</v>
      </c>
      <c r="BH334">
        <v>0.28839999999999999</v>
      </c>
      <c r="BI334">
        <v>0.13780000000000001</v>
      </c>
      <c r="BJ334">
        <v>4.7699999999999999E-2</v>
      </c>
      <c r="BK334">
        <v>3.2899999999999999E-2</v>
      </c>
    </row>
    <row r="335" spans="1:63" x14ac:dyDescent="0.25">
      <c r="A335" t="s">
        <v>413</v>
      </c>
      <c r="B335">
        <v>45492</v>
      </c>
      <c r="C335">
        <v>35</v>
      </c>
      <c r="D335">
        <v>229.41</v>
      </c>
      <c r="E335" s="70">
        <v>8029.28</v>
      </c>
      <c r="F335" s="70">
        <v>7903.56</v>
      </c>
      <c r="G335">
        <v>1.7100000000000001E-2</v>
      </c>
      <c r="H335">
        <v>2.06E-2</v>
      </c>
      <c r="I335">
        <v>8.9999999999999998E-4</v>
      </c>
      <c r="J335">
        <v>1.4999999999999999E-2</v>
      </c>
      <c r="K335">
        <v>0.92149999999999999</v>
      </c>
      <c r="L335">
        <v>2.4899999999999999E-2</v>
      </c>
      <c r="M335">
        <v>0.29480000000000001</v>
      </c>
      <c r="N335">
        <v>1.77E-2</v>
      </c>
      <c r="O335">
        <v>0.12139999999999999</v>
      </c>
      <c r="P335" s="70">
        <v>69122.92</v>
      </c>
      <c r="Q335">
        <v>0.28120000000000001</v>
      </c>
      <c r="R335">
        <v>0.13009999999999999</v>
      </c>
      <c r="S335">
        <v>0.58879999999999999</v>
      </c>
      <c r="T335">
        <v>17.73</v>
      </c>
      <c r="U335">
        <v>46</v>
      </c>
      <c r="V335" s="70">
        <v>94824.3</v>
      </c>
      <c r="W335">
        <v>174.55</v>
      </c>
      <c r="X335" s="70">
        <v>206727.89</v>
      </c>
      <c r="Y335">
        <v>0.73580000000000001</v>
      </c>
      <c r="Z335">
        <v>0.23350000000000001</v>
      </c>
      <c r="AA335">
        <v>3.0700000000000002E-2</v>
      </c>
      <c r="AB335">
        <v>0.26419999999999999</v>
      </c>
      <c r="AC335">
        <v>206.73</v>
      </c>
      <c r="AD335" s="70">
        <v>8417.43</v>
      </c>
      <c r="AE335">
        <v>901.73</v>
      </c>
      <c r="AF335" s="70">
        <v>238268.99</v>
      </c>
      <c r="AG335">
        <v>575</v>
      </c>
      <c r="AH335" s="70">
        <v>38300</v>
      </c>
      <c r="AI335" s="70">
        <v>57137</v>
      </c>
      <c r="AJ335">
        <v>76.540000000000006</v>
      </c>
      <c r="AK335">
        <v>37.29</v>
      </c>
      <c r="AL335">
        <v>46.82</v>
      </c>
      <c r="AM335">
        <v>4.8</v>
      </c>
      <c r="AN335">
        <v>0</v>
      </c>
      <c r="AO335">
        <v>0.92020000000000002</v>
      </c>
      <c r="AP335" s="70">
        <v>1565.05</v>
      </c>
      <c r="AQ335" s="70">
        <v>2240.79</v>
      </c>
      <c r="AR335" s="70">
        <v>7450.55</v>
      </c>
      <c r="AS335">
        <v>758.29</v>
      </c>
      <c r="AT335">
        <v>294.32</v>
      </c>
      <c r="AU335" s="70">
        <v>12309</v>
      </c>
      <c r="AV335" s="70">
        <v>3769.01</v>
      </c>
      <c r="AW335">
        <v>0.29580000000000001</v>
      </c>
      <c r="AX335" s="70">
        <v>7737.45</v>
      </c>
      <c r="AY335">
        <v>0.60729999999999995</v>
      </c>
      <c r="AZ335">
        <v>696.89</v>
      </c>
      <c r="BA335">
        <v>5.4699999999999999E-2</v>
      </c>
      <c r="BB335">
        <v>537.71</v>
      </c>
      <c r="BC335">
        <v>4.2200000000000001E-2</v>
      </c>
      <c r="BD335" s="70">
        <v>12741.05</v>
      </c>
      <c r="BE335" s="70">
        <v>1762.25</v>
      </c>
      <c r="BF335">
        <v>0.27229999999999999</v>
      </c>
      <c r="BG335">
        <v>0.57830000000000004</v>
      </c>
      <c r="BH335">
        <v>0.2621</v>
      </c>
      <c r="BI335">
        <v>0.1052</v>
      </c>
      <c r="BJ335">
        <v>3.7999999999999999E-2</v>
      </c>
      <c r="BK335">
        <v>1.6400000000000001E-2</v>
      </c>
    </row>
    <row r="336" spans="1:63" x14ac:dyDescent="0.25">
      <c r="A336" t="s">
        <v>414</v>
      </c>
      <c r="B336">
        <v>48629</v>
      </c>
      <c r="C336">
        <v>121</v>
      </c>
      <c r="D336">
        <v>10.199999999999999</v>
      </c>
      <c r="E336" s="70">
        <v>1234.44</v>
      </c>
      <c r="F336" s="70">
        <v>1244.58</v>
      </c>
      <c r="G336">
        <v>3.2000000000000002E-3</v>
      </c>
      <c r="H336">
        <v>2.5999999999999999E-3</v>
      </c>
      <c r="I336">
        <v>0</v>
      </c>
      <c r="J336">
        <v>9.2999999999999992E-3</v>
      </c>
      <c r="K336">
        <v>0.97689999999999999</v>
      </c>
      <c r="L336">
        <v>7.9000000000000008E-3</v>
      </c>
      <c r="M336">
        <v>0.22900000000000001</v>
      </c>
      <c r="N336">
        <v>0</v>
      </c>
      <c r="O336">
        <v>9.0300000000000005E-2</v>
      </c>
      <c r="P336" s="70">
        <v>57375.21</v>
      </c>
      <c r="Q336">
        <v>0.186</v>
      </c>
      <c r="R336">
        <v>0.1047</v>
      </c>
      <c r="S336">
        <v>0.70930000000000004</v>
      </c>
      <c r="T336">
        <v>18.309999999999999</v>
      </c>
      <c r="U336">
        <v>7.31</v>
      </c>
      <c r="V336" s="70">
        <v>78762.16</v>
      </c>
      <c r="W336">
        <v>164.82</v>
      </c>
      <c r="X336" s="70">
        <v>153001.99</v>
      </c>
      <c r="Y336">
        <v>0.92310000000000003</v>
      </c>
      <c r="Z336">
        <v>3.4700000000000002E-2</v>
      </c>
      <c r="AA336">
        <v>4.2200000000000001E-2</v>
      </c>
      <c r="AB336">
        <v>7.6899999999999996E-2</v>
      </c>
      <c r="AC336">
        <v>153</v>
      </c>
      <c r="AD336" s="70">
        <v>3560.11</v>
      </c>
      <c r="AE336">
        <v>593.57000000000005</v>
      </c>
      <c r="AF336" s="70">
        <v>150663.16</v>
      </c>
      <c r="AG336">
        <v>426</v>
      </c>
      <c r="AH336" s="70">
        <v>37793</v>
      </c>
      <c r="AI336" s="70">
        <v>53689</v>
      </c>
      <c r="AJ336">
        <v>40.58</v>
      </c>
      <c r="AK336">
        <v>22.45</v>
      </c>
      <c r="AL336">
        <v>23.85</v>
      </c>
      <c r="AM336">
        <v>6.5</v>
      </c>
      <c r="AN336" s="70">
        <v>2323.67</v>
      </c>
      <c r="AO336">
        <v>1.3421000000000001</v>
      </c>
      <c r="AP336" s="70">
        <v>1127.27</v>
      </c>
      <c r="AQ336" s="70">
        <v>1748.47</v>
      </c>
      <c r="AR336" s="70">
        <v>5063.49</v>
      </c>
      <c r="AS336">
        <v>543.23</v>
      </c>
      <c r="AT336">
        <v>295.51</v>
      </c>
      <c r="AU336" s="70">
        <v>8778</v>
      </c>
      <c r="AV336" s="70">
        <v>4127.53</v>
      </c>
      <c r="AW336">
        <v>0.38719999999999999</v>
      </c>
      <c r="AX336" s="70">
        <v>5139.97</v>
      </c>
      <c r="AY336">
        <v>0.48209999999999997</v>
      </c>
      <c r="AZ336" s="70">
        <v>1003.31</v>
      </c>
      <c r="BA336">
        <v>9.4100000000000003E-2</v>
      </c>
      <c r="BB336">
        <v>390.37</v>
      </c>
      <c r="BC336">
        <v>3.6600000000000001E-2</v>
      </c>
      <c r="BD336" s="70">
        <v>10661.19</v>
      </c>
      <c r="BE336" s="70">
        <v>3199.13</v>
      </c>
      <c r="BF336">
        <v>0.70309999999999995</v>
      </c>
      <c r="BG336">
        <v>0.53749999999999998</v>
      </c>
      <c r="BH336">
        <v>0.21759999999999999</v>
      </c>
      <c r="BI336">
        <v>0.2021</v>
      </c>
      <c r="BJ336">
        <v>2.98E-2</v>
      </c>
      <c r="BK336">
        <v>1.2999999999999999E-2</v>
      </c>
    </row>
    <row r="337" spans="1:63" x14ac:dyDescent="0.25">
      <c r="A337" t="s">
        <v>415</v>
      </c>
      <c r="B337">
        <v>46920</v>
      </c>
      <c r="C337">
        <v>401</v>
      </c>
      <c r="D337">
        <v>6.29</v>
      </c>
      <c r="E337" s="70">
        <v>2522.79</v>
      </c>
      <c r="F337" s="70">
        <v>2459.0500000000002</v>
      </c>
      <c r="G337">
        <v>4.4000000000000003E-3</v>
      </c>
      <c r="H337">
        <v>1.35E-2</v>
      </c>
      <c r="I337">
        <v>1E-4</v>
      </c>
      <c r="J337">
        <v>2.4E-2</v>
      </c>
      <c r="K337">
        <v>0.91759999999999997</v>
      </c>
      <c r="L337">
        <v>4.0399999999999998E-2</v>
      </c>
      <c r="M337">
        <v>0.48980000000000001</v>
      </c>
      <c r="N337">
        <v>5.7000000000000002E-3</v>
      </c>
      <c r="O337">
        <v>0.14630000000000001</v>
      </c>
      <c r="P337" s="70">
        <v>47182.05</v>
      </c>
      <c r="Q337">
        <v>0.1176</v>
      </c>
      <c r="R337">
        <v>0.28100000000000003</v>
      </c>
      <c r="S337">
        <v>0.60129999999999995</v>
      </c>
      <c r="T337">
        <v>17.46</v>
      </c>
      <c r="U337">
        <v>21</v>
      </c>
      <c r="V337" s="70">
        <v>72939.81</v>
      </c>
      <c r="W337">
        <v>115.66</v>
      </c>
      <c r="X337" s="70">
        <v>193523.58</v>
      </c>
      <c r="Y337">
        <v>0.64400000000000002</v>
      </c>
      <c r="Z337">
        <v>0.1789</v>
      </c>
      <c r="AA337">
        <v>0.17710000000000001</v>
      </c>
      <c r="AB337">
        <v>0.35599999999999998</v>
      </c>
      <c r="AC337">
        <v>193.52</v>
      </c>
      <c r="AD337" s="70">
        <v>5517.78</v>
      </c>
      <c r="AE337">
        <v>546.91999999999996</v>
      </c>
      <c r="AF337" s="70">
        <v>149528.74</v>
      </c>
      <c r="AG337">
        <v>421</v>
      </c>
      <c r="AH337" s="70">
        <v>29671</v>
      </c>
      <c r="AI337" s="70">
        <v>43988</v>
      </c>
      <c r="AJ337">
        <v>30.6</v>
      </c>
      <c r="AK337">
        <v>28.01</v>
      </c>
      <c r="AL337">
        <v>28.23</v>
      </c>
      <c r="AM337">
        <v>3.2</v>
      </c>
      <c r="AN337">
        <v>0</v>
      </c>
      <c r="AO337">
        <v>1.2497</v>
      </c>
      <c r="AP337" s="70">
        <v>1318.86</v>
      </c>
      <c r="AQ337" s="70">
        <v>2140.0300000000002</v>
      </c>
      <c r="AR337" s="70">
        <v>5089.75</v>
      </c>
      <c r="AS337">
        <v>601.69000000000005</v>
      </c>
      <c r="AT337">
        <v>317.68</v>
      </c>
      <c r="AU337" s="70">
        <v>9468</v>
      </c>
      <c r="AV337" s="70">
        <v>4415.4799999999996</v>
      </c>
      <c r="AW337">
        <v>0.38879999999999998</v>
      </c>
      <c r="AX337" s="70">
        <v>4700.55</v>
      </c>
      <c r="AY337">
        <v>0.41389999999999999</v>
      </c>
      <c r="AZ337" s="70">
        <v>1383.84</v>
      </c>
      <c r="BA337">
        <v>0.12180000000000001</v>
      </c>
      <c r="BB337">
        <v>857.28</v>
      </c>
      <c r="BC337">
        <v>7.5499999999999998E-2</v>
      </c>
      <c r="BD337" s="70">
        <v>11357.15</v>
      </c>
      <c r="BE337" s="70">
        <v>3657.15</v>
      </c>
      <c r="BF337">
        <v>1.1194</v>
      </c>
      <c r="BG337">
        <v>0.5504</v>
      </c>
      <c r="BH337">
        <v>0.20430000000000001</v>
      </c>
      <c r="BI337">
        <v>0.1615</v>
      </c>
      <c r="BJ337">
        <v>6.0400000000000002E-2</v>
      </c>
      <c r="BK337">
        <v>2.3400000000000001E-2</v>
      </c>
    </row>
    <row r="338" spans="1:63" x14ac:dyDescent="0.25">
      <c r="A338" t="s">
        <v>416</v>
      </c>
      <c r="B338">
        <v>44396</v>
      </c>
      <c r="C338">
        <v>30</v>
      </c>
      <c r="D338">
        <v>195.02</v>
      </c>
      <c r="E338" s="70">
        <v>5850.58</v>
      </c>
      <c r="F338" s="70">
        <v>5314.29</v>
      </c>
      <c r="G338">
        <v>2.4E-2</v>
      </c>
      <c r="H338">
        <v>7.9699999999999993E-2</v>
      </c>
      <c r="I338">
        <v>8.9999999999999998E-4</v>
      </c>
      <c r="J338">
        <v>2.4500000000000001E-2</v>
      </c>
      <c r="K338">
        <v>0.83489999999999998</v>
      </c>
      <c r="L338">
        <v>3.5999999999999997E-2</v>
      </c>
      <c r="M338">
        <v>0.3931</v>
      </c>
      <c r="N338">
        <v>1.49E-2</v>
      </c>
      <c r="O338">
        <v>0.15840000000000001</v>
      </c>
      <c r="P338" s="70">
        <v>54584.1</v>
      </c>
      <c r="Q338">
        <v>0.2651</v>
      </c>
      <c r="R338">
        <v>0.21929999999999999</v>
      </c>
      <c r="S338">
        <v>0.51570000000000005</v>
      </c>
      <c r="T338">
        <v>19.079999999999998</v>
      </c>
      <c r="U338">
        <v>24.6</v>
      </c>
      <c r="V338" s="70">
        <v>89169.63</v>
      </c>
      <c r="W338">
        <v>233.65</v>
      </c>
      <c r="X338" s="70">
        <v>146872.85999999999</v>
      </c>
      <c r="Y338">
        <v>0.63619999999999999</v>
      </c>
      <c r="Z338">
        <v>0.33889999999999998</v>
      </c>
      <c r="AA338">
        <v>2.4799999999999999E-2</v>
      </c>
      <c r="AB338">
        <v>0.36380000000000001</v>
      </c>
      <c r="AC338">
        <v>146.87</v>
      </c>
      <c r="AD338" s="70">
        <v>5991.83</v>
      </c>
      <c r="AE338">
        <v>708.43</v>
      </c>
      <c r="AF338" s="70">
        <v>165801.07</v>
      </c>
      <c r="AG338">
        <v>463</v>
      </c>
      <c r="AH338" s="70">
        <v>35543</v>
      </c>
      <c r="AI338" s="70">
        <v>53938</v>
      </c>
      <c r="AJ338">
        <v>54.03</v>
      </c>
      <c r="AK338">
        <v>40.15</v>
      </c>
      <c r="AL338">
        <v>41.04</v>
      </c>
      <c r="AM338">
        <v>4.22</v>
      </c>
      <c r="AN338">
        <v>0</v>
      </c>
      <c r="AO338">
        <v>0.84899999999999998</v>
      </c>
      <c r="AP338" s="70">
        <v>1036.74</v>
      </c>
      <c r="AQ338" s="70">
        <v>1745.91</v>
      </c>
      <c r="AR338" s="70">
        <v>5946.19</v>
      </c>
      <c r="AS338">
        <v>618.75</v>
      </c>
      <c r="AT338">
        <v>282.42</v>
      </c>
      <c r="AU338" s="70">
        <v>9630</v>
      </c>
      <c r="AV338" s="70">
        <v>3181.94</v>
      </c>
      <c r="AW338">
        <v>0.32019999999999998</v>
      </c>
      <c r="AX338" s="70">
        <v>5531.73</v>
      </c>
      <c r="AY338">
        <v>0.55659999999999998</v>
      </c>
      <c r="AZ338">
        <v>554.83000000000004</v>
      </c>
      <c r="BA338">
        <v>5.5800000000000002E-2</v>
      </c>
      <c r="BB338">
        <v>670.18</v>
      </c>
      <c r="BC338">
        <v>6.7400000000000002E-2</v>
      </c>
      <c r="BD338" s="70">
        <v>9938.67</v>
      </c>
      <c r="BE338" s="70">
        <v>1564.64</v>
      </c>
      <c r="BF338">
        <v>0.33529999999999999</v>
      </c>
      <c r="BG338">
        <v>0.59799999999999998</v>
      </c>
      <c r="BH338">
        <v>0.223</v>
      </c>
      <c r="BI338">
        <v>0.13139999999999999</v>
      </c>
      <c r="BJ338">
        <v>2.7E-2</v>
      </c>
      <c r="BK338">
        <v>2.07E-2</v>
      </c>
    </row>
    <row r="339" spans="1:63" x14ac:dyDescent="0.25">
      <c r="A339" t="s">
        <v>417</v>
      </c>
      <c r="B339">
        <v>44404</v>
      </c>
      <c r="C339">
        <v>26</v>
      </c>
      <c r="D339">
        <v>286.95</v>
      </c>
      <c r="E339" s="70">
        <v>7460.57</v>
      </c>
      <c r="F339" s="70">
        <v>6275.28</v>
      </c>
      <c r="G339">
        <v>2.8E-3</v>
      </c>
      <c r="H339">
        <v>0.158</v>
      </c>
      <c r="I339">
        <v>1.1000000000000001E-3</v>
      </c>
      <c r="J339">
        <v>7.5499999999999998E-2</v>
      </c>
      <c r="K339">
        <v>0.65759999999999996</v>
      </c>
      <c r="L339">
        <v>0.105</v>
      </c>
      <c r="M339">
        <v>0.70760000000000001</v>
      </c>
      <c r="N339">
        <v>3.8699999999999998E-2</v>
      </c>
      <c r="O339">
        <v>0.16719999999999999</v>
      </c>
      <c r="P339" s="70">
        <v>57229.18</v>
      </c>
      <c r="Q339">
        <v>0.184</v>
      </c>
      <c r="R339">
        <v>0.18629999999999999</v>
      </c>
      <c r="S339">
        <v>0.62970000000000004</v>
      </c>
      <c r="T339">
        <v>18.43</v>
      </c>
      <c r="U339">
        <v>31</v>
      </c>
      <c r="V339" s="70">
        <v>86174.9</v>
      </c>
      <c r="W339">
        <v>232.18</v>
      </c>
      <c r="X339" s="70">
        <v>96007.63</v>
      </c>
      <c r="Y339">
        <v>0.64319999999999999</v>
      </c>
      <c r="Z339">
        <v>0.28599999999999998</v>
      </c>
      <c r="AA339">
        <v>7.0800000000000002E-2</v>
      </c>
      <c r="AB339">
        <v>0.35680000000000001</v>
      </c>
      <c r="AC339">
        <v>96.01</v>
      </c>
      <c r="AD339" s="70">
        <v>4402.3</v>
      </c>
      <c r="AE339">
        <v>561.57000000000005</v>
      </c>
      <c r="AF339" s="70">
        <v>109224.12</v>
      </c>
      <c r="AG339">
        <v>217</v>
      </c>
      <c r="AH339" s="70">
        <v>24577</v>
      </c>
      <c r="AI339" s="70">
        <v>37713</v>
      </c>
      <c r="AJ339">
        <v>45.89</v>
      </c>
      <c r="AK339">
        <v>45.89</v>
      </c>
      <c r="AL339">
        <v>45.77</v>
      </c>
      <c r="AM339">
        <v>4.92</v>
      </c>
      <c r="AN339">
        <v>0</v>
      </c>
      <c r="AO339">
        <v>1.4712000000000001</v>
      </c>
      <c r="AP339" s="70">
        <v>1253.33</v>
      </c>
      <c r="AQ339" s="70">
        <v>1969.42</v>
      </c>
      <c r="AR339" s="70">
        <v>5883.16</v>
      </c>
      <c r="AS339">
        <v>710.87</v>
      </c>
      <c r="AT339">
        <v>699.21</v>
      </c>
      <c r="AU339" s="70">
        <v>10516</v>
      </c>
      <c r="AV339" s="70">
        <v>5855.62</v>
      </c>
      <c r="AW339">
        <v>0.47639999999999999</v>
      </c>
      <c r="AX339" s="70">
        <v>4437.3599999999997</v>
      </c>
      <c r="AY339">
        <v>0.36099999999999999</v>
      </c>
      <c r="AZ339">
        <v>340.76</v>
      </c>
      <c r="BA339">
        <v>2.7699999999999999E-2</v>
      </c>
      <c r="BB339" s="70">
        <v>1657.04</v>
      </c>
      <c r="BC339">
        <v>0.1348</v>
      </c>
      <c r="BD339" s="70">
        <v>12290.78</v>
      </c>
      <c r="BE339" s="70">
        <v>2781.86</v>
      </c>
      <c r="BF339">
        <v>1.1231</v>
      </c>
      <c r="BG339">
        <v>0.46039999999999998</v>
      </c>
      <c r="BH339">
        <v>0.17760000000000001</v>
      </c>
      <c r="BI339">
        <v>0.3347</v>
      </c>
      <c r="BJ339">
        <v>1.6E-2</v>
      </c>
      <c r="BK339">
        <v>1.1299999999999999E-2</v>
      </c>
    </row>
    <row r="340" spans="1:63" x14ac:dyDescent="0.25">
      <c r="A340" t="s">
        <v>418</v>
      </c>
      <c r="B340">
        <v>48173</v>
      </c>
      <c r="C340">
        <v>63</v>
      </c>
      <c r="D340">
        <v>49.34</v>
      </c>
      <c r="E340" s="70">
        <v>3108.59</v>
      </c>
      <c r="F340" s="70">
        <v>3149.02</v>
      </c>
      <c r="G340">
        <v>7.4000000000000003E-3</v>
      </c>
      <c r="H340">
        <v>2.1700000000000001E-2</v>
      </c>
      <c r="I340">
        <v>4.8999999999999998E-3</v>
      </c>
      <c r="J340">
        <v>2.9000000000000001E-2</v>
      </c>
      <c r="K340">
        <v>0.90069999999999995</v>
      </c>
      <c r="L340">
        <v>3.6400000000000002E-2</v>
      </c>
      <c r="M340">
        <v>0.35759999999999997</v>
      </c>
      <c r="N340">
        <v>1.6000000000000001E-3</v>
      </c>
      <c r="O340">
        <v>0.1082</v>
      </c>
      <c r="P340" s="70">
        <v>58385.43</v>
      </c>
      <c r="Q340">
        <v>0.1792</v>
      </c>
      <c r="R340">
        <v>0.1651</v>
      </c>
      <c r="S340">
        <v>0.65569999999999995</v>
      </c>
      <c r="T340">
        <v>22.49</v>
      </c>
      <c r="U340">
        <v>16</v>
      </c>
      <c r="V340" s="70">
        <v>74317.94</v>
      </c>
      <c r="W340">
        <v>187.47</v>
      </c>
      <c r="X340" s="70">
        <v>139952.88</v>
      </c>
      <c r="Y340">
        <v>0.8488</v>
      </c>
      <c r="Z340">
        <v>0.1113</v>
      </c>
      <c r="AA340">
        <v>3.9899999999999998E-2</v>
      </c>
      <c r="AB340">
        <v>0.1512</v>
      </c>
      <c r="AC340">
        <v>139.94999999999999</v>
      </c>
      <c r="AD340" s="70">
        <v>4168.2</v>
      </c>
      <c r="AE340">
        <v>591.54</v>
      </c>
      <c r="AF340" s="70">
        <v>155656.38</v>
      </c>
      <c r="AG340">
        <v>438</v>
      </c>
      <c r="AH340" s="70">
        <v>34649</v>
      </c>
      <c r="AI340" s="70">
        <v>49797</v>
      </c>
      <c r="AJ340">
        <v>45.64</v>
      </c>
      <c r="AK340">
        <v>29.48</v>
      </c>
      <c r="AL340">
        <v>26.4</v>
      </c>
      <c r="AM340">
        <v>0</v>
      </c>
      <c r="AN340">
        <v>0</v>
      </c>
      <c r="AO340">
        <v>0.88039999999999996</v>
      </c>
      <c r="AP340" s="70">
        <v>1079.69</v>
      </c>
      <c r="AQ340" s="70">
        <v>1687.84</v>
      </c>
      <c r="AR340" s="70">
        <v>5161.8599999999997</v>
      </c>
      <c r="AS340">
        <v>308.05</v>
      </c>
      <c r="AT340">
        <v>249.56</v>
      </c>
      <c r="AU340" s="70">
        <v>8487</v>
      </c>
      <c r="AV340" s="70">
        <v>3927.61</v>
      </c>
      <c r="AW340">
        <v>0.4284</v>
      </c>
      <c r="AX340" s="70">
        <v>3300.81</v>
      </c>
      <c r="AY340">
        <v>0.36</v>
      </c>
      <c r="AZ340" s="70">
        <v>1432.84</v>
      </c>
      <c r="BA340">
        <v>0.15629999999999999</v>
      </c>
      <c r="BB340">
        <v>506.94</v>
      </c>
      <c r="BC340">
        <v>5.5300000000000002E-2</v>
      </c>
      <c r="BD340" s="70">
        <v>9168.19</v>
      </c>
      <c r="BE340" s="70">
        <v>3590.37</v>
      </c>
      <c r="BF340">
        <v>0.83460000000000001</v>
      </c>
      <c r="BG340">
        <v>0.5756</v>
      </c>
      <c r="BH340">
        <v>0.21360000000000001</v>
      </c>
      <c r="BI340">
        <v>0.16259999999999999</v>
      </c>
      <c r="BJ340">
        <v>3.1399999999999997E-2</v>
      </c>
      <c r="BK340">
        <v>1.67E-2</v>
      </c>
    </row>
    <row r="341" spans="1:63" x14ac:dyDescent="0.25">
      <c r="A341" t="s">
        <v>419</v>
      </c>
      <c r="B341">
        <v>45500</v>
      </c>
      <c r="C341">
        <v>31</v>
      </c>
      <c r="D341">
        <v>210.18</v>
      </c>
      <c r="E341" s="70">
        <v>6515.57</v>
      </c>
      <c r="F341" s="70">
        <v>6135.86</v>
      </c>
      <c r="G341">
        <v>1.7000000000000001E-2</v>
      </c>
      <c r="H341">
        <v>0.02</v>
      </c>
      <c r="I341">
        <v>0</v>
      </c>
      <c r="J341">
        <v>1.8499999999999999E-2</v>
      </c>
      <c r="K341">
        <v>0.9194</v>
      </c>
      <c r="L341">
        <v>2.5000000000000001E-2</v>
      </c>
      <c r="M341">
        <v>0.24399999999999999</v>
      </c>
      <c r="N341">
        <v>9.7999999999999997E-3</v>
      </c>
      <c r="O341">
        <v>0.1167</v>
      </c>
      <c r="P341" s="70">
        <v>61756.22</v>
      </c>
      <c r="Q341">
        <v>0.18229999999999999</v>
      </c>
      <c r="R341">
        <v>0.23649999999999999</v>
      </c>
      <c r="S341">
        <v>0.58120000000000005</v>
      </c>
      <c r="T341">
        <v>19.63</v>
      </c>
      <c r="U341">
        <v>25</v>
      </c>
      <c r="V341" s="70">
        <v>85708.12</v>
      </c>
      <c r="W341">
        <v>252.68</v>
      </c>
      <c r="X341" s="70">
        <v>134123.79</v>
      </c>
      <c r="Y341">
        <v>0.81069999999999998</v>
      </c>
      <c r="Z341">
        <v>0.1603</v>
      </c>
      <c r="AA341">
        <v>2.9000000000000001E-2</v>
      </c>
      <c r="AB341">
        <v>0.1893</v>
      </c>
      <c r="AC341">
        <v>134.12</v>
      </c>
      <c r="AD341" s="70">
        <v>5722.47</v>
      </c>
      <c r="AE341">
        <v>700.92</v>
      </c>
      <c r="AF341" s="70">
        <v>163371.10999999999</v>
      </c>
      <c r="AG341">
        <v>460</v>
      </c>
      <c r="AH341" s="70">
        <v>42853</v>
      </c>
      <c r="AI341" s="70">
        <v>65675</v>
      </c>
      <c r="AJ341">
        <v>72.7</v>
      </c>
      <c r="AK341">
        <v>40.090000000000003</v>
      </c>
      <c r="AL341">
        <v>50.23</v>
      </c>
      <c r="AM341">
        <v>3.8</v>
      </c>
      <c r="AN341">
        <v>0</v>
      </c>
      <c r="AO341">
        <v>0.72570000000000001</v>
      </c>
      <c r="AP341">
        <v>989.26</v>
      </c>
      <c r="AQ341" s="70">
        <v>1983.23</v>
      </c>
      <c r="AR341" s="70">
        <v>5548.68</v>
      </c>
      <c r="AS341">
        <v>434.04</v>
      </c>
      <c r="AT341">
        <v>188.79</v>
      </c>
      <c r="AU341" s="70">
        <v>9144</v>
      </c>
      <c r="AV341" s="70">
        <v>3481.95</v>
      </c>
      <c r="AW341">
        <v>0.3352</v>
      </c>
      <c r="AX341" s="70">
        <v>5183.8900000000003</v>
      </c>
      <c r="AY341">
        <v>0.499</v>
      </c>
      <c r="AZ341" s="70">
        <v>1142.73</v>
      </c>
      <c r="BA341">
        <v>0.11</v>
      </c>
      <c r="BB341">
        <v>580.41999999999996</v>
      </c>
      <c r="BC341">
        <v>5.5899999999999998E-2</v>
      </c>
      <c r="BD341" s="70">
        <v>10389</v>
      </c>
      <c r="BE341" s="70">
        <v>2437.54</v>
      </c>
      <c r="BF341">
        <v>0.40389999999999998</v>
      </c>
      <c r="BG341">
        <v>0.55630000000000002</v>
      </c>
      <c r="BH341">
        <v>0.1847</v>
      </c>
      <c r="BI341">
        <v>0.21340000000000001</v>
      </c>
      <c r="BJ341">
        <v>0.03</v>
      </c>
      <c r="BK341">
        <v>1.55E-2</v>
      </c>
    </row>
    <row r="342" spans="1:63" x14ac:dyDescent="0.25">
      <c r="A342" t="s">
        <v>420</v>
      </c>
      <c r="B342">
        <v>50633</v>
      </c>
      <c r="C342">
        <v>54</v>
      </c>
      <c r="D342">
        <v>11.62</v>
      </c>
      <c r="E342">
        <v>627.29999999999995</v>
      </c>
      <c r="F342">
        <v>636.41</v>
      </c>
      <c r="G342">
        <v>1.6000000000000001E-3</v>
      </c>
      <c r="H342">
        <v>6.3E-3</v>
      </c>
      <c r="I342">
        <v>0</v>
      </c>
      <c r="J342">
        <v>3.9E-2</v>
      </c>
      <c r="K342">
        <v>0.93359999999999999</v>
      </c>
      <c r="L342">
        <v>1.9599999999999999E-2</v>
      </c>
      <c r="M342">
        <v>0.40550000000000003</v>
      </c>
      <c r="N342">
        <v>0</v>
      </c>
      <c r="O342">
        <v>0.13819999999999999</v>
      </c>
      <c r="P342" s="70">
        <v>49388.36</v>
      </c>
      <c r="Q342">
        <v>0.14710000000000001</v>
      </c>
      <c r="R342">
        <v>0.14710000000000001</v>
      </c>
      <c r="S342">
        <v>0.70589999999999997</v>
      </c>
      <c r="T342">
        <v>17</v>
      </c>
      <c r="U342">
        <v>6.87</v>
      </c>
      <c r="V342" s="70">
        <v>61534.93</v>
      </c>
      <c r="W342">
        <v>88.05</v>
      </c>
      <c r="X342" s="70">
        <v>101840.6</v>
      </c>
      <c r="Y342">
        <v>0.83</v>
      </c>
      <c r="Z342">
        <v>0.13450000000000001</v>
      </c>
      <c r="AA342">
        <v>3.5499999999999997E-2</v>
      </c>
      <c r="AB342">
        <v>0.17</v>
      </c>
      <c r="AC342">
        <v>101.84</v>
      </c>
      <c r="AD342" s="70">
        <v>2858.63</v>
      </c>
      <c r="AE342">
        <v>462.1</v>
      </c>
      <c r="AF342" s="70">
        <v>102651.49</v>
      </c>
      <c r="AG342">
        <v>177</v>
      </c>
      <c r="AH342" s="70">
        <v>29861</v>
      </c>
      <c r="AI342" s="70">
        <v>40010</v>
      </c>
      <c r="AJ342">
        <v>52.3</v>
      </c>
      <c r="AK342">
        <v>26.42</v>
      </c>
      <c r="AL342">
        <v>31.85</v>
      </c>
      <c r="AM342">
        <v>4</v>
      </c>
      <c r="AN342">
        <v>952.97</v>
      </c>
      <c r="AO342">
        <v>1.3817999999999999</v>
      </c>
      <c r="AP342" s="70">
        <v>1599.63</v>
      </c>
      <c r="AQ342" s="70">
        <v>1859</v>
      </c>
      <c r="AR342" s="70">
        <v>5105.7</v>
      </c>
      <c r="AS342">
        <v>365.85</v>
      </c>
      <c r="AT342">
        <v>182.87</v>
      </c>
      <c r="AU342" s="70">
        <v>9113</v>
      </c>
      <c r="AV342" s="70">
        <v>5133.4799999999996</v>
      </c>
      <c r="AW342">
        <v>0.48799999999999999</v>
      </c>
      <c r="AX342" s="70">
        <v>3343.07</v>
      </c>
      <c r="AY342">
        <v>0.31780000000000003</v>
      </c>
      <c r="AZ342" s="70">
        <v>1337.37</v>
      </c>
      <c r="BA342">
        <v>0.12709999999999999</v>
      </c>
      <c r="BB342">
        <v>706.45</v>
      </c>
      <c r="BC342">
        <v>6.7199999999999996E-2</v>
      </c>
      <c r="BD342" s="70">
        <v>10520.37</v>
      </c>
      <c r="BE342" s="70">
        <v>4342.6099999999997</v>
      </c>
      <c r="BF342">
        <v>1.7258</v>
      </c>
      <c r="BG342">
        <v>0.53690000000000004</v>
      </c>
      <c r="BH342">
        <v>0.21229999999999999</v>
      </c>
      <c r="BI342">
        <v>0.2016</v>
      </c>
      <c r="BJ342">
        <v>2.81E-2</v>
      </c>
      <c r="BK342">
        <v>2.1100000000000001E-2</v>
      </c>
    </row>
    <row r="343" spans="1:63" x14ac:dyDescent="0.25">
      <c r="A343" t="s">
        <v>421</v>
      </c>
      <c r="B343">
        <v>49361</v>
      </c>
      <c r="C343">
        <v>46</v>
      </c>
      <c r="D343">
        <v>9.01</v>
      </c>
      <c r="E343">
        <v>414.53</v>
      </c>
      <c r="F343">
        <v>458.94</v>
      </c>
      <c r="G343">
        <v>0</v>
      </c>
      <c r="H343">
        <v>0</v>
      </c>
      <c r="I343">
        <v>0</v>
      </c>
      <c r="J343">
        <v>2.2000000000000001E-3</v>
      </c>
      <c r="K343">
        <v>0.99219999999999997</v>
      </c>
      <c r="L343">
        <v>5.5999999999999999E-3</v>
      </c>
      <c r="M343">
        <v>0.1036</v>
      </c>
      <c r="N343">
        <v>0</v>
      </c>
      <c r="O343">
        <v>0.1076</v>
      </c>
      <c r="P343" s="70">
        <v>50430.39</v>
      </c>
      <c r="Q343">
        <v>0.23810000000000001</v>
      </c>
      <c r="R343">
        <v>0.28570000000000001</v>
      </c>
      <c r="S343">
        <v>0.47620000000000001</v>
      </c>
      <c r="T343">
        <v>15.15</v>
      </c>
      <c r="U343">
        <v>5.3</v>
      </c>
      <c r="V343" s="70">
        <v>77787.02</v>
      </c>
      <c r="W343">
        <v>78.209999999999994</v>
      </c>
      <c r="X343" s="70">
        <v>117308.25</v>
      </c>
      <c r="Y343">
        <v>0.9415</v>
      </c>
      <c r="Z343">
        <v>1.9599999999999999E-2</v>
      </c>
      <c r="AA343">
        <v>3.8800000000000001E-2</v>
      </c>
      <c r="AB343">
        <v>5.8500000000000003E-2</v>
      </c>
      <c r="AC343">
        <v>117.31</v>
      </c>
      <c r="AD343" s="70">
        <v>2412.94</v>
      </c>
      <c r="AE343">
        <v>341.1</v>
      </c>
      <c r="AF343" s="70">
        <v>92233.7</v>
      </c>
      <c r="AG343">
        <v>127</v>
      </c>
      <c r="AH343" s="70">
        <v>39020</v>
      </c>
      <c r="AI343" s="70">
        <v>50161</v>
      </c>
      <c r="AJ343">
        <v>31</v>
      </c>
      <c r="AK343">
        <v>20</v>
      </c>
      <c r="AL343">
        <v>27.08</v>
      </c>
      <c r="AM343">
        <v>4.6500000000000004</v>
      </c>
      <c r="AN343" s="70">
        <v>1325.23</v>
      </c>
      <c r="AO343">
        <v>1.1311</v>
      </c>
      <c r="AP343" s="70">
        <v>1083.45</v>
      </c>
      <c r="AQ343" s="70">
        <v>1513.8</v>
      </c>
      <c r="AR343" s="70">
        <v>5426.47</v>
      </c>
      <c r="AS343">
        <v>238.17</v>
      </c>
      <c r="AT343">
        <v>421.19</v>
      </c>
      <c r="AU343" s="70">
        <v>8683</v>
      </c>
      <c r="AV343" s="70">
        <v>5048.83</v>
      </c>
      <c r="AW343">
        <v>0.48759999999999998</v>
      </c>
      <c r="AX343" s="70">
        <v>3146.83</v>
      </c>
      <c r="AY343">
        <v>0.3039</v>
      </c>
      <c r="AZ343" s="70">
        <v>1825</v>
      </c>
      <c r="BA343">
        <v>0.17630000000000001</v>
      </c>
      <c r="BB343">
        <v>333.76</v>
      </c>
      <c r="BC343">
        <v>3.2199999999999999E-2</v>
      </c>
      <c r="BD343" s="70">
        <v>10354.41</v>
      </c>
      <c r="BE343" s="70">
        <v>5789.33</v>
      </c>
      <c r="BF343">
        <v>1.7883</v>
      </c>
      <c r="BG343">
        <v>0.57840000000000003</v>
      </c>
      <c r="BH343">
        <v>0.2215</v>
      </c>
      <c r="BI343">
        <v>0.1479</v>
      </c>
      <c r="BJ343">
        <v>3.6999999999999998E-2</v>
      </c>
      <c r="BK343">
        <v>1.5299999999999999E-2</v>
      </c>
    </row>
    <row r="344" spans="1:63" x14ac:dyDescent="0.25">
      <c r="A344" t="s">
        <v>422</v>
      </c>
      <c r="B344">
        <v>45518</v>
      </c>
      <c r="C344">
        <v>46</v>
      </c>
      <c r="D344">
        <v>31.85</v>
      </c>
      <c r="E344" s="70">
        <v>1464.91</v>
      </c>
      <c r="F344" s="70">
        <v>1508.01</v>
      </c>
      <c r="G344">
        <v>2.8999999999999998E-3</v>
      </c>
      <c r="H344">
        <v>5.7000000000000002E-3</v>
      </c>
      <c r="I344">
        <v>2E-3</v>
      </c>
      <c r="J344">
        <v>5.1000000000000004E-3</v>
      </c>
      <c r="K344">
        <v>0.96789999999999998</v>
      </c>
      <c r="L344">
        <v>1.6500000000000001E-2</v>
      </c>
      <c r="M344">
        <v>0.41889999999999999</v>
      </c>
      <c r="N344">
        <v>6.9999999999999999E-4</v>
      </c>
      <c r="O344">
        <v>0.13950000000000001</v>
      </c>
      <c r="P344" s="70">
        <v>54658.73</v>
      </c>
      <c r="Q344">
        <v>0.1158</v>
      </c>
      <c r="R344">
        <v>0.16839999999999999</v>
      </c>
      <c r="S344">
        <v>0.71579999999999999</v>
      </c>
      <c r="T344">
        <v>18.88</v>
      </c>
      <c r="U344">
        <v>10.199999999999999</v>
      </c>
      <c r="V344" s="70">
        <v>71509.75</v>
      </c>
      <c r="W344">
        <v>138.02000000000001</v>
      </c>
      <c r="X344" s="70">
        <v>125607.84</v>
      </c>
      <c r="Y344">
        <v>0.89029999999999998</v>
      </c>
      <c r="Z344">
        <v>6.4299999999999996E-2</v>
      </c>
      <c r="AA344">
        <v>4.5400000000000003E-2</v>
      </c>
      <c r="AB344">
        <v>0.10970000000000001</v>
      </c>
      <c r="AC344">
        <v>125.61</v>
      </c>
      <c r="AD344" s="70">
        <v>4196.3599999999997</v>
      </c>
      <c r="AE344">
        <v>566.78</v>
      </c>
      <c r="AF344" s="70">
        <v>125762.78</v>
      </c>
      <c r="AG344">
        <v>308</v>
      </c>
      <c r="AH344" s="70">
        <v>31425</v>
      </c>
      <c r="AI344" s="70">
        <v>46497</v>
      </c>
      <c r="AJ344">
        <v>65.48</v>
      </c>
      <c r="AK344">
        <v>31.42</v>
      </c>
      <c r="AL344">
        <v>38.33</v>
      </c>
      <c r="AM344">
        <v>3.6</v>
      </c>
      <c r="AN344">
        <v>94.34</v>
      </c>
      <c r="AO344">
        <v>1.1158999999999999</v>
      </c>
      <c r="AP344" s="70">
        <v>1484.61</v>
      </c>
      <c r="AQ344" s="70">
        <v>1479.51</v>
      </c>
      <c r="AR344" s="70">
        <v>5044.34</v>
      </c>
      <c r="AS344">
        <v>542.54</v>
      </c>
      <c r="AT344">
        <v>153.99</v>
      </c>
      <c r="AU344" s="70">
        <v>8705</v>
      </c>
      <c r="AV344" s="70">
        <v>4308.2700000000004</v>
      </c>
      <c r="AW344">
        <v>0.45710000000000001</v>
      </c>
      <c r="AX344" s="70">
        <v>3354.59</v>
      </c>
      <c r="AY344">
        <v>0.35589999999999999</v>
      </c>
      <c r="AZ344" s="70">
        <v>1133.9000000000001</v>
      </c>
      <c r="BA344">
        <v>0.1203</v>
      </c>
      <c r="BB344">
        <v>628.36</v>
      </c>
      <c r="BC344">
        <v>6.6699999999999995E-2</v>
      </c>
      <c r="BD344" s="70">
        <v>9425.1299999999992</v>
      </c>
      <c r="BE344" s="70">
        <v>3713.87</v>
      </c>
      <c r="BF344">
        <v>1.0096000000000001</v>
      </c>
      <c r="BG344">
        <v>0.54400000000000004</v>
      </c>
      <c r="BH344">
        <v>0.24049999999999999</v>
      </c>
      <c r="BI344">
        <v>0.17399999999999999</v>
      </c>
      <c r="BJ344">
        <v>2.92E-2</v>
      </c>
      <c r="BK344">
        <v>1.23E-2</v>
      </c>
    </row>
    <row r="345" spans="1:63" x14ac:dyDescent="0.25">
      <c r="A345" t="s">
        <v>423</v>
      </c>
      <c r="B345">
        <v>49890</v>
      </c>
      <c r="C345">
        <v>81</v>
      </c>
      <c r="D345">
        <v>23.36</v>
      </c>
      <c r="E345" s="70">
        <v>1891.85</v>
      </c>
      <c r="F345" s="70">
        <v>1946.83</v>
      </c>
      <c r="G345">
        <v>2.2000000000000001E-3</v>
      </c>
      <c r="H345">
        <v>6.4999999999999997E-3</v>
      </c>
      <c r="I345">
        <v>1E-3</v>
      </c>
      <c r="J345">
        <v>9.7000000000000003E-3</v>
      </c>
      <c r="K345">
        <v>0.96389999999999998</v>
      </c>
      <c r="L345">
        <v>1.67E-2</v>
      </c>
      <c r="M345">
        <v>0.51229999999999998</v>
      </c>
      <c r="N345">
        <v>5.0000000000000001E-4</v>
      </c>
      <c r="O345">
        <v>0.15690000000000001</v>
      </c>
      <c r="P345" s="70">
        <v>50227.02</v>
      </c>
      <c r="Q345">
        <v>0.1802</v>
      </c>
      <c r="R345">
        <v>0.1081</v>
      </c>
      <c r="S345">
        <v>0.7117</v>
      </c>
      <c r="T345">
        <v>19.100000000000001</v>
      </c>
      <c r="U345">
        <v>12.02</v>
      </c>
      <c r="V345" s="70">
        <v>73730.7</v>
      </c>
      <c r="W345">
        <v>149.81</v>
      </c>
      <c r="X345" s="70">
        <v>99826.9</v>
      </c>
      <c r="Y345">
        <v>0.78710000000000002</v>
      </c>
      <c r="Z345">
        <v>0.157</v>
      </c>
      <c r="AA345">
        <v>5.5899999999999998E-2</v>
      </c>
      <c r="AB345">
        <v>0.21290000000000001</v>
      </c>
      <c r="AC345">
        <v>99.83</v>
      </c>
      <c r="AD345" s="70">
        <v>3203.64</v>
      </c>
      <c r="AE345">
        <v>459</v>
      </c>
      <c r="AF345" s="70">
        <v>106398.31</v>
      </c>
      <c r="AG345">
        <v>197</v>
      </c>
      <c r="AH345" s="70">
        <v>31111</v>
      </c>
      <c r="AI345" s="70">
        <v>44488</v>
      </c>
      <c r="AJ345">
        <v>42.18</v>
      </c>
      <c r="AK345">
        <v>31.38</v>
      </c>
      <c r="AL345">
        <v>32.06</v>
      </c>
      <c r="AM345">
        <v>4.3</v>
      </c>
      <c r="AN345">
        <v>0</v>
      </c>
      <c r="AO345">
        <v>0.87529999999999997</v>
      </c>
      <c r="AP345" s="70">
        <v>1137.83</v>
      </c>
      <c r="AQ345" s="70">
        <v>1511.04</v>
      </c>
      <c r="AR345" s="70">
        <v>4573.8599999999997</v>
      </c>
      <c r="AS345">
        <v>383.35</v>
      </c>
      <c r="AT345">
        <v>151.91999999999999</v>
      </c>
      <c r="AU345" s="70">
        <v>7758</v>
      </c>
      <c r="AV345" s="70">
        <v>5094.8599999999997</v>
      </c>
      <c r="AW345">
        <v>0.52929999999999999</v>
      </c>
      <c r="AX345" s="70">
        <v>2626.25</v>
      </c>
      <c r="AY345">
        <v>0.27289999999999998</v>
      </c>
      <c r="AZ345" s="70">
        <v>1030.1199999999999</v>
      </c>
      <c r="BA345">
        <v>0.107</v>
      </c>
      <c r="BB345">
        <v>873.99</v>
      </c>
      <c r="BC345">
        <v>9.0800000000000006E-2</v>
      </c>
      <c r="BD345" s="70">
        <v>9625.23</v>
      </c>
      <c r="BE345" s="70">
        <v>4943.9399999999996</v>
      </c>
      <c r="BF345">
        <v>1.5226999999999999</v>
      </c>
      <c r="BG345">
        <v>0.53649999999999998</v>
      </c>
      <c r="BH345">
        <v>0.2311</v>
      </c>
      <c r="BI345">
        <v>0.17829999999999999</v>
      </c>
      <c r="BJ345">
        <v>3.27E-2</v>
      </c>
      <c r="BK345">
        <v>2.1399999999999999E-2</v>
      </c>
    </row>
    <row r="346" spans="1:63" x14ac:dyDescent="0.25">
      <c r="A346" t="s">
        <v>424</v>
      </c>
      <c r="B346">
        <v>49627</v>
      </c>
      <c r="C346">
        <v>80</v>
      </c>
      <c r="D346">
        <v>17.23</v>
      </c>
      <c r="E346" s="70">
        <v>1378.04</v>
      </c>
      <c r="F346" s="70">
        <v>1503.31</v>
      </c>
      <c r="G346">
        <v>8.9999999999999998E-4</v>
      </c>
      <c r="H346">
        <v>3.8999999999999998E-3</v>
      </c>
      <c r="I346">
        <v>4.5999999999999999E-3</v>
      </c>
      <c r="J346">
        <v>7.0000000000000001E-3</v>
      </c>
      <c r="K346">
        <v>0.96719999999999995</v>
      </c>
      <c r="L346">
        <v>1.6500000000000001E-2</v>
      </c>
      <c r="M346">
        <v>0.49109999999999998</v>
      </c>
      <c r="N346">
        <v>0</v>
      </c>
      <c r="O346">
        <v>0.1492</v>
      </c>
      <c r="P346" s="70">
        <v>49151.9</v>
      </c>
      <c r="Q346">
        <v>0.20430000000000001</v>
      </c>
      <c r="R346">
        <v>0.1075</v>
      </c>
      <c r="S346">
        <v>0.68820000000000003</v>
      </c>
      <c r="T346">
        <v>18.86</v>
      </c>
      <c r="U346">
        <v>6.2</v>
      </c>
      <c r="V346" s="70">
        <v>82716.61</v>
      </c>
      <c r="W346">
        <v>214.06</v>
      </c>
      <c r="X346" s="70">
        <v>70866.399999999994</v>
      </c>
      <c r="Y346">
        <v>0.89059999999999995</v>
      </c>
      <c r="Z346">
        <v>4.6199999999999998E-2</v>
      </c>
      <c r="AA346">
        <v>6.3200000000000006E-2</v>
      </c>
      <c r="AB346">
        <v>0.1094</v>
      </c>
      <c r="AC346">
        <v>70.87</v>
      </c>
      <c r="AD346" s="70">
        <v>1596.31</v>
      </c>
      <c r="AE346">
        <v>244.88</v>
      </c>
      <c r="AF346" s="70">
        <v>60341.45</v>
      </c>
      <c r="AG346">
        <v>21</v>
      </c>
      <c r="AH346" s="70">
        <v>31808</v>
      </c>
      <c r="AI346" s="70">
        <v>46745</v>
      </c>
      <c r="AJ346">
        <v>29.58</v>
      </c>
      <c r="AK346">
        <v>22.04</v>
      </c>
      <c r="AL346">
        <v>22.17</v>
      </c>
      <c r="AM346">
        <v>5.1100000000000003</v>
      </c>
      <c r="AN346">
        <v>0</v>
      </c>
      <c r="AO346">
        <v>0.61280000000000001</v>
      </c>
      <c r="AP346" s="70">
        <v>1065.94</v>
      </c>
      <c r="AQ346" s="70">
        <v>2019.89</v>
      </c>
      <c r="AR346" s="70">
        <v>4763.25</v>
      </c>
      <c r="AS346">
        <v>306.33999999999997</v>
      </c>
      <c r="AT346">
        <v>154.55000000000001</v>
      </c>
      <c r="AU346" s="70">
        <v>8310</v>
      </c>
      <c r="AV346" s="70">
        <v>6394.67</v>
      </c>
      <c r="AW346">
        <v>0.63300000000000001</v>
      </c>
      <c r="AX346" s="70">
        <v>1173.22</v>
      </c>
      <c r="AY346">
        <v>0.11609999999999999</v>
      </c>
      <c r="AZ346" s="70">
        <v>1804.53</v>
      </c>
      <c r="BA346">
        <v>0.17860000000000001</v>
      </c>
      <c r="BB346">
        <v>729.63</v>
      </c>
      <c r="BC346">
        <v>7.22E-2</v>
      </c>
      <c r="BD346" s="70">
        <v>10102.040000000001</v>
      </c>
      <c r="BE346" s="70">
        <v>6671.68</v>
      </c>
      <c r="BF346">
        <v>2.7458</v>
      </c>
      <c r="BG346">
        <v>0.47649999999999998</v>
      </c>
      <c r="BH346">
        <v>0.22059999999999999</v>
      </c>
      <c r="BI346">
        <v>0.24690000000000001</v>
      </c>
      <c r="BJ346">
        <v>4.0300000000000002E-2</v>
      </c>
      <c r="BK346">
        <v>1.5699999999999999E-2</v>
      </c>
    </row>
    <row r="347" spans="1:63" x14ac:dyDescent="0.25">
      <c r="A347" t="s">
        <v>425</v>
      </c>
      <c r="B347">
        <v>45948</v>
      </c>
      <c r="C347">
        <v>30</v>
      </c>
      <c r="D347">
        <v>29.19</v>
      </c>
      <c r="E347">
        <v>875.62</v>
      </c>
      <c r="F347">
        <v>815.95</v>
      </c>
      <c r="G347">
        <v>4.8999999999999998E-3</v>
      </c>
      <c r="H347">
        <v>1.8E-3</v>
      </c>
      <c r="I347">
        <v>0</v>
      </c>
      <c r="J347">
        <v>1.23E-2</v>
      </c>
      <c r="K347">
        <v>0.9728</v>
      </c>
      <c r="L347">
        <v>8.2000000000000007E-3</v>
      </c>
      <c r="M347">
        <v>0.1147</v>
      </c>
      <c r="N347">
        <v>0</v>
      </c>
      <c r="O347">
        <v>0.108</v>
      </c>
      <c r="P347" s="70">
        <v>57222.31</v>
      </c>
      <c r="Q347">
        <v>0.1268</v>
      </c>
      <c r="R347">
        <v>0.15490000000000001</v>
      </c>
      <c r="S347">
        <v>0.71830000000000005</v>
      </c>
      <c r="T347">
        <v>17.600000000000001</v>
      </c>
      <c r="U347">
        <v>4.2</v>
      </c>
      <c r="V347" s="70">
        <v>73806.95</v>
      </c>
      <c r="W347">
        <v>208.48</v>
      </c>
      <c r="X347" s="70">
        <v>143100.10999999999</v>
      </c>
      <c r="Y347">
        <v>0.76380000000000003</v>
      </c>
      <c r="Z347">
        <v>0.22620000000000001</v>
      </c>
      <c r="AA347">
        <v>0.01</v>
      </c>
      <c r="AB347">
        <v>0.23619999999999999</v>
      </c>
      <c r="AC347">
        <v>143.1</v>
      </c>
      <c r="AD347" s="70">
        <v>4206.7299999999996</v>
      </c>
      <c r="AE347">
        <v>531.07000000000005</v>
      </c>
      <c r="AF347" s="70">
        <v>144847.15</v>
      </c>
      <c r="AG347">
        <v>404</v>
      </c>
      <c r="AH347" s="70">
        <v>38168</v>
      </c>
      <c r="AI347" s="70">
        <v>61230</v>
      </c>
      <c r="AJ347">
        <v>44.87</v>
      </c>
      <c r="AK347">
        <v>26.09</v>
      </c>
      <c r="AL347">
        <v>39.869999999999997</v>
      </c>
      <c r="AM347">
        <v>4.8</v>
      </c>
      <c r="AN347" s="70">
        <v>1242.32</v>
      </c>
      <c r="AO347">
        <v>1.0065</v>
      </c>
      <c r="AP347">
        <v>953.34</v>
      </c>
      <c r="AQ347" s="70">
        <v>1657.36</v>
      </c>
      <c r="AR347" s="70">
        <v>6046.77</v>
      </c>
      <c r="AS347">
        <v>268.47000000000003</v>
      </c>
      <c r="AT347">
        <v>221.11</v>
      </c>
      <c r="AU347" s="70">
        <v>9147</v>
      </c>
      <c r="AV347" s="70">
        <v>4387.3599999999997</v>
      </c>
      <c r="AW347">
        <v>0.40210000000000001</v>
      </c>
      <c r="AX347" s="70">
        <v>5404.79</v>
      </c>
      <c r="AY347">
        <v>0.49530000000000002</v>
      </c>
      <c r="AZ347">
        <v>776.38</v>
      </c>
      <c r="BA347">
        <v>7.1199999999999999E-2</v>
      </c>
      <c r="BB347">
        <v>342.82</v>
      </c>
      <c r="BC347">
        <v>3.1399999999999997E-2</v>
      </c>
      <c r="BD347" s="70">
        <v>10911.37</v>
      </c>
      <c r="BE347" s="70">
        <v>2282.11</v>
      </c>
      <c r="BF347">
        <v>0.47710000000000002</v>
      </c>
      <c r="BG347">
        <v>0.55049999999999999</v>
      </c>
      <c r="BH347">
        <v>0.22589999999999999</v>
      </c>
      <c r="BI347">
        <v>0.18490000000000001</v>
      </c>
      <c r="BJ347">
        <v>2.3900000000000001E-2</v>
      </c>
      <c r="BK347">
        <v>1.49E-2</v>
      </c>
    </row>
    <row r="348" spans="1:63" x14ac:dyDescent="0.25">
      <c r="A348" t="s">
        <v>426</v>
      </c>
      <c r="B348">
        <v>46672</v>
      </c>
      <c r="C348">
        <v>80</v>
      </c>
      <c r="D348">
        <v>8.89</v>
      </c>
      <c r="E348">
        <v>711.15</v>
      </c>
      <c r="F348">
        <v>695.6</v>
      </c>
      <c r="G348">
        <v>0</v>
      </c>
      <c r="H348">
        <v>0</v>
      </c>
      <c r="I348">
        <v>0</v>
      </c>
      <c r="J348">
        <v>6.4500000000000002E-2</v>
      </c>
      <c r="K348">
        <v>0.90780000000000005</v>
      </c>
      <c r="L348">
        <v>2.7699999999999999E-2</v>
      </c>
      <c r="M348">
        <v>0.54890000000000005</v>
      </c>
      <c r="N348">
        <v>4.3E-3</v>
      </c>
      <c r="O348">
        <v>0.1963</v>
      </c>
      <c r="P348" s="70">
        <v>52023.94</v>
      </c>
      <c r="Q348">
        <v>0.1346</v>
      </c>
      <c r="R348">
        <v>0.21149999999999999</v>
      </c>
      <c r="S348">
        <v>0.65380000000000005</v>
      </c>
      <c r="T348">
        <v>14.99</v>
      </c>
      <c r="U348">
        <v>5.54</v>
      </c>
      <c r="V348" s="70">
        <v>84657.04</v>
      </c>
      <c r="W348">
        <v>124.18</v>
      </c>
      <c r="X348" s="70">
        <v>97720.42</v>
      </c>
      <c r="Y348">
        <v>0.91649999999999998</v>
      </c>
      <c r="Z348">
        <v>5.57E-2</v>
      </c>
      <c r="AA348">
        <v>2.7799999999999998E-2</v>
      </c>
      <c r="AB348">
        <v>8.3500000000000005E-2</v>
      </c>
      <c r="AC348">
        <v>97.72</v>
      </c>
      <c r="AD348" s="70">
        <v>2213.2600000000002</v>
      </c>
      <c r="AE348">
        <v>319.79000000000002</v>
      </c>
      <c r="AF348" s="70">
        <v>81663.78</v>
      </c>
      <c r="AG348">
        <v>76</v>
      </c>
      <c r="AH348" s="70">
        <v>26369</v>
      </c>
      <c r="AI348" s="70">
        <v>37173</v>
      </c>
      <c r="AJ348">
        <v>28.98</v>
      </c>
      <c r="AK348">
        <v>22.44</v>
      </c>
      <c r="AL348">
        <v>22.85</v>
      </c>
      <c r="AM348">
        <v>4.8</v>
      </c>
      <c r="AN348" s="70">
        <v>1286.6300000000001</v>
      </c>
      <c r="AO348">
        <v>2.1318000000000001</v>
      </c>
      <c r="AP348" s="70">
        <v>1145.8399999999999</v>
      </c>
      <c r="AQ348" s="70">
        <v>2021.24</v>
      </c>
      <c r="AR348" s="70">
        <v>6596.49</v>
      </c>
      <c r="AS348">
        <v>485.26</v>
      </c>
      <c r="AT348">
        <v>400.14</v>
      </c>
      <c r="AU348" s="70">
        <v>10649</v>
      </c>
      <c r="AV348" s="70">
        <v>6277.82</v>
      </c>
      <c r="AW348">
        <v>0.54600000000000004</v>
      </c>
      <c r="AX348" s="70">
        <v>3123.76</v>
      </c>
      <c r="AY348">
        <v>0.2717</v>
      </c>
      <c r="AZ348" s="70">
        <v>1016.01</v>
      </c>
      <c r="BA348">
        <v>8.8400000000000006E-2</v>
      </c>
      <c r="BB348" s="70">
        <v>1080.83</v>
      </c>
      <c r="BC348">
        <v>9.4E-2</v>
      </c>
      <c r="BD348" s="70">
        <v>11498.44</v>
      </c>
      <c r="BE348" s="70">
        <v>5360.95</v>
      </c>
      <c r="BF348">
        <v>2.4636999999999998</v>
      </c>
      <c r="BG348">
        <v>0.52680000000000005</v>
      </c>
      <c r="BH348">
        <v>0.21410000000000001</v>
      </c>
      <c r="BI348">
        <v>0.20250000000000001</v>
      </c>
      <c r="BJ348">
        <v>3.15E-2</v>
      </c>
      <c r="BK348">
        <v>2.5000000000000001E-2</v>
      </c>
    </row>
    <row r="349" spans="1:63" x14ac:dyDescent="0.25">
      <c r="A349" t="s">
        <v>427</v>
      </c>
      <c r="B349">
        <v>50039</v>
      </c>
      <c r="C349">
        <v>3</v>
      </c>
      <c r="D349">
        <v>229.73</v>
      </c>
      <c r="E349">
        <v>689.18</v>
      </c>
      <c r="F349">
        <v>911.64</v>
      </c>
      <c r="G349">
        <v>2.2000000000000001E-3</v>
      </c>
      <c r="H349">
        <v>0</v>
      </c>
      <c r="I349">
        <v>0</v>
      </c>
      <c r="J349">
        <v>5.4999999999999997E-3</v>
      </c>
      <c r="K349">
        <v>0.98199999999999998</v>
      </c>
      <c r="L349">
        <v>1.03E-2</v>
      </c>
      <c r="M349">
        <v>0.31130000000000002</v>
      </c>
      <c r="N349">
        <v>0</v>
      </c>
      <c r="O349">
        <v>0.1226</v>
      </c>
      <c r="P349" s="70">
        <v>64027.92</v>
      </c>
      <c r="Q349">
        <v>0.3226</v>
      </c>
      <c r="R349">
        <v>0.2258</v>
      </c>
      <c r="S349">
        <v>0.4516</v>
      </c>
      <c r="T349">
        <v>17.84</v>
      </c>
      <c r="U349">
        <v>10</v>
      </c>
      <c r="V349" s="70">
        <v>45844.4</v>
      </c>
      <c r="W349">
        <v>66.39</v>
      </c>
      <c r="X349" s="70">
        <v>120261.8</v>
      </c>
      <c r="Y349">
        <v>0.72570000000000001</v>
      </c>
      <c r="Z349">
        <v>0.2427</v>
      </c>
      <c r="AA349">
        <v>3.1600000000000003E-2</v>
      </c>
      <c r="AB349">
        <v>0.27429999999999999</v>
      </c>
      <c r="AC349">
        <v>120.26</v>
      </c>
      <c r="AD349" s="70">
        <v>5146.2</v>
      </c>
      <c r="AE349">
        <v>710.54</v>
      </c>
      <c r="AF349" s="70">
        <v>101846.97</v>
      </c>
      <c r="AG349">
        <v>172</v>
      </c>
      <c r="AH349" s="70">
        <v>32204</v>
      </c>
      <c r="AI349" s="70">
        <v>43334</v>
      </c>
      <c r="AJ349">
        <v>76.989999999999995</v>
      </c>
      <c r="AK349">
        <v>39.130000000000003</v>
      </c>
      <c r="AL349">
        <v>49.29</v>
      </c>
      <c r="AM349">
        <v>5</v>
      </c>
      <c r="AN349">
        <v>0</v>
      </c>
      <c r="AO349">
        <v>1.1203000000000001</v>
      </c>
      <c r="AP349" s="70">
        <v>1336.13</v>
      </c>
      <c r="AQ349" s="70">
        <v>1534.67</v>
      </c>
      <c r="AR349" s="70">
        <v>6319.81</v>
      </c>
      <c r="AS349">
        <v>354.09</v>
      </c>
      <c r="AT349">
        <v>368.33</v>
      </c>
      <c r="AU349" s="70">
        <v>9913</v>
      </c>
      <c r="AV349" s="70">
        <v>4385.07</v>
      </c>
      <c r="AW349">
        <v>0.43309999999999998</v>
      </c>
      <c r="AX349" s="70">
        <v>3212.84</v>
      </c>
      <c r="AY349">
        <v>0.31730000000000003</v>
      </c>
      <c r="AZ349" s="70">
        <v>2157.29</v>
      </c>
      <c r="BA349">
        <v>0.21310000000000001</v>
      </c>
      <c r="BB349">
        <v>369.64</v>
      </c>
      <c r="BC349">
        <v>3.6499999999999998E-2</v>
      </c>
      <c r="BD349" s="70">
        <v>10124.84</v>
      </c>
      <c r="BE349" s="70">
        <v>5175.26</v>
      </c>
      <c r="BF349">
        <v>1.7177</v>
      </c>
      <c r="BG349">
        <v>0.61819999999999997</v>
      </c>
      <c r="BH349">
        <v>0.21210000000000001</v>
      </c>
      <c r="BI349">
        <v>0.12230000000000001</v>
      </c>
      <c r="BJ349">
        <v>2.3699999999999999E-2</v>
      </c>
      <c r="BK349">
        <v>2.3699999999999999E-2</v>
      </c>
    </row>
    <row r="350" spans="1:63" x14ac:dyDescent="0.25">
      <c r="A350" t="s">
        <v>428</v>
      </c>
      <c r="B350">
        <v>50740</v>
      </c>
      <c r="C350">
        <v>127</v>
      </c>
      <c r="D350">
        <v>7.67</v>
      </c>
      <c r="E350">
        <v>973.76</v>
      </c>
      <c r="F350">
        <v>952.25</v>
      </c>
      <c r="G350">
        <v>1.1000000000000001E-3</v>
      </c>
      <c r="H350">
        <v>3.8E-3</v>
      </c>
      <c r="I350">
        <v>0</v>
      </c>
      <c r="J350">
        <v>1.0999999999999999E-2</v>
      </c>
      <c r="K350">
        <v>0.98089999999999999</v>
      </c>
      <c r="L350">
        <v>3.2000000000000002E-3</v>
      </c>
      <c r="M350">
        <v>0.31900000000000001</v>
      </c>
      <c r="N350">
        <v>0</v>
      </c>
      <c r="O350">
        <v>0.12130000000000001</v>
      </c>
      <c r="P350" s="70">
        <v>51882.59</v>
      </c>
      <c r="Q350">
        <v>3.7699999999999997E-2</v>
      </c>
      <c r="R350">
        <v>0.1321</v>
      </c>
      <c r="S350">
        <v>0.83020000000000005</v>
      </c>
      <c r="T350">
        <v>17.02</v>
      </c>
      <c r="U350">
        <v>5.38</v>
      </c>
      <c r="V350" s="70">
        <v>76847.58</v>
      </c>
      <c r="W350">
        <v>177.43</v>
      </c>
      <c r="X350" s="70">
        <v>121281.96</v>
      </c>
      <c r="Y350">
        <v>0.92230000000000001</v>
      </c>
      <c r="Z350">
        <v>2.87E-2</v>
      </c>
      <c r="AA350">
        <v>4.9099999999999998E-2</v>
      </c>
      <c r="AB350">
        <v>7.7700000000000005E-2</v>
      </c>
      <c r="AC350">
        <v>121.28</v>
      </c>
      <c r="AD350" s="70">
        <v>2732.9</v>
      </c>
      <c r="AE350">
        <v>422.45</v>
      </c>
      <c r="AF350" s="70">
        <v>116378.42</v>
      </c>
      <c r="AG350">
        <v>265</v>
      </c>
      <c r="AH350" s="70">
        <v>32726</v>
      </c>
      <c r="AI350" s="70">
        <v>46331</v>
      </c>
      <c r="AJ350">
        <v>38.5</v>
      </c>
      <c r="AK350">
        <v>21.61</v>
      </c>
      <c r="AL350">
        <v>24.8</v>
      </c>
      <c r="AM350">
        <v>5</v>
      </c>
      <c r="AN350" s="70">
        <v>1302.8</v>
      </c>
      <c r="AO350">
        <v>1.2203999999999999</v>
      </c>
      <c r="AP350" s="70">
        <v>1162.83</v>
      </c>
      <c r="AQ350" s="70">
        <v>2144.36</v>
      </c>
      <c r="AR350" s="70">
        <v>4809.4399999999996</v>
      </c>
      <c r="AS350">
        <v>461.01</v>
      </c>
      <c r="AT350">
        <v>373.34</v>
      </c>
      <c r="AU350" s="70">
        <v>8951</v>
      </c>
      <c r="AV350" s="70">
        <v>4918.47</v>
      </c>
      <c r="AW350">
        <v>0.46410000000000001</v>
      </c>
      <c r="AX350" s="70">
        <v>3668.99</v>
      </c>
      <c r="AY350">
        <v>0.34620000000000001</v>
      </c>
      <c r="AZ350" s="70">
        <v>1362.47</v>
      </c>
      <c r="BA350">
        <v>0.12859999999999999</v>
      </c>
      <c r="BB350">
        <v>647.22</v>
      </c>
      <c r="BC350">
        <v>6.1100000000000002E-2</v>
      </c>
      <c r="BD350" s="70">
        <v>10597.15</v>
      </c>
      <c r="BE350" s="70">
        <v>4000.7</v>
      </c>
      <c r="BF350">
        <v>1.1152</v>
      </c>
      <c r="BG350">
        <v>0.52270000000000005</v>
      </c>
      <c r="BH350">
        <v>0.186</v>
      </c>
      <c r="BI350">
        <v>0.23180000000000001</v>
      </c>
      <c r="BJ350">
        <v>4.7199999999999999E-2</v>
      </c>
      <c r="BK350">
        <v>1.23E-2</v>
      </c>
    </row>
    <row r="351" spans="1:63" x14ac:dyDescent="0.25">
      <c r="A351" t="s">
        <v>429</v>
      </c>
      <c r="B351">
        <v>139303</v>
      </c>
      <c r="C351">
        <v>18</v>
      </c>
      <c r="D351">
        <v>134.04</v>
      </c>
      <c r="E351" s="70">
        <v>2412.63</v>
      </c>
      <c r="F351" s="70">
        <v>2369.86</v>
      </c>
      <c r="G351">
        <v>1.5100000000000001E-2</v>
      </c>
      <c r="H351">
        <v>3.6400000000000002E-2</v>
      </c>
      <c r="I351">
        <v>1.2999999999999999E-3</v>
      </c>
      <c r="J351">
        <v>4.9200000000000001E-2</v>
      </c>
      <c r="K351">
        <v>0.86699999999999999</v>
      </c>
      <c r="L351">
        <v>3.1099999999999999E-2</v>
      </c>
      <c r="M351">
        <v>0.26939999999999997</v>
      </c>
      <c r="N351">
        <v>3.5000000000000003E-2</v>
      </c>
      <c r="O351">
        <v>0.114</v>
      </c>
      <c r="P351" s="70">
        <v>54722.78</v>
      </c>
      <c r="Q351">
        <v>0.22969999999999999</v>
      </c>
      <c r="R351">
        <v>0.25</v>
      </c>
      <c r="S351">
        <v>0.52029999999999998</v>
      </c>
      <c r="T351">
        <v>19.809999999999999</v>
      </c>
      <c r="U351">
        <v>15.2</v>
      </c>
      <c r="V351" s="70">
        <v>66478.55</v>
      </c>
      <c r="W351">
        <v>152.25</v>
      </c>
      <c r="X351" s="70">
        <v>140079.25</v>
      </c>
      <c r="Y351">
        <v>0.57350000000000001</v>
      </c>
      <c r="Z351">
        <v>0.24759999999999999</v>
      </c>
      <c r="AA351">
        <v>0.17879999999999999</v>
      </c>
      <c r="AB351">
        <v>0.42649999999999999</v>
      </c>
      <c r="AC351">
        <v>140.08000000000001</v>
      </c>
      <c r="AD351" s="70">
        <v>5805.37</v>
      </c>
      <c r="AE351">
        <v>514.04999999999995</v>
      </c>
      <c r="AF351" s="70">
        <v>149163.16</v>
      </c>
      <c r="AG351">
        <v>420</v>
      </c>
      <c r="AH351" s="70">
        <v>41223</v>
      </c>
      <c r="AI351" s="70">
        <v>53433</v>
      </c>
      <c r="AJ351">
        <v>42.4</v>
      </c>
      <c r="AK351">
        <v>41</v>
      </c>
      <c r="AL351">
        <v>41.77</v>
      </c>
      <c r="AM351">
        <v>5.16</v>
      </c>
      <c r="AN351">
        <v>0</v>
      </c>
      <c r="AO351">
        <v>0.62660000000000005</v>
      </c>
      <c r="AP351">
        <v>952.25</v>
      </c>
      <c r="AQ351" s="70">
        <v>1628.11</v>
      </c>
      <c r="AR351" s="70">
        <v>4112.08</v>
      </c>
      <c r="AS351">
        <v>359.9</v>
      </c>
      <c r="AT351">
        <v>352.65</v>
      </c>
      <c r="AU351" s="70">
        <v>7405</v>
      </c>
      <c r="AV351" s="70">
        <v>2802.01</v>
      </c>
      <c r="AW351">
        <v>0.28820000000000001</v>
      </c>
      <c r="AX351" s="70">
        <v>4693.4799999999996</v>
      </c>
      <c r="AY351">
        <v>0.48270000000000002</v>
      </c>
      <c r="AZ351" s="70">
        <v>1887.25</v>
      </c>
      <c r="BA351">
        <v>0.19409999999999999</v>
      </c>
      <c r="BB351">
        <v>340.93</v>
      </c>
      <c r="BC351">
        <v>3.5099999999999999E-2</v>
      </c>
      <c r="BD351" s="70">
        <v>9723.67</v>
      </c>
      <c r="BE351" s="70">
        <v>2236.17</v>
      </c>
      <c r="BF351">
        <v>0.62809999999999999</v>
      </c>
      <c r="BG351">
        <v>0.49</v>
      </c>
      <c r="BH351">
        <v>0.17899999999999999</v>
      </c>
      <c r="BI351">
        <v>0.28710000000000002</v>
      </c>
      <c r="BJ351">
        <v>2.35E-2</v>
      </c>
      <c r="BK351">
        <v>2.0400000000000001E-2</v>
      </c>
    </row>
    <row r="352" spans="1:63" x14ac:dyDescent="0.25">
      <c r="A352" t="s">
        <v>430</v>
      </c>
      <c r="B352">
        <v>47712</v>
      </c>
      <c r="C352">
        <v>63</v>
      </c>
      <c r="D352">
        <v>10.06</v>
      </c>
      <c r="E352">
        <v>633.61</v>
      </c>
      <c r="F352">
        <v>649.61</v>
      </c>
      <c r="G352">
        <v>1.5E-3</v>
      </c>
      <c r="H352">
        <v>2.9999999999999997E-4</v>
      </c>
      <c r="I352">
        <v>1.5E-3</v>
      </c>
      <c r="J352">
        <v>2.1000000000000001E-2</v>
      </c>
      <c r="K352">
        <v>0.95679999999999998</v>
      </c>
      <c r="L352">
        <v>1.8800000000000001E-2</v>
      </c>
      <c r="M352">
        <v>0.27479999999999999</v>
      </c>
      <c r="N352">
        <v>0</v>
      </c>
      <c r="O352">
        <v>0.1195</v>
      </c>
      <c r="P352" s="70">
        <v>49298.81</v>
      </c>
      <c r="Q352">
        <v>0.59260000000000002</v>
      </c>
      <c r="R352">
        <v>0.12959999999999999</v>
      </c>
      <c r="S352">
        <v>0.27779999999999999</v>
      </c>
      <c r="T352">
        <v>14.97</v>
      </c>
      <c r="U352">
        <v>6.1</v>
      </c>
      <c r="V352" s="70">
        <v>68260.66</v>
      </c>
      <c r="W352">
        <v>98.17</v>
      </c>
      <c r="X352" s="70">
        <v>139677.42000000001</v>
      </c>
      <c r="Y352">
        <v>0.87080000000000002</v>
      </c>
      <c r="Z352">
        <v>0.10199999999999999</v>
      </c>
      <c r="AA352">
        <v>2.7199999999999998E-2</v>
      </c>
      <c r="AB352">
        <v>0.12920000000000001</v>
      </c>
      <c r="AC352">
        <v>139.68</v>
      </c>
      <c r="AD352" s="70">
        <v>4117.2299999999996</v>
      </c>
      <c r="AE352">
        <v>516.41999999999996</v>
      </c>
      <c r="AF352" s="70">
        <v>138509.75</v>
      </c>
      <c r="AG352">
        <v>377</v>
      </c>
      <c r="AH352" s="70">
        <v>34886</v>
      </c>
      <c r="AI352" s="70">
        <v>50129</v>
      </c>
      <c r="AJ352">
        <v>37.75</v>
      </c>
      <c r="AK352">
        <v>29.2</v>
      </c>
      <c r="AL352">
        <v>29.6</v>
      </c>
      <c r="AM352">
        <v>4.5</v>
      </c>
      <c r="AN352" s="70">
        <v>1795.08</v>
      </c>
      <c r="AO352">
        <v>1.4189000000000001</v>
      </c>
      <c r="AP352" s="70">
        <v>1363.13</v>
      </c>
      <c r="AQ352" s="70">
        <v>1686.9</v>
      </c>
      <c r="AR352" s="70">
        <v>5558.57</v>
      </c>
      <c r="AS352">
        <v>360.14</v>
      </c>
      <c r="AT352">
        <v>359.26</v>
      </c>
      <c r="AU352" s="70">
        <v>9328</v>
      </c>
      <c r="AV352" s="70">
        <v>3798.41</v>
      </c>
      <c r="AW352">
        <v>0.35659999999999997</v>
      </c>
      <c r="AX352" s="70">
        <v>4939.3900000000003</v>
      </c>
      <c r="AY352">
        <v>0.4637</v>
      </c>
      <c r="AZ352" s="70">
        <v>1250.6099999999999</v>
      </c>
      <c r="BA352">
        <v>0.1174</v>
      </c>
      <c r="BB352">
        <v>664.13</v>
      </c>
      <c r="BC352">
        <v>6.2300000000000001E-2</v>
      </c>
      <c r="BD352" s="70">
        <v>10652.54</v>
      </c>
      <c r="BE352" s="70">
        <v>3377.22</v>
      </c>
      <c r="BF352">
        <v>0.71889999999999998</v>
      </c>
      <c r="BG352">
        <v>0.59299999999999997</v>
      </c>
      <c r="BH352">
        <v>0.18990000000000001</v>
      </c>
      <c r="BI352">
        <v>0.15049999999999999</v>
      </c>
      <c r="BJ352">
        <v>4.8099999999999997E-2</v>
      </c>
      <c r="BK352">
        <v>1.8499999999999999E-2</v>
      </c>
    </row>
    <row r="353" spans="1:63" x14ac:dyDescent="0.25">
      <c r="A353" t="s">
        <v>431</v>
      </c>
      <c r="B353">
        <v>45526</v>
      </c>
      <c r="C353">
        <v>46</v>
      </c>
      <c r="D353">
        <v>23.16</v>
      </c>
      <c r="E353" s="70">
        <v>1065.4100000000001</v>
      </c>
      <c r="F353" s="70">
        <v>1027.33</v>
      </c>
      <c r="G353">
        <v>1.7600000000000001E-2</v>
      </c>
      <c r="H353">
        <v>1.6000000000000001E-3</v>
      </c>
      <c r="I353">
        <v>1.1000000000000001E-3</v>
      </c>
      <c r="J353">
        <v>1.7999999999999999E-2</v>
      </c>
      <c r="K353">
        <v>0.95179999999999998</v>
      </c>
      <c r="L353">
        <v>9.9000000000000008E-3</v>
      </c>
      <c r="M353">
        <v>0.5423</v>
      </c>
      <c r="N353">
        <v>1.9E-3</v>
      </c>
      <c r="O353">
        <v>0.15690000000000001</v>
      </c>
      <c r="P353" s="70">
        <v>42245.83</v>
      </c>
      <c r="Q353">
        <v>0.37309999999999999</v>
      </c>
      <c r="R353">
        <v>0.14929999999999999</v>
      </c>
      <c r="S353">
        <v>0.47760000000000002</v>
      </c>
      <c r="T353">
        <v>17.38</v>
      </c>
      <c r="U353">
        <v>7.62</v>
      </c>
      <c r="V353" s="70">
        <v>68656.17</v>
      </c>
      <c r="W353">
        <v>134.88999999999999</v>
      </c>
      <c r="X353" s="70">
        <v>78925.929999999993</v>
      </c>
      <c r="Y353">
        <v>0.78129999999999999</v>
      </c>
      <c r="Z353">
        <v>0.1991</v>
      </c>
      <c r="AA353">
        <v>1.9599999999999999E-2</v>
      </c>
      <c r="AB353">
        <v>0.21870000000000001</v>
      </c>
      <c r="AC353">
        <v>78.930000000000007</v>
      </c>
      <c r="AD353" s="70">
        <v>2017.05</v>
      </c>
      <c r="AE353">
        <v>325.52999999999997</v>
      </c>
      <c r="AF353" s="70">
        <v>80947.03</v>
      </c>
      <c r="AG353">
        <v>72</v>
      </c>
      <c r="AH353" s="70">
        <v>25889</v>
      </c>
      <c r="AI353" s="70">
        <v>35848</v>
      </c>
      <c r="AJ353">
        <v>56.05</v>
      </c>
      <c r="AK353">
        <v>23.33</v>
      </c>
      <c r="AL353">
        <v>31.3</v>
      </c>
      <c r="AM353">
        <v>4</v>
      </c>
      <c r="AN353">
        <v>694.52</v>
      </c>
      <c r="AO353">
        <v>1.2490000000000001</v>
      </c>
      <c r="AP353" s="70">
        <v>1211.44</v>
      </c>
      <c r="AQ353" s="70">
        <v>1728.11</v>
      </c>
      <c r="AR353" s="70">
        <v>4678.45</v>
      </c>
      <c r="AS353">
        <v>459.89</v>
      </c>
      <c r="AT353">
        <v>224.1</v>
      </c>
      <c r="AU353" s="70">
        <v>8302</v>
      </c>
      <c r="AV353" s="70">
        <v>5270.26</v>
      </c>
      <c r="AW353">
        <v>0.55259999999999998</v>
      </c>
      <c r="AX353" s="70">
        <v>2531.11</v>
      </c>
      <c r="AY353">
        <v>0.26540000000000002</v>
      </c>
      <c r="AZ353">
        <v>894.08</v>
      </c>
      <c r="BA353">
        <v>9.3700000000000006E-2</v>
      </c>
      <c r="BB353">
        <v>842.42</v>
      </c>
      <c r="BC353">
        <v>8.8300000000000003E-2</v>
      </c>
      <c r="BD353" s="70">
        <v>9537.8700000000008</v>
      </c>
      <c r="BE353" s="70">
        <v>4453.93</v>
      </c>
      <c r="BF353">
        <v>2.1522000000000001</v>
      </c>
      <c r="BG353">
        <v>0.54759999999999998</v>
      </c>
      <c r="BH353">
        <v>0.2097</v>
      </c>
      <c r="BI353">
        <v>0.18990000000000001</v>
      </c>
      <c r="BJ353">
        <v>4.0800000000000003E-2</v>
      </c>
      <c r="BK353">
        <v>1.2E-2</v>
      </c>
    </row>
    <row r="354" spans="1:63" x14ac:dyDescent="0.25">
      <c r="A354" t="s">
        <v>432</v>
      </c>
      <c r="B354">
        <v>48777</v>
      </c>
      <c r="C354">
        <v>387</v>
      </c>
      <c r="D354">
        <v>5.59</v>
      </c>
      <c r="E354" s="70">
        <v>2162.34</v>
      </c>
      <c r="F354" s="70">
        <v>1976.6</v>
      </c>
      <c r="G354">
        <v>1.6999999999999999E-3</v>
      </c>
      <c r="H354">
        <v>3.6299999999999999E-2</v>
      </c>
      <c r="I354">
        <v>2.5000000000000001E-3</v>
      </c>
      <c r="J354">
        <v>3.0000000000000001E-3</v>
      </c>
      <c r="K354">
        <v>0.90159999999999996</v>
      </c>
      <c r="L354">
        <v>5.4899999999999997E-2</v>
      </c>
      <c r="M354">
        <v>0.59279999999999999</v>
      </c>
      <c r="N354">
        <v>5.0000000000000001E-4</v>
      </c>
      <c r="O354">
        <v>0.14019999999999999</v>
      </c>
      <c r="P354" s="70">
        <v>45884.76</v>
      </c>
      <c r="Q354">
        <v>0.1419</v>
      </c>
      <c r="R354">
        <v>0.18920000000000001</v>
      </c>
      <c r="S354">
        <v>0.66890000000000005</v>
      </c>
      <c r="T354">
        <v>16.53</v>
      </c>
      <c r="U354">
        <v>11.81</v>
      </c>
      <c r="V354" s="70">
        <v>71536.97</v>
      </c>
      <c r="W354">
        <v>183.03</v>
      </c>
      <c r="X354" s="70">
        <v>105915.83</v>
      </c>
      <c r="Y354">
        <v>0.83169999999999999</v>
      </c>
      <c r="Z354">
        <v>7.5600000000000001E-2</v>
      </c>
      <c r="AA354">
        <v>9.2700000000000005E-2</v>
      </c>
      <c r="AB354">
        <v>0.16830000000000001</v>
      </c>
      <c r="AC354">
        <v>105.92</v>
      </c>
      <c r="AD354" s="70">
        <v>2280.46</v>
      </c>
      <c r="AE354">
        <v>343.37</v>
      </c>
      <c r="AF354" s="70">
        <v>87409.29</v>
      </c>
      <c r="AG354">
        <v>98</v>
      </c>
      <c r="AH354" s="70">
        <v>26523</v>
      </c>
      <c r="AI354" s="70">
        <v>37230</v>
      </c>
      <c r="AJ354">
        <v>32.5</v>
      </c>
      <c r="AK354">
        <v>20</v>
      </c>
      <c r="AL354">
        <v>24.93</v>
      </c>
      <c r="AM354">
        <v>4.3</v>
      </c>
      <c r="AN354">
        <v>0</v>
      </c>
      <c r="AO354">
        <v>0.80610000000000004</v>
      </c>
      <c r="AP354" s="70">
        <v>1423.9</v>
      </c>
      <c r="AQ354" s="70">
        <v>2467.2199999999998</v>
      </c>
      <c r="AR354" s="70">
        <v>6275.43</v>
      </c>
      <c r="AS354">
        <v>289.64999999999998</v>
      </c>
      <c r="AT354">
        <v>159.79</v>
      </c>
      <c r="AU354" s="70">
        <v>10616</v>
      </c>
      <c r="AV354" s="70">
        <v>7547.45</v>
      </c>
      <c r="AW354">
        <v>0.6351</v>
      </c>
      <c r="AX354" s="70">
        <v>2096</v>
      </c>
      <c r="AY354">
        <v>0.1764</v>
      </c>
      <c r="AZ354">
        <v>501.4</v>
      </c>
      <c r="BA354">
        <v>4.2200000000000001E-2</v>
      </c>
      <c r="BB354" s="70">
        <v>1738.79</v>
      </c>
      <c r="BC354">
        <v>0.14630000000000001</v>
      </c>
      <c r="BD354" s="70">
        <v>11883.64</v>
      </c>
      <c r="BE354" s="70">
        <v>5896.15</v>
      </c>
      <c r="BF354">
        <v>2.9973000000000001</v>
      </c>
      <c r="BG354">
        <v>0.49959999999999999</v>
      </c>
      <c r="BH354">
        <v>0.2324</v>
      </c>
      <c r="BI354">
        <v>0.16739999999999999</v>
      </c>
      <c r="BJ354">
        <v>7.7899999999999997E-2</v>
      </c>
      <c r="BK354">
        <v>2.2700000000000001E-2</v>
      </c>
    </row>
    <row r="355" spans="1:63" x14ac:dyDescent="0.25">
      <c r="A355" t="s">
        <v>433</v>
      </c>
      <c r="B355">
        <v>45534</v>
      </c>
      <c r="C355">
        <v>77</v>
      </c>
      <c r="D355">
        <v>17.8</v>
      </c>
      <c r="E355" s="70">
        <v>1370.6</v>
      </c>
      <c r="F355" s="70">
        <v>1297.52</v>
      </c>
      <c r="G355">
        <v>3.8999999999999998E-3</v>
      </c>
      <c r="H355">
        <v>2.7000000000000001E-3</v>
      </c>
      <c r="I355">
        <v>0</v>
      </c>
      <c r="J355">
        <v>3.5999999999999997E-2</v>
      </c>
      <c r="K355">
        <v>0.92889999999999995</v>
      </c>
      <c r="L355">
        <v>2.8500000000000001E-2</v>
      </c>
      <c r="M355">
        <v>0.42430000000000001</v>
      </c>
      <c r="N355">
        <v>4.5999999999999999E-3</v>
      </c>
      <c r="O355">
        <v>0.1507</v>
      </c>
      <c r="P355" s="70">
        <v>47754.84</v>
      </c>
      <c r="Q355">
        <v>0.23749999999999999</v>
      </c>
      <c r="R355">
        <v>0.17499999999999999</v>
      </c>
      <c r="S355">
        <v>0.58750000000000002</v>
      </c>
      <c r="T355">
        <v>16.829999999999998</v>
      </c>
      <c r="U355">
        <v>10.199999999999999</v>
      </c>
      <c r="V355" s="70">
        <v>67585.55</v>
      </c>
      <c r="W355">
        <v>132.22999999999999</v>
      </c>
      <c r="X355" s="70">
        <v>110808.24</v>
      </c>
      <c r="Y355">
        <v>0.84330000000000005</v>
      </c>
      <c r="Z355">
        <v>0.1182</v>
      </c>
      <c r="AA355">
        <v>3.85E-2</v>
      </c>
      <c r="AB355">
        <v>0.15670000000000001</v>
      </c>
      <c r="AC355">
        <v>110.81</v>
      </c>
      <c r="AD355" s="70">
        <v>2614.65</v>
      </c>
      <c r="AE355">
        <v>352.58</v>
      </c>
      <c r="AF355" s="70">
        <v>113950.12</v>
      </c>
      <c r="AG355">
        <v>250</v>
      </c>
      <c r="AH355" s="70">
        <v>29699</v>
      </c>
      <c r="AI355" s="70">
        <v>41252</v>
      </c>
      <c r="AJ355">
        <v>42.8</v>
      </c>
      <c r="AK355">
        <v>22.47</v>
      </c>
      <c r="AL355">
        <v>25.38</v>
      </c>
      <c r="AM355">
        <v>4</v>
      </c>
      <c r="AN355">
        <v>730.35</v>
      </c>
      <c r="AO355">
        <v>1.3411</v>
      </c>
      <c r="AP355" s="70">
        <v>1423.09</v>
      </c>
      <c r="AQ355" s="70">
        <v>1621.72</v>
      </c>
      <c r="AR355" s="70">
        <v>4680.8</v>
      </c>
      <c r="AS355">
        <v>371.55</v>
      </c>
      <c r="AT355">
        <v>356.8</v>
      </c>
      <c r="AU355" s="70">
        <v>8454</v>
      </c>
      <c r="AV355" s="70">
        <v>5060.68</v>
      </c>
      <c r="AW355">
        <v>0.52539999999999998</v>
      </c>
      <c r="AX355" s="70">
        <v>2986.42</v>
      </c>
      <c r="AY355">
        <v>0.31009999999999999</v>
      </c>
      <c r="AZ355">
        <v>841.9</v>
      </c>
      <c r="BA355">
        <v>8.7400000000000005E-2</v>
      </c>
      <c r="BB355">
        <v>742.64</v>
      </c>
      <c r="BC355">
        <v>7.7100000000000002E-2</v>
      </c>
      <c r="BD355" s="70">
        <v>9631.64</v>
      </c>
      <c r="BE355" s="70">
        <v>3679.71</v>
      </c>
      <c r="BF355">
        <v>1.5089999999999999</v>
      </c>
      <c r="BG355">
        <v>0.51549999999999996</v>
      </c>
      <c r="BH355">
        <v>0.16950000000000001</v>
      </c>
      <c r="BI355">
        <v>0.26840000000000003</v>
      </c>
      <c r="BJ355">
        <v>3.2099999999999997E-2</v>
      </c>
      <c r="BK355">
        <v>1.4500000000000001E-2</v>
      </c>
    </row>
    <row r="356" spans="1:63" x14ac:dyDescent="0.25">
      <c r="A356" t="s">
        <v>434</v>
      </c>
      <c r="B356">
        <v>44412</v>
      </c>
      <c r="C356">
        <v>8</v>
      </c>
      <c r="D356">
        <v>486.32</v>
      </c>
      <c r="E356" s="70">
        <v>3890.57</v>
      </c>
      <c r="F356" s="70">
        <v>3185.58</v>
      </c>
      <c r="G356">
        <v>7.9000000000000008E-3</v>
      </c>
      <c r="H356">
        <v>0.71120000000000005</v>
      </c>
      <c r="I356">
        <v>8.9999999999999998E-4</v>
      </c>
      <c r="J356">
        <v>3.04E-2</v>
      </c>
      <c r="K356">
        <v>0.1822</v>
      </c>
      <c r="L356">
        <v>6.7299999999999999E-2</v>
      </c>
      <c r="M356">
        <v>0.80379999999999996</v>
      </c>
      <c r="N356">
        <v>1.4800000000000001E-2</v>
      </c>
      <c r="O356">
        <v>0.2084</v>
      </c>
      <c r="P356" s="70">
        <v>54021.66</v>
      </c>
      <c r="Q356">
        <v>0.1847</v>
      </c>
      <c r="R356">
        <v>0.2072</v>
      </c>
      <c r="S356">
        <v>0.60809999999999997</v>
      </c>
      <c r="T356">
        <v>16.73</v>
      </c>
      <c r="U356">
        <v>17.2</v>
      </c>
      <c r="V356" s="70">
        <v>93717.05</v>
      </c>
      <c r="W356">
        <v>217.68</v>
      </c>
      <c r="X356" s="70">
        <v>80504.75</v>
      </c>
      <c r="Y356">
        <v>0.80889999999999995</v>
      </c>
      <c r="Z356">
        <v>0.15160000000000001</v>
      </c>
      <c r="AA356">
        <v>3.95E-2</v>
      </c>
      <c r="AB356">
        <v>0.19109999999999999</v>
      </c>
      <c r="AC356">
        <v>80.5</v>
      </c>
      <c r="AD356" s="70">
        <v>3544.83</v>
      </c>
      <c r="AE356">
        <v>516.14</v>
      </c>
      <c r="AF356" s="70">
        <v>91422.78</v>
      </c>
      <c r="AG356">
        <v>121</v>
      </c>
      <c r="AH356" s="70">
        <v>28939</v>
      </c>
      <c r="AI356" s="70">
        <v>39766</v>
      </c>
      <c r="AJ356">
        <v>71.27</v>
      </c>
      <c r="AK356">
        <v>42.31</v>
      </c>
      <c r="AL356">
        <v>46.13</v>
      </c>
      <c r="AM356">
        <v>4.5599999999999996</v>
      </c>
      <c r="AN356">
        <v>0</v>
      </c>
      <c r="AO356">
        <v>1.1780999999999999</v>
      </c>
      <c r="AP356" s="70">
        <v>1179.67</v>
      </c>
      <c r="AQ356" s="70">
        <v>2387.69</v>
      </c>
      <c r="AR356" s="70">
        <v>5207.99</v>
      </c>
      <c r="AS356">
        <v>688.81</v>
      </c>
      <c r="AT356">
        <v>596.85</v>
      </c>
      <c r="AU356" s="70">
        <v>10061</v>
      </c>
      <c r="AV356" s="70">
        <v>7043.6</v>
      </c>
      <c r="AW356">
        <v>0.54810000000000003</v>
      </c>
      <c r="AX356" s="70">
        <v>3552.56</v>
      </c>
      <c r="AY356">
        <v>0.27639999999999998</v>
      </c>
      <c r="AZ356">
        <v>402.3</v>
      </c>
      <c r="BA356">
        <v>3.1300000000000001E-2</v>
      </c>
      <c r="BB356" s="70">
        <v>1853.11</v>
      </c>
      <c r="BC356">
        <v>0.14419999999999999</v>
      </c>
      <c r="BD356" s="70">
        <v>12851.58</v>
      </c>
      <c r="BE356" s="70">
        <v>4381.24</v>
      </c>
      <c r="BF356">
        <v>1.7316</v>
      </c>
      <c r="BG356">
        <v>0.4375</v>
      </c>
      <c r="BH356">
        <v>0.152</v>
      </c>
      <c r="BI356">
        <v>0.37669999999999998</v>
      </c>
      <c r="BJ356">
        <v>2.1999999999999999E-2</v>
      </c>
      <c r="BK356">
        <v>1.18E-2</v>
      </c>
    </row>
    <row r="357" spans="1:63" x14ac:dyDescent="0.25">
      <c r="A357" t="s">
        <v>435</v>
      </c>
      <c r="B357">
        <v>44420</v>
      </c>
      <c r="C357">
        <v>147</v>
      </c>
      <c r="D357">
        <v>28.1</v>
      </c>
      <c r="E357" s="70">
        <v>4130.54</v>
      </c>
      <c r="F357" s="70">
        <v>3823.11</v>
      </c>
      <c r="G357">
        <v>8.2000000000000007E-3</v>
      </c>
      <c r="H357">
        <v>8.3000000000000001E-3</v>
      </c>
      <c r="I357">
        <v>2.3999999999999998E-3</v>
      </c>
      <c r="J357">
        <v>3.0300000000000001E-2</v>
      </c>
      <c r="K357">
        <v>0.9163</v>
      </c>
      <c r="L357">
        <v>3.4500000000000003E-2</v>
      </c>
      <c r="M357">
        <v>0.46129999999999999</v>
      </c>
      <c r="N357">
        <v>7.3000000000000001E-3</v>
      </c>
      <c r="O357">
        <v>0.1915</v>
      </c>
      <c r="P357" s="70">
        <v>56300.41</v>
      </c>
      <c r="Q357">
        <v>0.14180000000000001</v>
      </c>
      <c r="R357">
        <v>0.22700000000000001</v>
      </c>
      <c r="S357">
        <v>0.63119999999999998</v>
      </c>
      <c r="T357">
        <v>17.72</v>
      </c>
      <c r="U357">
        <v>31</v>
      </c>
      <c r="V357" s="70">
        <v>74652.05</v>
      </c>
      <c r="W357">
        <v>128.03</v>
      </c>
      <c r="X357" s="70">
        <v>129775.9</v>
      </c>
      <c r="Y357">
        <v>0.77849999999999997</v>
      </c>
      <c r="Z357">
        <v>0.17510000000000001</v>
      </c>
      <c r="AA357">
        <v>4.6300000000000001E-2</v>
      </c>
      <c r="AB357">
        <v>0.2215</v>
      </c>
      <c r="AC357">
        <v>129.78</v>
      </c>
      <c r="AD357" s="70">
        <v>3889.28</v>
      </c>
      <c r="AE357">
        <v>477.16</v>
      </c>
      <c r="AF357" s="70">
        <v>135429.39000000001</v>
      </c>
      <c r="AG357">
        <v>359</v>
      </c>
      <c r="AH357" s="70">
        <v>29259</v>
      </c>
      <c r="AI357" s="70">
        <v>48189</v>
      </c>
      <c r="AJ357">
        <v>36.75</v>
      </c>
      <c r="AK357">
        <v>29.32</v>
      </c>
      <c r="AL357">
        <v>31.04</v>
      </c>
      <c r="AM357">
        <v>3.4</v>
      </c>
      <c r="AN357">
        <v>0</v>
      </c>
      <c r="AO357">
        <v>0.97150000000000003</v>
      </c>
      <c r="AP357" s="70">
        <v>1409</v>
      </c>
      <c r="AQ357" s="70">
        <v>1357.82</v>
      </c>
      <c r="AR357" s="70">
        <v>4997.8100000000004</v>
      </c>
      <c r="AS357">
        <v>518.79</v>
      </c>
      <c r="AT357">
        <v>395.58</v>
      </c>
      <c r="AU357" s="70">
        <v>8679</v>
      </c>
      <c r="AV357" s="70">
        <v>4218.66</v>
      </c>
      <c r="AW357">
        <v>0.46820000000000001</v>
      </c>
      <c r="AX357" s="70">
        <v>3342.64</v>
      </c>
      <c r="AY357">
        <v>0.371</v>
      </c>
      <c r="AZ357">
        <v>762.56</v>
      </c>
      <c r="BA357">
        <v>8.4599999999999995E-2</v>
      </c>
      <c r="BB357">
        <v>686.13</v>
      </c>
      <c r="BC357">
        <v>7.6200000000000004E-2</v>
      </c>
      <c r="BD357" s="70">
        <v>9009.99</v>
      </c>
      <c r="BE357" s="70">
        <v>2519.9899999999998</v>
      </c>
      <c r="BF357">
        <v>0.6089</v>
      </c>
      <c r="BG357">
        <v>0.57050000000000001</v>
      </c>
      <c r="BH357">
        <v>0.2077</v>
      </c>
      <c r="BI357">
        <v>0.1394</v>
      </c>
      <c r="BJ357">
        <v>2.4199999999999999E-2</v>
      </c>
      <c r="BK357">
        <v>5.8200000000000002E-2</v>
      </c>
    </row>
    <row r="358" spans="1:63" x14ac:dyDescent="0.25">
      <c r="A358" t="s">
        <v>436</v>
      </c>
      <c r="B358">
        <v>44438</v>
      </c>
      <c r="C358">
        <v>131</v>
      </c>
      <c r="D358">
        <v>16.989999999999998</v>
      </c>
      <c r="E358" s="70">
        <v>2226.2600000000002</v>
      </c>
      <c r="F358" s="70">
        <v>2066.66</v>
      </c>
      <c r="G358">
        <v>5.4999999999999997E-3</v>
      </c>
      <c r="H358">
        <v>9.7000000000000003E-3</v>
      </c>
      <c r="I358">
        <v>5.9999999999999995E-4</v>
      </c>
      <c r="J358">
        <v>9.7299999999999998E-2</v>
      </c>
      <c r="K358">
        <v>0.8639</v>
      </c>
      <c r="L358">
        <v>2.3E-2</v>
      </c>
      <c r="M358">
        <v>0.41830000000000001</v>
      </c>
      <c r="N358">
        <v>8.6999999999999994E-3</v>
      </c>
      <c r="O358">
        <v>0.15620000000000001</v>
      </c>
      <c r="P358" s="70">
        <v>51783.73</v>
      </c>
      <c r="Q358">
        <v>0.37009999999999998</v>
      </c>
      <c r="R358">
        <v>0.1623</v>
      </c>
      <c r="S358">
        <v>0.46750000000000003</v>
      </c>
      <c r="T358">
        <v>18.920000000000002</v>
      </c>
      <c r="U358">
        <v>17.2</v>
      </c>
      <c r="V358" s="70">
        <v>57038.83</v>
      </c>
      <c r="W358">
        <v>125.56</v>
      </c>
      <c r="X358" s="70">
        <v>128058.38</v>
      </c>
      <c r="Y358">
        <v>0.83389999999999997</v>
      </c>
      <c r="Z358">
        <v>0.15</v>
      </c>
      <c r="AA358">
        <v>1.61E-2</v>
      </c>
      <c r="AB358">
        <v>0.1661</v>
      </c>
      <c r="AC358">
        <v>128.06</v>
      </c>
      <c r="AD358" s="70">
        <v>4031.91</v>
      </c>
      <c r="AE358">
        <v>537.66999999999996</v>
      </c>
      <c r="AF358" s="70">
        <v>130778.14</v>
      </c>
      <c r="AG358">
        <v>332</v>
      </c>
      <c r="AH358" s="70">
        <v>31884</v>
      </c>
      <c r="AI358" s="70">
        <v>46821</v>
      </c>
      <c r="AJ358">
        <v>51.6</v>
      </c>
      <c r="AK358">
        <v>28.77</v>
      </c>
      <c r="AL358">
        <v>44.43</v>
      </c>
      <c r="AM358">
        <v>3.3</v>
      </c>
      <c r="AN358">
        <v>0</v>
      </c>
      <c r="AO358">
        <v>0.87480000000000002</v>
      </c>
      <c r="AP358" s="70">
        <v>1083.67</v>
      </c>
      <c r="AQ358" s="70">
        <v>1635.95</v>
      </c>
      <c r="AR358" s="70">
        <v>5850.82</v>
      </c>
      <c r="AS358">
        <v>490.73</v>
      </c>
      <c r="AT358">
        <v>291.82</v>
      </c>
      <c r="AU358" s="70">
        <v>9353</v>
      </c>
      <c r="AV358" s="70">
        <v>5331.32</v>
      </c>
      <c r="AW358">
        <v>0.50890000000000002</v>
      </c>
      <c r="AX358" s="70">
        <v>3579.68</v>
      </c>
      <c r="AY358">
        <v>0.3417</v>
      </c>
      <c r="AZ358">
        <v>879.34</v>
      </c>
      <c r="BA358">
        <v>8.3900000000000002E-2</v>
      </c>
      <c r="BB358">
        <v>685.56</v>
      </c>
      <c r="BC358">
        <v>6.54E-2</v>
      </c>
      <c r="BD358" s="70">
        <v>10475.91</v>
      </c>
      <c r="BE358" s="70">
        <v>2579.64</v>
      </c>
      <c r="BF358">
        <v>0.66139999999999999</v>
      </c>
      <c r="BG358">
        <v>0.53259999999999996</v>
      </c>
      <c r="BH358">
        <v>0.19789999999999999</v>
      </c>
      <c r="BI358">
        <v>0.21970000000000001</v>
      </c>
      <c r="BJ358">
        <v>2.8400000000000002E-2</v>
      </c>
      <c r="BK358">
        <v>2.1299999999999999E-2</v>
      </c>
    </row>
    <row r="359" spans="1:63" x14ac:dyDescent="0.25">
      <c r="A359" t="s">
        <v>437</v>
      </c>
      <c r="B359">
        <v>49270</v>
      </c>
      <c r="C359">
        <v>112</v>
      </c>
      <c r="D359">
        <v>10.11</v>
      </c>
      <c r="E359" s="70">
        <v>1132.6300000000001</v>
      </c>
      <c r="F359" s="70">
        <v>1101.1400000000001</v>
      </c>
      <c r="G359">
        <v>3.5999999999999999E-3</v>
      </c>
      <c r="H359">
        <v>2.8E-3</v>
      </c>
      <c r="I359">
        <v>2.3E-3</v>
      </c>
      <c r="J359">
        <v>6.1999999999999998E-3</v>
      </c>
      <c r="K359">
        <v>0.97189999999999999</v>
      </c>
      <c r="L359">
        <v>1.3299999999999999E-2</v>
      </c>
      <c r="M359">
        <v>0.47849999999999998</v>
      </c>
      <c r="N359">
        <v>8.9999999999999998E-4</v>
      </c>
      <c r="O359">
        <v>0.1045</v>
      </c>
      <c r="P359" s="70">
        <v>43838.22</v>
      </c>
      <c r="Q359">
        <v>0.31519999999999998</v>
      </c>
      <c r="R359">
        <v>0.20649999999999999</v>
      </c>
      <c r="S359">
        <v>0.4783</v>
      </c>
      <c r="T359">
        <v>14.16</v>
      </c>
      <c r="U359">
        <v>7.43</v>
      </c>
      <c r="V359" s="70">
        <v>76361.440000000002</v>
      </c>
      <c r="W359">
        <v>146.06</v>
      </c>
      <c r="X359" s="70">
        <v>116713.32</v>
      </c>
      <c r="Y359">
        <v>0.85819999999999996</v>
      </c>
      <c r="Z359">
        <v>8.3799999999999999E-2</v>
      </c>
      <c r="AA359">
        <v>5.8000000000000003E-2</v>
      </c>
      <c r="AB359">
        <v>0.14180000000000001</v>
      </c>
      <c r="AC359">
        <v>116.71</v>
      </c>
      <c r="AD359" s="70">
        <v>2685.35</v>
      </c>
      <c r="AE359">
        <v>351.02</v>
      </c>
      <c r="AF359" s="70">
        <v>110625.5</v>
      </c>
      <c r="AG359">
        <v>224</v>
      </c>
      <c r="AH359" s="70">
        <v>29434</v>
      </c>
      <c r="AI359" s="70">
        <v>40277</v>
      </c>
      <c r="AJ359">
        <v>30.08</v>
      </c>
      <c r="AK359">
        <v>22.45</v>
      </c>
      <c r="AL359">
        <v>23.8</v>
      </c>
      <c r="AM359">
        <v>5</v>
      </c>
      <c r="AN359" s="70">
        <v>1656.07</v>
      </c>
      <c r="AO359">
        <v>1.8953</v>
      </c>
      <c r="AP359" s="70">
        <v>1245.49</v>
      </c>
      <c r="AQ359" s="70">
        <v>2051.2600000000002</v>
      </c>
      <c r="AR359" s="70">
        <v>4656.6899999999996</v>
      </c>
      <c r="AS359">
        <v>413.21</v>
      </c>
      <c r="AT359">
        <v>422.34</v>
      </c>
      <c r="AU359" s="70">
        <v>8789</v>
      </c>
      <c r="AV359" s="70">
        <v>4940.62</v>
      </c>
      <c r="AW359">
        <v>0.4667</v>
      </c>
      <c r="AX359" s="70">
        <v>4055.44</v>
      </c>
      <c r="AY359">
        <v>0.3831</v>
      </c>
      <c r="AZ359">
        <v>759.66</v>
      </c>
      <c r="BA359">
        <v>7.1800000000000003E-2</v>
      </c>
      <c r="BB359">
        <v>830.38</v>
      </c>
      <c r="BC359">
        <v>7.8399999999999997E-2</v>
      </c>
      <c r="BD359" s="70">
        <v>10586.09</v>
      </c>
      <c r="BE359" s="70">
        <v>3331.1</v>
      </c>
      <c r="BF359">
        <v>1.3283</v>
      </c>
      <c r="BG359">
        <v>0.51180000000000003</v>
      </c>
      <c r="BH359">
        <v>0.19389999999999999</v>
      </c>
      <c r="BI359">
        <v>0.2238</v>
      </c>
      <c r="BJ359">
        <v>3.7499999999999999E-2</v>
      </c>
      <c r="BK359">
        <v>3.3099999999999997E-2</v>
      </c>
    </row>
    <row r="360" spans="1:63" x14ac:dyDescent="0.25">
      <c r="A360" t="s">
        <v>438</v>
      </c>
      <c r="B360">
        <v>44446</v>
      </c>
      <c r="C360">
        <v>76</v>
      </c>
      <c r="D360">
        <v>15.87</v>
      </c>
      <c r="E360" s="70">
        <v>1206.05</v>
      </c>
      <c r="F360" s="70">
        <v>1249.29</v>
      </c>
      <c r="G360">
        <v>1E-3</v>
      </c>
      <c r="H360">
        <v>7.9000000000000008E-3</v>
      </c>
      <c r="I360">
        <v>1.1000000000000001E-3</v>
      </c>
      <c r="J360">
        <v>2.7000000000000001E-3</v>
      </c>
      <c r="K360">
        <v>0.97230000000000005</v>
      </c>
      <c r="L360">
        <v>1.4999999999999999E-2</v>
      </c>
      <c r="M360">
        <v>0.63080000000000003</v>
      </c>
      <c r="N360">
        <v>0</v>
      </c>
      <c r="O360">
        <v>0.19539999999999999</v>
      </c>
      <c r="P360" s="70">
        <v>48578.74</v>
      </c>
      <c r="Q360">
        <v>0.18179999999999999</v>
      </c>
      <c r="R360">
        <v>0.28410000000000002</v>
      </c>
      <c r="S360">
        <v>0.53410000000000002</v>
      </c>
      <c r="T360">
        <v>17.72</v>
      </c>
      <c r="U360">
        <v>10.3</v>
      </c>
      <c r="V360" s="70">
        <v>62643.69</v>
      </c>
      <c r="W360">
        <v>114.79</v>
      </c>
      <c r="X360" s="70">
        <v>80055.839999999997</v>
      </c>
      <c r="Y360">
        <v>0.67059999999999997</v>
      </c>
      <c r="Z360">
        <v>0.2031</v>
      </c>
      <c r="AA360">
        <v>0.12620000000000001</v>
      </c>
      <c r="AB360">
        <v>0.32940000000000003</v>
      </c>
      <c r="AC360">
        <v>80.06</v>
      </c>
      <c r="AD360" s="70">
        <v>1882.82</v>
      </c>
      <c r="AE360">
        <v>256.45999999999998</v>
      </c>
      <c r="AF360" s="70">
        <v>71358.23</v>
      </c>
      <c r="AG360">
        <v>42</v>
      </c>
      <c r="AH360" s="70">
        <v>22377</v>
      </c>
      <c r="AI360" s="70">
        <v>32559</v>
      </c>
      <c r="AJ360">
        <v>31</v>
      </c>
      <c r="AK360">
        <v>22.31</v>
      </c>
      <c r="AL360">
        <v>22.84</v>
      </c>
      <c r="AM360">
        <v>3.7</v>
      </c>
      <c r="AN360">
        <v>0</v>
      </c>
      <c r="AO360">
        <v>0.87609999999999999</v>
      </c>
      <c r="AP360" s="70">
        <v>1320.63</v>
      </c>
      <c r="AQ360" s="70">
        <v>2206.4</v>
      </c>
      <c r="AR360" s="70">
        <v>5973.87</v>
      </c>
      <c r="AS360">
        <v>270.8</v>
      </c>
      <c r="AT360">
        <v>198.32</v>
      </c>
      <c r="AU360" s="70">
        <v>9970</v>
      </c>
      <c r="AV360" s="70">
        <v>7027.85</v>
      </c>
      <c r="AW360">
        <v>0.64549999999999996</v>
      </c>
      <c r="AX360" s="70">
        <v>1501.14</v>
      </c>
      <c r="AY360">
        <v>0.13789999999999999</v>
      </c>
      <c r="AZ360">
        <v>797.56</v>
      </c>
      <c r="BA360">
        <v>7.3300000000000004E-2</v>
      </c>
      <c r="BB360" s="70">
        <v>1561.68</v>
      </c>
      <c r="BC360">
        <v>0.1434</v>
      </c>
      <c r="BD360" s="70">
        <v>10888.23</v>
      </c>
      <c r="BE360" s="70">
        <v>7215.64</v>
      </c>
      <c r="BF360">
        <v>4.4250999999999996</v>
      </c>
      <c r="BG360">
        <v>0.56579999999999997</v>
      </c>
      <c r="BH360">
        <v>0.2437</v>
      </c>
      <c r="BI360">
        <v>0.1245</v>
      </c>
      <c r="BJ360">
        <v>4.1200000000000001E-2</v>
      </c>
      <c r="BK360">
        <v>2.4899999999999999E-2</v>
      </c>
    </row>
    <row r="361" spans="1:63" x14ac:dyDescent="0.25">
      <c r="A361" t="s">
        <v>439</v>
      </c>
      <c r="B361">
        <v>46995</v>
      </c>
      <c r="C361">
        <v>23</v>
      </c>
      <c r="D361">
        <v>204.86</v>
      </c>
      <c r="E361" s="70">
        <v>4711.8500000000004</v>
      </c>
      <c r="F361" s="70">
        <v>4481.32</v>
      </c>
      <c r="G361">
        <v>0.1096</v>
      </c>
      <c r="H361">
        <v>6.6600000000000006E-2</v>
      </c>
      <c r="I361">
        <v>1.8E-3</v>
      </c>
      <c r="J361">
        <v>3.1699999999999999E-2</v>
      </c>
      <c r="K361">
        <v>0.74719999999999998</v>
      </c>
      <c r="L361">
        <v>4.3099999999999999E-2</v>
      </c>
      <c r="M361">
        <v>8.09E-2</v>
      </c>
      <c r="N361">
        <v>2.63E-2</v>
      </c>
      <c r="O361">
        <v>0.1053</v>
      </c>
      <c r="P361" s="70">
        <v>66836.37</v>
      </c>
      <c r="Q361">
        <v>0.1396</v>
      </c>
      <c r="R361">
        <v>0.33439999999999998</v>
      </c>
      <c r="S361">
        <v>0.52600000000000002</v>
      </c>
      <c r="T361">
        <v>17.59</v>
      </c>
      <c r="U361">
        <v>27</v>
      </c>
      <c r="V361" s="70">
        <v>81252.259999999995</v>
      </c>
      <c r="W361">
        <v>172.66</v>
      </c>
      <c r="X361" s="70">
        <v>176617.53</v>
      </c>
      <c r="Y361">
        <v>0.82589999999999997</v>
      </c>
      <c r="Z361">
        <v>0.14810000000000001</v>
      </c>
      <c r="AA361">
        <v>2.5999999999999999E-2</v>
      </c>
      <c r="AB361">
        <v>0.1741</v>
      </c>
      <c r="AC361">
        <v>176.62</v>
      </c>
      <c r="AD361" s="70">
        <v>9340.61</v>
      </c>
      <c r="AE361" s="70">
        <v>1160.8499999999999</v>
      </c>
      <c r="AF361" s="70">
        <v>239684.24</v>
      </c>
      <c r="AG361">
        <v>577</v>
      </c>
      <c r="AH361" s="70">
        <v>75336</v>
      </c>
      <c r="AI361" s="70">
        <v>201784</v>
      </c>
      <c r="AJ361">
        <v>65.34</v>
      </c>
      <c r="AK361">
        <v>52.85</v>
      </c>
      <c r="AL361">
        <v>50.87</v>
      </c>
      <c r="AM361">
        <v>4.5</v>
      </c>
      <c r="AN361">
        <v>0</v>
      </c>
      <c r="AO361">
        <v>0.36799999999999999</v>
      </c>
      <c r="AP361" s="70">
        <v>1450.32</v>
      </c>
      <c r="AQ361" s="70">
        <v>2079.88</v>
      </c>
      <c r="AR361" s="70">
        <v>6950.92</v>
      </c>
      <c r="AS361">
        <v>940.46</v>
      </c>
      <c r="AT361">
        <v>545.41999999999996</v>
      </c>
      <c r="AU361" s="70">
        <v>11967</v>
      </c>
      <c r="AV361" s="70">
        <v>1633.02</v>
      </c>
      <c r="AW361">
        <v>0.1348</v>
      </c>
      <c r="AX361" s="70">
        <v>8774.66</v>
      </c>
      <c r="AY361">
        <v>0.72440000000000004</v>
      </c>
      <c r="AZ361" s="70">
        <v>1491.56</v>
      </c>
      <c r="BA361">
        <v>0.1231</v>
      </c>
      <c r="BB361">
        <v>213.26</v>
      </c>
      <c r="BC361">
        <v>1.7600000000000001E-2</v>
      </c>
      <c r="BD361" s="70">
        <v>12112.51</v>
      </c>
      <c r="BE361">
        <v>382.6</v>
      </c>
      <c r="BF361">
        <v>2.3699999999999999E-2</v>
      </c>
      <c r="BG361">
        <v>0.63770000000000004</v>
      </c>
      <c r="BH361">
        <v>0.218</v>
      </c>
      <c r="BI361">
        <v>0.1046</v>
      </c>
      <c r="BJ361">
        <v>2.5700000000000001E-2</v>
      </c>
      <c r="BK361">
        <v>1.4E-2</v>
      </c>
    </row>
    <row r="362" spans="1:63" x14ac:dyDescent="0.25">
      <c r="A362" t="s">
        <v>440</v>
      </c>
      <c r="B362">
        <v>44461</v>
      </c>
      <c r="C362">
        <v>1</v>
      </c>
      <c r="D362">
        <v>358.48</v>
      </c>
      <c r="E362">
        <v>358.48</v>
      </c>
      <c r="F362">
        <v>484.11</v>
      </c>
      <c r="G362">
        <v>0</v>
      </c>
      <c r="H362">
        <v>8.8999999999999999E-3</v>
      </c>
      <c r="I362">
        <v>2.0999999999999999E-3</v>
      </c>
      <c r="J362">
        <v>2.06E-2</v>
      </c>
      <c r="K362">
        <v>0.94</v>
      </c>
      <c r="L362">
        <v>2.8500000000000001E-2</v>
      </c>
      <c r="M362">
        <v>0.83069999999999999</v>
      </c>
      <c r="N362">
        <v>0</v>
      </c>
      <c r="O362">
        <v>0.21249999999999999</v>
      </c>
      <c r="P362" s="70">
        <v>42517.58</v>
      </c>
      <c r="Q362">
        <v>0.21429999999999999</v>
      </c>
      <c r="R362">
        <v>0.28570000000000001</v>
      </c>
      <c r="S362">
        <v>0.5</v>
      </c>
      <c r="T362">
        <v>12.8</v>
      </c>
      <c r="U362">
        <v>9.1999999999999993</v>
      </c>
      <c r="V362" s="70">
        <v>49681.63</v>
      </c>
      <c r="W362">
        <v>38.36</v>
      </c>
      <c r="X362" s="70">
        <v>82486.44</v>
      </c>
      <c r="Y362">
        <v>0.3236</v>
      </c>
      <c r="Z362">
        <v>0.52110000000000001</v>
      </c>
      <c r="AA362">
        <v>0.15540000000000001</v>
      </c>
      <c r="AB362">
        <v>0.6764</v>
      </c>
      <c r="AC362">
        <v>82.49</v>
      </c>
      <c r="AD362" s="70">
        <v>2586.0100000000002</v>
      </c>
      <c r="AE362">
        <v>191.27</v>
      </c>
      <c r="AF362" s="70">
        <v>54956.54</v>
      </c>
      <c r="AG362">
        <v>15</v>
      </c>
      <c r="AH362" s="70">
        <v>17500</v>
      </c>
      <c r="AI362" s="70">
        <v>26819</v>
      </c>
      <c r="AJ362">
        <v>38.21</v>
      </c>
      <c r="AK362">
        <v>22.4</v>
      </c>
      <c r="AL362">
        <v>34.86</v>
      </c>
      <c r="AM362">
        <v>3.72</v>
      </c>
      <c r="AN362">
        <v>0</v>
      </c>
      <c r="AO362">
        <v>0.74770000000000003</v>
      </c>
      <c r="AP362" s="70">
        <v>1748.18</v>
      </c>
      <c r="AQ362" s="70">
        <v>1634.14</v>
      </c>
      <c r="AR362" s="70">
        <v>5040.68</v>
      </c>
      <c r="AS362">
        <v>429.42</v>
      </c>
      <c r="AT362">
        <v>388.65</v>
      </c>
      <c r="AU362" s="70">
        <v>9241</v>
      </c>
      <c r="AV362" s="70">
        <v>4281.8</v>
      </c>
      <c r="AW362">
        <v>0.36530000000000001</v>
      </c>
      <c r="AX362" s="70">
        <v>1638.51</v>
      </c>
      <c r="AY362">
        <v>0.13980000000000001</v>
      </c>
      <c r="AZ362" s="70">
        <v>3913.14</v>
      </c>
      <c r="BA362">
        <v>0.33389999999999997</v>
      </c>
      <c r="BB362" s="70">
        <v>1886.58</v>
      </c>
      <c r="BC362">
        <v>0.161</v>
      </c>
      <c r="BD362" s="70">
        <v>11720.03</v>
      </c>
      <c r="BE362" s="70">
        <v>6271.54</v>
      </c>
      <c r="BF362">
        <v>7.1001000000000003</v>
      </c>
      <c r="BG362">
        <v>0.51629999999999998</v>
      </c>
      <c r="BH362">
        <v>0.1764</v>
      </c>
      <c r="BI362">
        <v>0.2671</v>
      </c>
      <c r="BJ362">
        <v>2.5499999999999998E-2</v>
      </c>
      <c r="BK362">
        <v>1.46E-2</v>
      </c>
    </row>
    <row r="363" spans="1:63" x14ac:dyDescent="0.25">
      <c r="A363" t="s">
        <v>441</v>
      </c>
      <c r="B363">
        <v>45955</v>
      </c>
      <c r="C363">
        <v>36</v>
      </c>
      <c r="D363">
        <v>22.59</v>
      </c>
      <c r="E363">
        <v>813.09</v>
      </c>
      <c r="F363">
        <v>842.18</v>
      </c>
      <c r="G363">
        <v>2.3999999999999998E-3</v>
      </c>
      <c r="H363">
        <v>3.7000000000000002E-3</v>
      </c>
      <c r="I363">
        <v>0</v>
      </c>
      <c r="J363">
        <v>8.9999999999999993E-3</v>
      </c>
      <c r="K363">
        <v>0.97660000000000002</v>
      </c>
      <c r="L363">
        <v>8.3000000000000001E-3</v>
      </c>
      <c r="M363">
        <v>0.10150000000000001</v>
      </c>
      <c r="N363">
        <v>1.1999999999999999E-3</v>
      </c>
      <c r="O363">
        <v>0.1036</v>
      </c>
      <c r="P363" s="70">
        <v>56502.61</v>
      </c>
      <c r="Q363">
        <v>0.10290000000000001</v>
      </c>
      <c r="R363">
        <v>0.13239999999999999</v>
      </c>
      <c r="S363">
        <v>0.76470000000000005</v>
      </c>
      <c r="T363">
        <v>18.829999999999998</v>
      </c>
      <c r="U363">
        <v>5.2</v>
      </c>
      <c r="V363" s="70">
        <v>80821.77</v>
      </c>
      <c r="W363">
        <v>156.36000000000001</v>
      </c>
      <c r="X363" s="70">
        <v>125655.35</v>
      </c>
      <c r="Y363">
        <v>0.81640000000000001</v>
      </c>
      <c r="Z363">
        <v>0.15609999999999999</v>
      </c>
      <c r="AA363">
        <v>2.7400000000000001E-2</v>
      </c>
      <c r="AB363">
        <v>0.18360000000000001</v>
      </c>
      <c r="AC363">
        <v>125.66</v>
      </c>
      <c r="AD363" s="70">
        <v>2798.21</v>
      </c>
      <c r="AE363">
        <v>408.16</v>
      </c>
      <c r="AF363" s="70">
        <v>126555.21</v>
      </c>
      <c r="AG363">
        <v>311</v>
      </c>
      <c r="AH363" s="70">
        <v>37033</v>
      </c>
      <c r="AI363" s="70">
        <v>72080</v>
      </c>
      <c r="AJ363">
        <v>42.85</v>
      </c>
      <c r="AK363">
        <v>20.170000000000002</v>
      </c>
      <c r="AL363">
        <v>29.63</v>
      </c>
      <c r="AM363">
        <v>5</v>
      </c>
      <c r="AN363" s="70">
        <v>2005.18</v>
      </c>
      <c r="AO363">
        <v>0.82230000000000003</v>
      </c>
      <c r="AP363" s="70">
        <v>1279.8</v>
      </c>
      <c r="AQ363" s="70">
        <v>1834.8</v>
      </c>
      <c r="AR363" s="70">
        <v>6372.13</v>
      </c>
      <c r="AS363">
        <v>287.42</v>
      </c>
      <c r="AT363">
        <v>360.84</v>
      </c>
      <c r="AU363" s="70">
        <v>10135</v>
      </c>
      <c r="AV363" s="70">
        <v>4673.74</v>
      </c>
      <c r="AW363">
        <v>0.43009999999999998</v>
      </c>
      <c r="AX363" s="70">
        <v>4353.3999999999996</v>
      </c>
      <c r="AY363">
        <v>0.40060000000000001</v>
      </c>
      <c r="AZ363" s="70">
        <v>1401.6</v>
      </c>
      <c r="BA363">
        <v>0.129</v>
      </c>
      <c r="BB363">
        <v>438.81</v>
      </c>
      <c r="BC363">
        <v>4.0399999999999998E-2</v>
      </c>
      <c r="BD363" s="70">
        <v>10867.56</v>
      </c>
      <c r="BE363" s="70">
        <v>3538.79</v>
      </c>
      <c r="BF363">
        <v>0.54520000000000002</v>
      </c>
      <c r="BG363">
        <v>0.55210000000000004</v>
      </c>
      <c r="BH363">
        <v>0.22850000000000001</v>
      </c>
      <c r="BI363">
        <v>0.159</v>
      </c>
      <c r="BJ363">
        <v>4.65E-2</v>
      </c>
      <c r="BK363">
        <v>1.38E-2</v>
      </c>
    </row>
    <row r="364" spans="1:63" x14ac:dyDescent="0.25">
      <c r="A364" t="s">
        <v>442</v>
      </c>
      <c r="B364">
        <v>45963</v>
      </c>
      <c r="C364">
        <v>27</v>
      </c>
      <c r="D364">
        <v>15.59</v>
      </c>
      <c r="E364">
        <v>421</v>
      </c>
      <c r="F364">
        <v>424.97</v>
      </c>
      <c r="G364">
        <v>0</v>
      </c>
      <c r="H364">
        <v>1.4999999999999999E-2</v>
      </c>
      <c r="I364">
        <v>0</v>
      </c>
      <c r="J364">
        <v>4.7000000000000002E-3</v>
      </c>
      <c r="K364">
        <v>0.95679999999999998</v>
      </c>
      <c r="L364">
        <v>2.35E-2</v>
      </c>
      <c r="M364">
        <v>0.1711</v>
      </c>
      <c r="N364">
        <v>2.3999999999999998E-3</v>
      </c>
      <c r="O364">
        <v>8.3699999999999997E-2</v>
      </c>
      <c r="P364" s="70">
        <v>48069.43</v>
      </c>
      <c r="Q364">
        <v>0.18920000000000001</v>
      </c>
      <c r="R364">
        <v>0.2432</v>
      </c>
      <c r="S364">
        <v>0.56759999999999999</v>
      </c>
      <c r="T364">
        <v>17.440000000000001</v>
      </c>
      <c r="U364">
        <v>3.2</v>
      </c>
      <c r="V364" s="70">
        <v>71366.94</v>
      </c>
      <c r="W364">
        <v>131.56</v>
      </c>
      <c r="X364" s="70">
        <v>118850.55</v>
      </c>
      <c r="Y364">
        <v>0.84619999999999995</v>
      </c>
      <c r="Z364">
        <v>0.1363</v>
      </c>
      <c r="AA364">
        <v>1.7500000000000002E-2</v>
      </c>
      <c r="AB364">
        <v>0.15379999999999999</v>
      </c>
      <c r="AC364">
        <v>118.85</v>
      </c>
      <c r="AD364" s="70">
        <v>2731.36</v>
      </c>
      <c r="AE364">
        <v>416.22</v>
      </c>
      <c r="AF364" s="70">
        <v>106954.22</v>
      </c>
      <c r="AG364">
        <v>204</v>
      </c>
      <c r="AH364" s="70">
        <v>32949</v>
      </c>
      <c r="AI364" s="70">
        <v>47305</v>
      </c>
      <c r="AJ364">
        <v>46.65</v>
      </c>
      <c r="AK364">
        <v>21.96</v>
      </c>
      <c r="AL364">
        <v>26.25</v>
      </c>
      <c r="AM364">
        <v>4.4000000000000004</v>
      </c>
      <c r="AN364" s="70">
        <v>1370.42</v>
      </c>
      <c r="AO364">
        <v>1.2413000000000001</v>
      </c>
      <c r="AP364" s="70">
        <v>1541.66</v>
      </c>
      <c r="AQ364" s="70">
        <v>1679.42</v>
      </c>
      <c r="AR364" s="70">
        <v>6683.04</v>
      </c>
      <c r="AS364">
        <v>145.22</v>
      </c>
      <c r="AT364">
        <v>223.57</v>
      </c>
      <c r="AU364" s="70">
        <v>10273</v>
      </c>
      <c r="AV364" s="70">
        <v>4924.7700000000004</v>
      </c>
      <c r="AW364">
        <v>0.45590000000000003</v>
      </c>
      <c r="AX364" s="70">
        <v>4072.27</v>
      </c>
      <c r="AY364">
        <v>0.377</v>
      </c>
      <c r="AZ364" s="70">
        <v>1216.0899999999999</v>
      </c>
      <c r="BA364">
        <v>0.11260000000000001</v>
      </c>
      <c r="BB364">
        <v>589.48</v>
      </c>
      <c r="BC364">
        <v>5.4600000000000003E-2</v>
      </c>
      <c r="BD364" s="70">
        <v>10802.62</v>
      </c>
      <c r="BE364" s="70">
        <v>4543.1400000000003</v>
      </c>
      <c r="BF364">
        <v>1.2982</v>
      </c>
      <c r="BG364">
        <v>0.54600000000000004</v>
      </c>
      <c r="BH364">
        <v>0.23649999999999999</v>
      </c>
      <c r="BI364">
        <v>0.14899999999999999</v>
      </c>
      <c r="BJ364">
        <v>3.6299999999999999E-2</v>
      </c>
      <c r="BK364">
        <v>3.2199999999999999E-2</v>
      </c>
    </row>
    <row r="365" spans="1:63" x14ac:dyDescent="0.25">
      <c r="A365" t="s">
        <v>443</v>
      </c>
      <c r="B365">
        <v>48710</v>
      </c>
      <c r="C365">
        <v>29</v>
      </c>
      <c r="D365">
        <v>37.659999999999997</v>
      </c>
      <c r="E365" s="70">
        <v>1092.01</v>
      </c>
      <c r="F365" s="70">
        <v>1153.04</v>
      </c>
      <c r="G365">
        <v>4.3E-3</v>
      </c>
      <c r="H365">
        <v>6.8999999999999999E-3</v>
      </c>
      <c r="I365">
        <v>1.6999999999999999E-3</v>
      </c>
      <c r="J365">
        <v>1.4E-2</v>
      </c>
      <c r="K365">
        <v>0.94830000000000003</v>
      </c>
      <c r="L365">
        <v>2.47E-2</v>
      </c>
      <c r="M365">
        <v>0.51790000000000003</v>
      </c>
      <c r="N365">
        <v>1.6999999999999999E-3</v>
      </c>
      <c r="O365">
        <v>0.1716</v>
      </c>
      <c r="P365" s="70">
        <v>48539.11</v>
      </c>
      <c r="Q365">
        <v>0.28889999999999999</v>
      </c>
      <c r="R365">
        <v>0.18890000000000001</v>
      </c>
      <c r="S365">
        <v>0.5222</v>
      </c>
      <c r="T365">
        <v>18.96</v>
      </c>
      <c r="U365">
        <v>8</v>
      </c>
      <c r="V365" s="70">
        <v>55509.63</v>
      </c>
      <c r="W365">
        <v>130.47999999999999</v>
      </c>
      <c r="X365" s="70">
        <v>94828.07</v>
      </c>
      <c r="Y365">
        <v>0.89359999999999995</v>
      </c>
      <c r="Z365">
        <v>7.4800000000000005E-2</v>
      </c>
      <c r="AA365">
        <v>3.1600000000000003E-2</v>
      </c>
      <c r="AB365">
        <v>0.10639999999999999</v>
      </c>
      <c r="AC365">
        <v>94.83</v>
      </c>
      <c r="AD365" s="70">
        <v>2541.6999999999998</v>
      </c>
      <c r="AE365">
        <v>438.41</v>
      </c>
      <c r="AF365" s="70">
        <v>93481.53</v>
      </c>
      <c r="AG365">
        <v>131</v>
      </c>
      <c r="AH365" s="70">
        <v>28551</v>
      </c>
      <c r="AI365" s="70">
        <v>40104</v>
      </c>
      <c r="AJ365">
        <v>47.53</v>
      </c>
      <c r="AK365">
        <v>25.78</v>
      </c>
      <c r="AL365">
        <v>30.33</v>
      </c>
      <c r="AM365">
        <v>6.5</v>
      </c>
      <c r="AN365" s="70">
        <v>1264.27</v>
      </c>
      <c r="AO365">
        <v>1.5190999999999999</v>
      </c>
      <c r="AP365" s="70">
        <v>1143.3599999999999</v>
      </c>
      <c r="AQ365" s="70">
        <v>1903.27</v>
      </c>
      <c r="AR365" s="70">
        <v>5460.59</v>
      </c>
      <c r="AS365">
        <v>455.48</v>
      </c>
      <c r="AT365">
        <v>507.28</v>
      </c>
      <c r="AU365" s="70">
        <v>9470</v>
      </c>
      <c r="AV365" s="70">
        <v>5360.59</v>
      </c>
      <c r="AW365">
        <v>0.51119999999999999</v>
      </c>
      <c r="AX365" s="70">
        <v>3117.3</v>
      </c>
      <c r="AY365">
        <v>0.29720000000000002</v>
      </c>
      <c r="AZ365" s="70">
        <v>1185.25</v>
      </c>
      <c r="BA365">
        <v>0.113</v>
      </c>
      <c r="BB365">
        <v>824.15</v>
      </c>
      <c r="BC365">
        <v>7.8600000000000003E-2</v>
      </c>
      <c r="BD365" s="70">
        <v>10487.29</v>
      </c>
      <c r="BE365" s="70">
        <v>5440.62</v>
      </c>
      <c r="BF365">
        <v>2.0518000000000001</v>
      </c>
      <c r="BG365">
        <v>0.53620000000000001</v>
      </c>
      <c r="BH365">
        <v>0.20419999999999999</v>
      </c>
      <c r="BI365">
        <v>0.1285</v>
      </c>
      <c r="BJ365">
        <v>0.05</v>
      </c>
      <c r="BK365">
        <v>8.1100000000000005E-2</v>
      </c>
    </row>
    <row r="366" spans="1:63" x14ac:dyDescent="0.25">
      <c r="A366" t="s">
        <v>444</v>
      </c>
      <c r="B366">
        <v>44479</v>
      </c>
      <c r="C366">
        <v>97</v>
      </c>
      <c r="D366">
        <v>20.29</v>
      </c>
      <c r="E366" s="70">
        <v>1968.42</v>
      </c>
      <c r="F366" s="70">
        <v>1896.74</v>
      </c>
      <c r="G366">
        <v>3.7000000000000002E-3</v>
      </c>
      <c r="H366">
        <v>2.5999999999999999E-3</v>
      </c>
      <c r="I366">
        <v>2.5999999999999999E-3</v>
      </c>
      <c r="J366">
        <v>7.0000000000000001E-3</v>
      </c>
      <c r="K366">
        <v>0.97009999999999996</v>
      </c>
      <c r="L366">
        <v>1.4E-2</v>
      </c>
      <c r="M366">
        <v>0.60509999999999997</v>
      </c>
      <c r="N366">
        <v>5.0000000000000001E-4</v>
      </c>
      <c r="O366">
        <v>0.15390000000000001</v>
      </c>
      <c r="P366" s="70">
        <v>49129.85</v>
      </c>
      <c r="Q366">
        <v>0.23880000000000001</v>
      </c>
      <c r="R366">
        <v>0.26119999999999999</v>
      </c>
      <c r="S366">
        <v>0.5</v>
      </c>
      <c r="T366">
        <v>16.45</v>
      </c>
      <c r="U366">
        <v>10.1</v>
      </c>
      <c r="V366" s="70">
        <v>69150.16</v>
      </c>
      <c r="W366">
        <v>192.17</v>
      </c>
      <c r="X366" s="70">
        <v>74517.600000000006</v>
      </c>
      <c r="Y366">
        <v>0.74809999999999999</v>
      </c>
      <c r="Z366">
        <v>0.1411</v>
      </c>
      <c r="AA366">
        <v>0.1108</v>
      </c>
      <c r="AB366">
        <v>0.25190000000000001</v>
      </c>
      <c r="AC366">
        <v>74.52</v>
      </c>
      <c r="AD366" s="70">
        <v>1751.93</v>
      </c>
      <c r="AE366">
        <v>211.23</v>
      </c>
      <c r="AF366" s="70">
        <v>65582.77</v>
      </c>
      <c r="AG366">
        <v>30</v>
      </c>
      <c r="AH366" s="70">
        <v>28093</v>
      </c>
      <c r="AI366" s="70">
        <v>38045</v>
      </c>
      <c r="AJ366">
        <v>32.5</v>
      </c>
      <c r="AK366">
        <v>22.1</v>
      </c>
      <c r="AL366">
        <v>23.95</v>
      </c>
      <c r="AM366">
        <v>3.8</v>
      </c>
      <c r="AN366">
        <v>0</v>
      </c>
      <c r="AO366">
        <v>0.73939999999999995</v>
      </c>
      <c r="AP366" s="70">
        <v>1306.53</v>
      </c>
      <c r="AQ366" s="70">
        <v>2043</v>
      </c>
      <c r="AR366" s="70">
        <v>6390.89</v>
      </c>
      <c r="AS366">
        <v>579.5</v>
      </c>
      <c r="AT366">
        <v>297.08</v>
      </c>
      <c r="AU366" s="70">
        <v>10617</v>
      </c>
      <c r="AV366" s="70">
        <v>7502.99</v>
      </c>
      <c r="AW366">
        <v>0.65959999999999996</v>
      </c>
      <c r="AX366" s="70">
        <v>1595.39</v>
      </c>
      <c r="AY366">
        <v>0.14019999999999999</v>
      </c>
      <c r="AZ366">
        <v>649.29</v>
      </c>
      <c r="BA366">
        <v>5.7099999999999998E-2</v>
      </c>
      <c r="BB366" s="70">
        <v>1628.22</v>
      </c>
      <c r="BC366">
        <v>0.1431</v>
      </c>
      <c r="BD366" s="70">
        <v>11375.89</v>
      </c>
      <c r="BE366" s="70">
        <v>5937.71</v>
      </c>
      <c r="BF366">
        <v>3.2280000000000002</v>
      </c>
      <c r="BG366">
        <v>0.47520000000000001</v>
      </c>
      <c r="BH366">
        <v>0.24099999999999999</v>
      </c>
      <c r="BI366">
        <v>0.1696</v>
      </c>
      <c r="BJ366">
        <v>3.9600000000000003E-2</v>
      </c>
      <c r="BK366">
        <v>7.46E-2</v>
      </c>
    </row>
    <row r="367" spans="1:63" x14ac:dyDescent="0.25">
      <c r="A367" t="s">
        <v>445</v>
      </c>
      <c r="B367">
        <v>47720</v>
      </c>
      <c r="C367">
        <v>84</v>
      </c>
      <c r="D367">
        <v>12.39</v>
      </c>
      <c r="E367" s="70">
        <v>1040.46</v>
      </c>
      <c r="F367" s="70">
        <v>1172.3499999999999</v>
      </c>
      <c r="G367">
        <v>0</v>
      </c>
      <c r="H367">
        <v>9.4000000000000004E-3</v>
      </c>
      <c r="I367">
        <v>8.0000000000000004E-4</v>
      </c>
      <c r="J367">
        <v>5.0000000000000001E-3</v>
      </c>
      <c r="K367">
        <v>0.95940000000000003</v>
      </c>
      <c r="L367">
        <v>2.5399999999999999E-2</v>
      </c>
      <c r="M367">
        <v>0.36699999999999999</v>
      </c>
      <c r="N367">
        <v>0</v>
      </c>
      <c r="O367">
        <v>0.13930000000000001</v>
      </c>
      <c r="P367" s="70">
        <v>49993.37</v>
      </c>
      <c r="Q367">
        <v>0.20930000000000001</v>
      </c>
      <c r="R367">
        <v>0.25580000000000003</v>
      </c>
      <c r="S367">
        <v>0.53490000000000004</v>
      </c>
      <c r="T367">
        <v>18.32</v>
      </c>
      <c r="U367">
        <v>11.1</v>
      </c>
      <c r="V367" s="70">
        <v>48925.23</v>
      </c>
      <c r="W367">
        <v>90.12</v>
      </c>
      <c r="X367" s="70">
        <v>98989.85</v>
      </c>
      <c r="Y367">
        <v>0.87250000000000005</v>
      </c>
      <c r="Z367">
        <v>9.4899999999999998E-2</v>
      </c>
      <c r="AA367">
        <v>3.2500000000000001E-2</v>
      </c>
      <c r="AB367">
        <v>0.1275</v>
      </c>
      <c r="AC367">
        <v>98.99</v>
      </c>
      <c r="AD367" s="70">
        <v>2445.34</v>
      </c>
      <c r="AE367">
        <v>329.78</v>
      </c>
      <c r="AF367" s="70">
        <v>94785.08</v>
      </c>
      <c r="AG367">
        <v>136</v>
      </c>
      <c r="AH367" s="70">
        <v>30769</v>
      </c>
      <c r="AI367" s="70">
        <v>41791</v>
      </c>
      <c r="AJ367">
        <v>35.200000000000003</v>
      </c>
      <c r="AK367">
        <v>24.3</v>
      </c>
      <c r="AL367">
        <v>24.81</v>
      </c>
      <c r="AM367">
        <v>4.5</v>
      </c>
      <c r="AN367" s="70">
        <v>1002.19</v>
      </c>
      <c r="AO367">
        <v>1.3855999999999999</v>
      </c>
      <c r="AP367" s="70">
        <v>1076.7</v>
      </c>
      <c r="AQ367" s="70">
        <v>1616.78</v>
      </c>
      <c r="AR367" s="70">
        <v>4913.21</v>
      </c>
      <c r="AS367">
        <v>394.65</v>
      </c>
      <c r="AT367">
        <v>250.63</v>
      </c>
      <c r="AU367" s="70">
        <v>8252</v>
      </c>
      <c r="AV367" s="70">
        <v>4854.99</v>
      </c>
      <c r="AW367">
        <v>0.54800000000000004</v>
      </c>
      <c r="AX367" s="70">
        <v>2632.58</v>
      </c>
      <c r="AY367">
        <v>0.29720000000000002</v>
      </c>
      <c r="AZ367">
        <v>764.01</v>
      </c>
      <c r="BA367">
        <v>8.6199999999999999E-2</v>
      </c>
      <c r="BB367">
        <v>607.29</v>
      </c>
      <c r="BC367">
        <v>6.8599999999999994E-2</v>
      </c>
      <c r="BD367" s="70">
        <v>8858.8700000000008</v>
      </c>
      <c r="BE367" s="70">
        <v>4776.62</v>
      </c>
      <c r="BF367">
        <v>1.8254999999999999</v>
      </c>
      <c r="BG367">
        <v>0.5333</v>
      </c>
      <c r="BH367">
        <v>0.24360000000000001</v>
      </c>
      <c r="BI367">
        <v>0.17369999999999999</v>
      </c>
      <c r="BJ367">
        <v>3.2599999999999997E-2</v>
      </c>
      <c r="BK367">
        <v>1.6799999999999999E-2</v>
      </c>
    </row>
    <row r="368" spans="1:63" x14ac:dyDescent="0.25">
      <c r="A368" t="s">
        <v>446</v>
      </c>
      <c r="B368">
        <v>46136</v>
      </c>
      <c r="C368">
        <v>7</v>
      </c>
      <c r="D368">
        <v>101.38</v>
      </c>
      <c r="E368">
        <v>709.64</v>
      </c>
      <c r="F368">
        <v>732.11</v>
      </c>
      <c r="G368">
        <v>0</v>
      </c>
      <c r="H368">
        <v>2.07E-2</v>
      </c>
      <c r="I368">
        <v>1.4E-3</v>
      </c>
      <c r="J368">
        <v>1.9800000000000002E-2</v>
      </c>
      <c r="K368">
        <v>0.91149999999999998</v>
      </c>
      <c r="L368">
        <v>4.6600000000000003E-2</v>
      </c>
      <c r="M368">
        <v>0.99309999999999998</v>
      </c>
      <c r="N368">
        <v>0</v>
      </c>
      <c r="O368">
        <v>0.1855</v>
      </c>
      <c r="P368" s="70">
        <v>44890.49</v>
      </c>
      <c r="Q368">
        <v>0.37040000000000001</v>
      </c>
      <c r="R368">
        <v>0.22220000000000001</v>
      </c>
      <c r="S368">
        <v>0.40739999999999998</v>
      </c>
      <c r="T368">
        <v>15.64</v>
      </c>
      <c r="U368">
        <v>6</v>
      </c>
      <c r="V368" s="70">
        <v>75358.83</v>
      </c>
      <c r="W368">
        <v>111.49</v>
      </c>
      <c r="X368" s="70">
        <v>68385.91</v>
      </c>
      <c r="Y368">
        <v>0.77400000000000002</v>
      </c>
      <c r="Z368">
        <v>0.17130000000000001</v>
      </c>
      <c r="AA368">
        <v>5.4699999999999999E-2</v>
      </c>
      <c r="AB368">
        <v>0.22600000000000001</v>
      </c>
      <c r="AC368">
        <v>68.39</v>
      </c>
      <c r="AD368" s="70">
        <v>1621.24</v>
      </c>
      <c r="AE368">
        <v>244.69</v>
      </c>
      <c r="AF368" s="70">
        <v>68873.34</v>
      </c>
      <c r="AG368">
        <v>39</v>
      </c>
      <c r="AH368" s="70">
        <v>24105</v>
      </c>
      <c r="AI368" s="70">
        <v>32165</v>
      </c>
      <c r="AJ368">
        <v>27.02</v>
      </c>
      <c r="AK368">
        <v>23.71</v>
      </c>
      <c r="AL368">
        <v>22.63</v>
      </c>
      <c r="AM368">
        <v>5.27</v>
      </c>
      <c r="AN368">
        <v>650.36</v>
      </c>
      <c r="AO368">
        <v>1.6718</v>
      </c>
      <c r="AP368" s="70">
        <v>1455.78</v>
      </c>
      <c r="AQ368" s="70">
        <v>2451.36</v>
      </c>
      <c r="AR368" s="70">
        <v>4876.54</v>
      </c>
      <c r="AS368">
        <v>698.7</v>
      </c>
      <c r="AT368">
        <v>20.65</v>
      </c>
      <c r="AU368" s="70">
        <v>9503</v>
      </c>
      <c r="AV368" s="70">
        <v>6441.73</v>
      </c>
      <c r="AW368">
        <v>0.64100000000000001</v>
      </c>
      <c r="AX368" s="70">
        <v>1874.66</v>
      </c>
      <c r="AY368">
        <v>0.1865</v>
      </c>
      <c r="AZ368">
        <v>195.56</v>
      </c>
      <c r="BA368">
        <v>1.95E-2</v>
      </c>
      <c r="BB368" s="70">
        <v>1538.3</v>
      </c>
      <c r="BC368">
        <v>0.15310000000000001</v>
      </c>
      <c r="BD368" s="70">
        <v>10050.26</v>
      </c>
      <c r="BE368" s="70">
        <v>6420.62</v>
      </c>
      <c r="BF368">
        <v>4.6647999999999996</v>
      </c>
      <c r="BG368">
        <v>0.47549999999999998</v>
      </c>
      <c r="BH368">
        <v>0.18790000000000001</v>
      </c>
      <c r="BI368">
        <v>0.31009999999999999</v>
      </c>
      <c r="BJ368">
        <v>1.6400000000000001E-2</v>
      </c>
      <c r="BK368">
        <v>1.01E-2</v>
      </c>
    </row>
    <row r="369" spans="1:63" x14ac:dyDescent="0.25">
      <c r="A369" t="s">
        <v>447</v>
      </c>
      <c r="B369">
        <v>44487</v>
      </c>
      <c r="C369">
        <v>71</v>
      </c>
      <c r="D369">
        <v>44.04</v>
      </c>
      <c r="E369" s="70">
        <v>3126.62</v>
      </c>
      <c r="F369" s="70">
        <v>2901.24</v>
      </c>
      <c r="G369">
        <v>5.7000000000000002E-3</v>
      </c>
      <c r="H369">
        <v>7.7999999999999996E-3</v>
      </c>
      <c r="I369">
        <v>6.9999999999999999E-4</v>
      </c>
      <c r="J369">
        <v>6.25E-2</v>
      </c>
      <c r="K369">
        <v>0.89400000000000002</v>
      </c>
      <c r="L369">
        <v>2.92E-2</v>
      </c>
      <c r="M369">
        <v>0.44840000000000002</v>
      </c>
      <c r="N369">
        <v>0.04</v>
      </c>
      <c r="O369">
        <v>0.16389999999999999</v>
      </c>
      <c r="P369" s="70">
        <v>50027.360000000001</v>
      </c>
      <c r="Q369">
        <v>0.2281</v>
      </c>
      <c r="R369">
        <v>0.25</v>
      </c>
      <c r="S369">
        <v>0.52190000000000003</v>
      </c>
      <c r="T369">
        <v>17.420000000000002</v>
      </c>
      <c r="U369">
        <v>20.9</v>
      </c>
      <c r="V369" s="70">
        <v>70212.87</v>
      </c>
      <c r="W369">
        <v>144.72999999999999</v>
      </c>
      <c r="X369" s="70">
        <v>133421.39000000001</v>
      </c>
      <c r="Y369">
        <v>0.73160000000000003</v>
      </c>
      <c r="Z369">
        <v>0.2276</v>
      </c>
      <c r="AA369">
        <v>4.0800000000000003E-2</v>
      </c>
      <c r="AB369">
        <v>0.26840000000000003</v>
      </c>
      <c r="AC369">
        <v>133.41999999999999</v>
      </c>
      <c r="AD369" s="70">
        <v>4207.58</v>
      </c>
      <c r="AE369">
        <v>476.13</v>
      </c>
      <c r="AF369" s="70">
        <v>138609.57999999999</v>
      </c>
      <c r="AG369">
        <v>379</v>
      </c>
      <c r="AH369" s="70">
        <v>28154</v>
      </c>
      <c r="AI369" s="70">
        <v>48689</v>
      </c>
      <c r="AJ369">
        <v>49.6</v>
      </c>
      <c r="AK369">
        <v>30.08</v>
      </c>
      <c r="AL369">
        <v>32.979999999999997</v>
      </c>
      <c r="AM369">
        <v>4</v>
      </c>
      <c r="AN369">
        <v>0</v>
      </c>
      <c r="AO369">
        <v>0.90180000000000005</v>
      </c>
      <c r="AP369" s="70">
        <v>1263.73</v>
      </c>
      <c r="AQ369" s="70">
        <v>1403.05</v>
      </c>
      <c r="AR369" s="70">
        <v>5695.38</v>
      </c>
      <c r="AS369">
        <v>472.18</v>
      </c>
      <c r="AT369">
        <v>89.66</v>
      </c>
      <c r="AU369" s="70">
        <v>8924</v>
      </c>
      <c r="AV369" s="70">
        <v>3437.07</v>
      </c>
      <c r="AW369">
        <v>0.39779999999999999</v>
      </c>
      <c r="AX369" s="70">
        <v>3823.04</v>
      </c>
      <c r="AY369">
        <v>0.4425</v>
      </c>
      <c r="AZ369">
        <v>584.35</v>
      </c>
      <c r="BA369">
        <v>6.7599999999999993E-2</v>
      </c>
      <c r="BB369">
        <v>795.47</v>
      </c>
      <c r="BC369">
        <v>9.2100000000000001E-2</v>
      </c>
      <c r="BD369" s="70">
        <v>8639.94</v>
      </c>
      <c r="BE369" s="70">
        <v>2587.64</v>
      </c>
      <c r="BF369">
        <v>0.55559999999999998</v>
      </c>
      <c r="BG369">
        <v>0.6371</v>
      </c>
      <c r="BH369">
        <v>0.2326</v>
      </c>
      <c r="BI369">
        <v>7.6999999999999999E-2</v>
      </c>
      <c r="BJ369">
        <v>3.9600000000000003E-2</v>
      </c>
      <c r="BK369">
        <v>1.3599999999999999E-2</v>
      </c>
    </row>
    <row r="370" spans="1:63" x14ac:dyDescent="0.25">
      <c r="A370" t="s">
        <v>448</v>
      </c>
      <c r="B370">
        <v>45559</v>
      </c>
      <c r="C370">
        <v>66</v>
      </c>
      <c r="D370">
        <v>33.229999999999997</v>
      </c>
      <c r="E370" s="70">
        <v>2192.98</v>
      </c>
      <c r="F370" s="70">
        <v>2367.39</v>
      </c>
      <c r="G370">
        <v>3.8E-3</v>
      </c>
      <c r="H370">
        <v>9.1999999999999998E-3</v>
      </c>
      <c r="I370">
        <v>1.2999999999999999E-3</v>
      </c>
      <c r="J370">
        <v>1.52E-2</v>
      </c>
      <c r="K370">
        <v>0.94230000000000003</v>
      </c>
      <c r="L370">
        <v>2.8199999999999999E-2</v>
      </c>
      <c r="M370">
        <v>0.42580000000000001</v>
      </c>
      <c r="N370">
        <v>8.0000000000000004E-4</v>
      </c>
      <c r="O370">
        <v>0.16450000000000001</v>
      </c>
      <c r="P370" s="70">
        <v>62913.15</v>
      </c>
      <c r="Q370">
        <v>0.18820000000000001</v>
      </c>
      <c r="R370">
        <v>0.16470000000000001</v>
      </c>
      <c r="S370">
        <v>0.64710000000000001</v>
      </c>
      <c r="T370">
        <v>18.739999999999998</v>
      </c>
      <c r="U370">
        <v>14.6</v>
      </c>
      <c r="V370" s="70">
        <v>77494.86</v>
      </c>
      <c r="W370">
        <v>145.37</v>
      </c>
      <c r="X370" s="70">
        <v>247176.22</v>
      </c>
      <c r="Y370">
        <v>0.50080000000000002</v>
      </c>
      <c r="Z370">
        <v>0.14360000000000001</v>
      </c>
      <c r="AA370">
        <v>0.35560000000000003</v>
      </c>
      <c r="AB370">
        <v>0.49919999999999998</v>
      </c>
      <c r="AC370">
        <v>247.18</v>
      </c>
      <c r="AD370" s="70">
        <v>7421.59</v>
      </c>
      <c r="AE370">
        <v>370.06</v>
      </c>
      <c r="AF370" s="70">
        <v>236541.59</v>
      </c>
      <c r="AG370">
        <v>574</v>
      </c>
      <c r="AH370" s="70">
        <v>37745</v>
      </c>
      <c r="AI370" s="70">
        <v>63409</v>
      </c>
      <c r="AJ370">
        <v>37.85</v>
      </c>
      <c r="AK370">
        <v>25.43</v>
      </c>
      <c r="AL370">
        <v>26.68</v>
      </c>
      <c r="AM370">
        <v>3.5</v>
      </c>
      <c r="AN370">
        <v>0</v>
      </c>
      <c r="AO370">
        <v>0.71540000000000004</v>
      </c>
      <c r="AP370" s="70">
        <v>1231</v>
      </c>
      <c r="AQ370" s="70">
        <v>2336.9899999999998</v>
      </c>
      <c r="AR370" s="70">
        <v>6183.61</v>
      </c>
      <c r="AS370">
        <v>487.37</v>
      </c>
      <c r="AT370">
        <v>74.040000000000006</v>
      </c>
      <c r="AU370" s="70">
        <v>10313</v>
      </c>
      <c r="AV370" s="70">
        <v>5032.75</v>
      </c>
      <c r="AW370">
        <v>0.40479999999999999</v>
      </c>
      <c r="AX370" s="70">
        <v>5633.13</v>
      </c>
      <c r="AY370">
        <v>0.4531</v>
      </c>
      <c r="AZ370" s="70">
        <v>1023.39</v>
      </c>
      <c r="BA370">
        <v>8.2299999999999998E-2</v>
      </c>
      <c r="BB370">
        <v>743.1</v>
      </c>
      <c r="BC370">
        <v>5.9799999999999999E-2</v>
      </c>
      <c r="BD370" s="70">
        <v>12432.37</v>
      </c>
      <c r="BE370" s="70">
        <v>2159.91</v>
      </c>
      <c r="BF370">
        <v>0.40550000000000003</v>
      </c>
      <c r="BG370">
        <v>0.56610000000000005</v>
      </c>
      <c r="BH370">
        <v>0.1865</v>
      </c>
      <c r="BI370">
        <v>0.19370000000000001</v>
      </c>
      <c r="BJ370">
        <v>3.8100000000000002E-2</v>
      </c>
      <c r="BK370">
        <v>1.5599999999999999E-2</v>
      </c>
    </row>
    <row r="371" spans="1:63" x14ac:dyDescent="0.25">
      <c r="A371" t="s">
        <v>449</v>
      </c>
      <c r="B371">
        <v>49718</v>
      </c>
      <c r="C371">
        <v>39</v>
      </c>
      <c r="D371">
        <v>9.1999999999999993</v>
      </c>
      <c r="E371">
        <v>358.78</v>
      </c>
      <c r="F371">
        <v>368.68</v>
      </c>
      <c r="G371">
        <v>0</v>
      </c>
      <c r="H371">
        <v>2.7000000000000001E-3</v>
      </c>
      <c r="I371">
        <v>0</v>
      </c>
      <c r="J371">
        <v>1.29E-2</v>
      </c>
      <c r="K371">
        <v>0.97360000000000002</v>
      </c>
      <c r="L371">
        <v>1.0800000000000001E-2</v>
      </c>
      <c r="M371">
        <v>0.26590000000000003</v>
      </c>
      <c r="N371">
        <v>0</v>
      </c>
      <c r="O371">
        <v>0.1226</v>
      </c>
      <c r="P371" s="70">
        <v>45979.13</v>
      </c>
      <c r="Q371">
        <v>0.125</v>
      </c>
      <c r="R371">
        <v>0.375</v>
      </c>
      <c r="S371">
        <v>0.5</v>
      </c>
      <c r="T371">
        <v>15.04</v>
      </c>
      <c r="U371">
        <v>4.25</v>
      </c>
      <c r="V371" s="70">
        <v>67210.350000000006</v>
      </c>
      <c r="W371">
        <v>81.64</v>
      </c>
      <c r="X371" s="70">
        <v>114760.49</v>
      </c>
      <c r="Y371">
        <v>0.90590000000000004</v>
      </c>
      <c r="Z371">
        <v>4.0899999999999999E-2</v>
      </c>
      <c r="AA371">
        <v>5.3199999999999997E-2</v>
      </c>
      <c r="AB371">
        <v>9.4100000000000003E-2</v>
      </c>
      <c r="AC371">
        <v>114.76</v>
      </c>
      <c r="AD371" s="70">
        <v>2617.5500000000002</v>
      </c>
      <c r="AE371">
        <v>314.83</v>
      </c>
      <c r="AF371" s="70">
        <v>106458.7</v>
      </c>
      <c r="AG371">
        <v>198</v>
      </c>
      <c r="AH371" s="70">
        <v>32817</v>
      </c>
      <c r="AI371" s="70">
        <v>44597</v>
      </c>
      <c r="AJ371">
        <v>39.1</v>
      </c>
      <c r="AK371">
        <v>21.6</v>
      </c>
      <c r="AL371">
        <v>28.39</v>
      </c>
      <c r="AM371">
        <v>4.5</v>
      </c>
      <c r="AN371" s="70">
        <v>1689.38</v>
      </c>
      <c r="AO371">
        <v>1.5463</v>
      </c>
      <c r="AP371" s="70">
        <v>1664.92</v>
      </c>
      <c r="AQ371" s="70">
        <v>2138.41</v>
      </c>
      <c r="AR371" s="70">
        <v>5720.57</v>
      </c>
      <c r="AS371">
        <v>305.58999999999997</v>
      </c>
      <c r="AT371">
        <v>338.4</v>
      </c>
      <c r="AU371" s="70">
        <v>10168</v>
      </c>
      <c r="AV371" s="70">
        <v>6019.11</v>
      </c>
      <c r="AW371">
        <v>0.52480000000000004</v>
      </c>
      <c r="AX371" s="70">
        <v>3960.53</v>
      </c>
      <c r="AY371">
        <v>0.3453</v>
      </c>
      <c r="AZ371">
        <v>883.35</v>
      </c>
      <c r="BA371">
        <v>7.6999999999999999E-2</v>
      </c>
      <c r="BB371">
        <v>605.30999999999995</v>
      </c>
      <c r="BC371">
        <v>5.28E-2</v>
      </c>
      <c r="BD371" s="70">
        <v>11468.3</v>
      </c>
      <c r="BE371" s="70">
        <v>5187.63</v>
      </c>
      <c r="BF371">
        <v>1.6615</v>
      </c>
      <c r="BG371">
        <v>0.5867</v>
      </c>
      <c r="BH371">
        <v>0.17069999999999999</v>
      </c>
      <c r="BI371">
        <v>0.1736</v>
      </c>
      <c r="BJ371">
        <v>3.7900000000000003E-2</v>
      </c>
      <c r="BK371">
        <v>3.1E-2</v>
      </c>
    </row>
    <row r="372" spans="1:63" x14ac:dyDescent="0.25">
      <c r="A372" t="s">
        <v>450</v>
      </c>
      <c r="B372">
        <v>44453</v>
      </c>
      <c r="C372">
        <v>24</v>
      </c>
      <c r="D372">
        <v>291.08999999999997</v>
      </c>
      <c r="E372" s="70">
        <v>6986.16</v>
      </c>
      <c r="F372" s="70">
        <v>6270.59</v>
      </c>
      <c r="G372">
        <v>6.1999999999999998E-3</v>
      </c>
      <c r="H372">
        <v>4.2500000000000003E-2</v>
      </c>
      <c r="I372">
        <v>2.3E-3</v>
      </c>
      <c r="J372">
        <v>1.61E-2</v>
      </c>
      <c r="K372">
        <v>0.85429999999999995</v>
      </c>
      <c r="L372">
        <v>7.8600000000000003E-2</v>
      </c>
      <c r="M372">
        <v>0.62009999999999998</v>
      </c>
      <c r="N372">
        <v>3.5000000000000001E-3</v>
      </c>
      <c r="O372">
        <v>0.17519999999999999</v>
      </c>
      <c r="P372" s="70">
        <v>51285.19</v>
      </c>
      <c r="Q372">
        <v>0.26369999999999999</v>
      </c>
      <c r="R372">
        <v>0.19239999999999999</v>
      </c>
      <c r="S372">
        <v>0.54390000000000005</v>
      </c>
      <c r="T372">
        <v>21.19</v>
      </c>
      <c r="U372">
        <v>28.2</v>
      </c>
      <c r="V372" s="70">
        <v>76707.02</v>
      </c>
      <c r="W372">
        <v>243.56</v>
      </c>
      <c r="X372" s="70">
        <v>114352.26</v>
      </c>
      <c r="Y372">
        <v>0.70520000000000005</v>
      </c>
      <c r="Z372">
        <v>0.25600000000000001</v>
      </c>
      <c r="AA372">
        <v>3.8699999999999998E-2</v>
      </c>
      <c r="AB372">
        <v>0.29480000000000001</v>
      </c>
      <c r="AC372">
        <v>114.35</v>
      </c>
      <c r="AD372" s="70">
        <v>3451.45</v>
      </c>
      <c r="AE372">
        <v>480.8</v>
      </c>
      <c r="AF372" s="70">
        <v>113786.9</v>
      </c>
      <c r="AG372">
        <v>249</v>
      </c>
      <c r="AH372" s="70">
        <v>25108</v>
      </c>
      <c r="AI372" s="70">
        <v>38852</v>
      </c>
      <c r="AJ372">
        <v>36.97</v>
      </c>
      <c r="AK372">
        <v>29.98</v>
      </c>
      <c r="AL372">
        <v>29.71</v>
      </c>
      <c r="AM372">
        <v>4.0999999999999996</v>
      </c>
      <c r="AN372" s="70">
        <v>1123.3499999999999</v>
      </c>
      <c r="AO372">
        <v>1.6858</v>
      </c>
      <c r="AP372" s="70">
        <v>1032.69</v>
      </c>
      <c r="AQ372" s="70">
        <v>1768.72</v>
      </c>
      <c r="AR372" s="70">
        <v>5898.6</v>
      </c>
      <c r="AS372">
        <v>578.49</v>
      </c>
      <c r="AT372">
        <v>424.49</v>
      </c>
      <c r="AU372" s="70">
        <v>9703</v>
      </c>
      <c r="AV372" s="70">
        <v>4997.79</v>
      </c>
      <c r="AW372">
        <v>0.45540000000000003</v>
      </c>
      <c r="AX372" s="70">
        <v>4485.08</v>
      </c>
      <c r="AY372">
        <v>0.40870000000000001</v>
      </c>
      <c r="AZ372">
        <v>394.13</v>
      </c>
      <c r="BA372">
        <v>3.5900000000000001E-2</v>
      </c>
      <c r="BB372" s="70">
        <v>1098.03</v>
      </c>
      <c r="BC372">
        <v>0.1</v>
      </c>
      <c r="BD372" s="70">
        <v>10975.04</v>
      </c>
      <c r="BE372" s="70">
        <v>2980.32</v>
      </c>
      <c r="BF372">
        <v>1.0517000000000001</v>
      </c>
      <c r="BG372">
        <v>0.56369999999999998</v>
      </c>
      <c r="BH372">
        <v>0.2001</v>
      </c>
      <c r="BI372">
        <v>0.18</v>
      </c>
      <c r="BJ372">
        <v>4.02E-2</v>
      </c>
      <c r="BK372">
        <v>1.6E-2</v>
      </c>
    </row>
    <row r="373" spans="1:63" x14ac:dyDescent="0.25">
      <c r="A373" t="s">
        <v>451</v>
      </c>
      <c r="B373">
        <v>47217</v>
      </c>
      <c r="C373">
        <v>29</v>
      </c>
      <c r="D373">
        <v>20.95</v>
      </c>
      <c r="E373">
        <v>607.5</v>
      </c>
      <c r="F373">
        <v>519.22</v>
      </c>
      <c r="G373">
        <v>1.9E-3</v>
      </c>
      <c r="H373">
        <v>4.1099999999999998E-2</v>
      </c>
      <c r="I373">
        <v>0</v>
      </c>
      <c r="J373">
        <v>3.1399999999999997E-2</v>
      </c>
      <c r="K373">
        <v>0.91569999999999996</v>
      </c>
      <c r="L373">
        <v>9.9000000000000008E-3</v>
      </c>
      <c r="M373">
        <v>0.34660000000000002</v>
      </c>
      <c r="N373">
        <v>7.7000000000000002E-3</v>
      </c>
      <c r="O373">
        <v>0.15210000000000001</v>
      </c>
      <c r="P373" s="70">
        <v>53491.199999999997</v>
      </c>
      <c r="Q373">
        <v>0.40350000000000003</v>
      </c>
      <c r="R373">
        <v>0.1754</v>
      </c>
      <c r="S373">
        <v>0.42109999999999997</v>
      </c>
      <c r="T373">
        <v>15.77</v>
      </c>
      <c r="U373">
        <v>5.14</v>
      </c>
      <c r="V373" s="70">
        <v>73903.31</v>
      </c>
      <c r="W373">
        <v>115.58</v>
      </c>
      <c r="X373" s="70">
        <v>279021.99</v>
      </c>
      <c r="Y373">
        <v>0.84360000000000002</v>
      </c>
      <c r="Z373">
        <v>0.13020000000000001</v>
      </c>
      <c r="AA373">
        <v>2.6200000000000001E-2</v>
      </c>
      <c r="AB373">
        <v>0.15640000000000001</v>
      </c>
      <c r="AC373">
        <v>279.02</v>
      </c>
      <c r="AD373" s="70">
        <v>10763.07</v>
      </c>
      <c r="AE373" s="70">
        <v>1281.08</v>
      </c>
      <c r="AF373" s="70">
        <v>287208.57</v>
      </c>
      <c r="AG373">
        <v>594</v>
      </c>
      <c r="AH373" s="70">
        <v>35939</v>
      </c>
      <c r="AI373" s="70">
        <v>60995</v>
      </c>
      <c r="AJ373">
        <v>67.09</v>
      </c>
      <c r="AK373">
        <v>37.76</v>
      </c>
      <c r="AL373">
        <v>38.11</v>
      </c>
      <c r="AM373">
        <v>5.0999999999999996</v>
      </c>
      <c r="AN373">
        <v>0</v>
      </c>
      <c r="AO373">
        <v>1.2974000000000001</v>
      </c>
      <c r="AP373" s="70">
        <v>2180.7399999999998</v>
      </c>
      <c r="AQ373" s="70">
        <v>2987.94</v>
      </c>
      <c r="AR373" s="70">
        <v>7947.78</v>
      </c>
      <c r="AS373">
        <v>866.85</v>
      </c>
      <c r="AT373">
        <v>195.75</v>
      </c>
      <c r="AU373" s="70">
        <v>14179</v>
      </c>
      <c r="AV373" s="70">
        <v>4075.19</v>
      </c>
      <c r="AW373">
        <v>0.25319999999999998</v>
      </c>
      <c r="AX373" s="70">
        <v>10485.87</v>
      </c>
      <c r="AY373">
        <v>0.65149999999999997</v>
      </c>
      <c r="AZ373">
        <v>879.44</v>
      </c>
      <c r="BA373">
        <v>5.4600000000000003E-2</v>
      </c>
      <c r="BB373">
        <v>653.48</v>
      </c>
      <c r="BC373">
        <v>4.0599999999999997E-2</v>
      </c>
      <c r="BD373" s="70">
        <v>16093.98</v>
      </c>
      <c r="BE373">
        <v>946.67</v>
      </c>
      <c r="BF373">
        <v>0.1129</v>
      </c>
      <c r="BG373">
        <v>0.51039999999999996</v>
      </c>
      <c r="BH373">
        <v>0.1903</v>
      </c>
      <c r="BI373">
        <v>0.252</v>
      </c>
      <c r="BJ373">
        <v>2.5999999999999999E-2</v>
      </c>
      <c r="BK373">
        <v>2.1299999999999999E-2</v>
      </c>
    </row>
    <row r="374" spans="1:63" x14ac:dyDescent="0.25">
      <c r="A374" t="s">
        <v>452</v>
      </c>
      <c r="B374">
        <v>45542</v>
      </c>
      <c r="C374">
        <v>79</v>
      </c>
      <c r="D374">
        <v>13.64</v>
      </c>
      <c r="E374" s="70">
        <v>1077.3</v>
      </c>
      <c r="F374" s="70">
        <v>1098.6099999999999</v>
      </c>
      <c r="G374">
        <v>4.5999999999999999E-3</v>
      </c>
      <c r="H374">
        <v>2.1899999999999999E-2</v>
      </c>
      <c r="I374">
        <v>8.9999999999999998E-4</v>
      </c>
      <c r="J374">
        <v>1.12E-2</v>
      </c>
      <c r="K374">
        <v>0.92720000000000002</v>
      </c>
      <c r="L374">
        <v>3.4299999999999997E-2</v>
      </c>
      <c r="M374">
        <v>0.6421</v>
      </c>
      <c r="N374">
        <v>0</v>
      </c>
      <c r="O374">
        <v>0.1961</v>
      </c>
      <c r="P374" s="70">
        <v>40906.39</v>
      </c>
      <c r="Q374">
        <v>0.25</v>
      </c>
      <c r="R374">
        <v>0.13750000000000001</v>
      </c>
      <c r="S374">
        <v>0.61250000000000004</v>
      </c>
      <c r="T374">
        <v>17.25</v>
      </c>
      <c r="U374">
        <v>9.43</v>
      </c>
      <c r="V374" s="70">
        <v>63426.7</v>
      </c>
      <c r="W374">
        <v>108.13</v>
      </c>
      <c r="X374" s="70">
        <v>88653.14</v>
      </c>
      <c r="Y374">
        <v>0.72240000000000004</v>
      </c>
      <c r="Z374">
        <v>0.18559999999999999</v>
      </c>
      <c r="AA374">
        <v>9.1999999999999998E-2</v>
      </c>
      <c r="AB374">
        <v>0.27760000000000001</v>
      </c>
      <c r="AC374">
        <v>88.65</v>
      </c>
      <c r="AD374" s="70">
        <v>2923.09</v>
      </c>
      <c r="AE374">
        <v>329.73</v>
      </c>
      <c r="AF374" s="70">
        <v>84361.37</v>
      </c>
      <c r="AG374">
        <v>86</v>
      </c>
      <c r="AH374" s="70">
        <v>25966</v>
      </c>
      <c r="AI374" s="70">
        <v>36299</v>
      </c>
      <c r="AJ374">
        <v>52.6</v>
      </c>
      <c r="AK374">
        <v>29.23</v>
      </c>
      <c r="AL374">
        <v>37.799999999999997</v>
      </c>
      <c r="AM374">
        <v>4.7</v>
      </c>
      <c r="AN374">
        <v>0</v>
      </c>
      <c r="AO374">
        <v>1.1052</v>
      </c>
      <c r="AP374" s="70">
        <v>1211.96</v>
      </c>
      <c r="AQ374" s="70">
        <v>2255.29</v>
      </c>
      <c r="AR374" s="70">
        <v>5687.29</v>
      </c>
      <c r="AS374">
        <v>337.7</v>
      </c>
      <c r="AT374">
        <v>291.81</v>
      </c>
      <c r="AU374" s="70">
        <v>9784</v>
      </c>
      <c r="AV374" s="70">
        <v>5478.54</v>
      </c>
      <c r="AW374">
        <v>0.52649999999999997</v>
      </c>
      <c r="AX374" s="70">
        <v>2463.63</v>
      </c>
      <c r="AY374">
        <v>0.23669999999999999</v>
      </c>
      <c r="AZ374" s="70">
        <v>1150.0999999999999</v>
      </c>
      <c r="BA374">
        <v>0.1105</v>
      </c>
      <c r="BB374" s="70">
        <v>1314.03</v>
      </c>
      <c r="BC374">
        <v>0.1263</v>
      </c>
      <c r="BD374" s="70">
        <v>10406.299999999999</v>
      </c>
      <c r="BE374" s="70">
        <v>5158.99</v>
      </c>
      <c r="BF374">
        <v>2.5674999999999999</v>
      </c>
      <c r="BG374" t="s">
        <v>125</v>
      </c>
      <c r="BH374" t="s">
        <v>125</v>
      </c>
      <c r="BI374" t="s">
        <v>125</v>
      </c>
      <c r="BJ374" t="s">
        <v>125</v>
      </c>
      <c r="BK374" t="s">
        <v>125</v>
      </c>
    </row>
    <row r="375" spans="1:63" x14ac:dyDescent="0.25">
      <c r="A375" t="s">
        <v>453</v>
      </c>
      <c r="B375">
        <v>45567</v>
      </c>
      <c r="C375">
        <v>22</v>
      </c>
      <c r="D375">
        <v>62.48</v>
      </c>
      <c r="E375" s="70">
        <v>1374.61</v>
      </c>
      <c r="F375" s="70">
        <v>1286.33</v>
      </c>
      <c r="G375">
        <v>8.0000000000000004E-4</v>
      </c>
      <c r="H375">
        <v>2.2000000000000001E-3</v>
      </c>
      <c r="I375">
        <v>8.0000000000000004E-4</v>
      </c>
      <c r="J375">
        <v>3.3999999999999998E-3</v>
      </c>
      <c r="K375">
        <v>0.97550000000000003</v>
      </c>
      <c r="L375">
        <v>1.7299999999999999E-2</v>
      </c>
      <c r="M375">
        <v>0.54179999999999995</v>
      </c>
      <c r="N375">
        <v>0</v>
      </c>
      <c r="O375">
        <v>0.1353</v>
      </c>
      <c r="P375" s="70">
        <v>49341.69</v>
      </c>
      <c r="Q375">
        <v>0.28570000000000001</v>
      </c>
      <c r="R375">
        <v>0.13450000000000001</v>
      </c>
      <c r="S375">
        <v>0.57979999999999998</v>
      </c>
      <c r="T375">
        <v>20.93</v>
      </c>
      <c r="U375">
        <v>9.5299999999999994</v>
      </c>
      <c r="V375" s="70">
        <v>65179.01</v>
      </c>
      <c r="W375">
        <v>139.97999999999999</v>
      </c>
      <c r="X375" s="70">
        <v>89625.14</v>
      </c>
      <c r="Y375">
        <v>0.84130000000000005</v>
      </c>
      <c r="Z375">
        <v>0.1414</v>
      </c>
      <c r="AA375">
        <v>1.7299999999999999E-2</v>
      </c>
      <c r="AB375">
        <v>0.15870000000000001</v>
      </c>
      <c r="AC375">
        <v>89.63</v>
      </c>
      <c r="AD375" s="70">
        <v>2435.33</v>
      </c>
      <c r="AE375">
        <v>362.92</v>
      </c>
      <c r="AF375" s="70">
        <v>86674.65</v>
      </c>
      <c r="AG375">
        <v>95</v>
      </c>
      <c r="AH375" s="70">
        <v>28550</v>
      </c>
      <c r="AI375" s="70">
        <v>41316</v>
      </c>
      <c r="AJ375">
        <v>37.1</v>
      </c>
      <c r="AK375">
        <v>26.88</v>
      </c>
      <c r="AL375">
        <v>27.72</v>
      </c>
      <c r="AM375">
        <v>5.0999999999999996</v>
      </c>
      <c r="AN375">
        <v>0</v>
      </c>
      <c r="AO375">
        <v>0.75329999999999997</v>
      </c>
      <c r="AP375" s="70">
        <v>1235.1500000000001</v>
      </c>
      <c r="AQ375" s="70">
        <v>1756.04</v>
      </c>
      <c r="AR375" s="70">
        <v>4990.74</v>
      </c>
      <c r="AS375">
        <v>530.20000000000005</v>
      </c>
      <c r="AT375">
        <v>124.9</v>
      </c>
      <c r="AU375" s="70">
        <v>8637</v>
      </c>
      <c r="AV375" s="70">
        <v>5976.09</v>
      </c>
      <c r="AW375">
        <v>0.63019999999999998</v>
      </c>
      <c r="AX375" s="70">
        <v>2076.7199999999998</v>
      </c>
      <c r="AY375">
        <v>0.219</v>
      </c>
      <c r="AZ375">
        <v>542.62</v>
      </c>
      <c r="BA375">
        <v>5.7200000000000001E-2</v>
      </c>
      <c r="BB375">
        <v>887.37</v>
      </c>
      <c r="BC375">
        <v>9.3600000000000003E-2</v>
      </c>
      <c r="BD375" s="70">
        <v>9482.7900000000009</v>
      </c>
      <c r="BE375" s="70">
        <v>4578.93</v>
      </c>
      <c r="BF375">
        <v>1.4876</v>
      </c>
      <c r="BG375">
        <v>0.5474</v>
      </c>
      <c r="BH375">
        <v>0.22389999999999999</v>
      </c>
      <c r="BI375">
        <v>0.1948</v>
      </c>
      <c r="BJ375">
        <v>2.5999999999999999E-2</v>
      </c>
      <c r="BK375">
        <v>8.0000000000000002E-3</v>
      </c>
    </row>
    <row r="376" spans="1:63" x14ac:dyDescent="0.25">
      <c r="A376" t="s">
        <v>454</v>
      </c>
      <c r="B376">
        <v>48637</v>
      </c>
      <c r="C376">
        <v>40</v>
      </c>
      <c r="D376">
        <v>13.75</v>
      </c>
      <c r="E376">
        <v>550.08000000000004</v>
      </c>
      <c r="F376">
        <v>557.32000000000005</v>
      </c>
      <c r="G376">
        <v>7.0000000000000001E-3</v>
      </c>
      <c r="H376">
        <v>1.8499999999999999E-2</v>
      </c>
      <c r="I376">
        <v>5.3E-3</v>
      </c>
      <c r="J376">
        <v>1.1599999999999999E-2</v>
      </c>
      <c r="K376">
        <v>0.92949999999999999</v>
      </c>
      <c r="L376">
        <v>2.81E-2</v>
      </c>
      <c r="M376">
        <v>0.2452</v>
      </c>
      <c r="N376">
        <v>1.8E-3</v>
      </c>
      <c r="O376">
        <v>8.9499999999999996E-2</v>
      </c>
      <c r="P376" s="70">
        <v>46878.83</v>
      </c>
      <c r="Q376">
        <v>0.47499999999999998</v>
      </c>
      <c r="R376">
        <v>0.1</v>
      </c>
      <c r="S376">
        <v>0.42499999999999999</v>
      </c>
      <c r="T376">
        <v>17.850000000000001</v>
      </c>
      <c r="U376">
        <v>4.2</v>
      </c>
      <c r="V376" s="70">
        <v>67643.429999999993</v>
      </c>
      <c r="W376">
        <v>124.11</v>
      </c>
      <c r="X376" s="70">
        <v>122792.14</v>
      </c>
      <c r="Y376">
        <v>0.95889999999999997</v>
      </c>
      <c r="Z376">
        <v>1.9099999999999999E-2</v>
      </c>
      <c r="AA376">
        <v>2.1999999999999999E-2</v>
      </c>
      <c r="AB376">
        <v>4.1099999999999998E-2</v>
      </c>
      <c r="AC376">
        <v>122.79</v>
      </c>
      <c r="AD376" s="70">
        <v>2817.55</v>
      </c>
      <c r="AE376">
        <v>550.47</v>
      </c>
      <c r="AF376" s="70">
        <v>122279.47</v>
      </c>
      <c r="AG376">
        <v>299</v>
      </c>
      <c r="AH376" s="70">
        <v>35932</v>
      </c>
      <c r="AI376" s="70">
        <v>49199</v>
      </c>
      <c r="AJ376">
        <v>40.69</v>
      </c>
      <c r="AK376">
        <v>22.52</v>
      </c>
      <c r="AL376">
        <v>23.69</v>
      </c>
      <c r="AM376">
        <v>5.7</v>
      </c>
      <c r="AN376" s="70">
        <v>2232.54</v>
      </c>
      <c r="AO376">
        <v>1.4573</v>
      </c>
      <c r="AP376" s="70">
        <v>1574.68</v>
      </c>
      <c r="AQ376" s="70">
        <v>1757.47</v>
      </c>
      <c r="AR376" s="70">
        <v>5706.15</v>
      </c>
      <c r="AS376">
        <v>330.88</v>
      </c>
      <c r="AT376">
        <v>237.77</v>
      </c>
      <c r="AU376" s="70">
        <v>9607</v>
      </c>
      <c r="AV376" s="70">
        <v>4130.54</v>
      </c>
      <c r="AW376">
        <v>0.38419999999999999</v>
      </c>
      <c r="AX376" s="70">
        <v>4397.3900000000003</v>
      </c>
      <c r="AY376">
        <v>0.40910000000000002</v>
      </c>
      <c r="AZ376" s="70">
        <v>1688.42</v>
      </c>
      <c r="BA376">
        <v>0.15709999999999999</v>
      </c>
      <c r="BB376">
        <v>533.80999999999995</v>
      </c>
      <c r="BC376">
        <v>4.9700000000000001E-2</v>
      </c>
      <c r="BD376" s="70">
        <v>10750.16</v>
      </c>
      <c r="BE376" s="70">
        <v>3790.63</v>
      </c>
      <c r="BF376">
        <v>1.0449999999999999</v>
      </c>
      <c r="BG376">
        <v>0.53200000000000003</v>
      </c>
      <c r="BH376">
        <v>0.19650000000000001</v>
      </c>
      <c r="BI376">
        <v>0.16600000000000001</v>
      </c>
      <c r="BJ376">
        <v>4.1500000000000002E-2</v>
      </c>
      <c r="BK376">
        <v>6.4000000000000001E-2</v>
      </c>
    </row>
    <row r="377" spans="1:63" x14ac:dyDescent="0.25">
      <c r="A377" t="s">
        <v>455</v>
      </c>
      <c r="B377">
        <v>44495</v>
      </c>
      <c r="C377">
        <v>9</v>
      </c>
      <c r="D377">
        <v>306.19</v>
      </c>
      <c r="E377" s="70">
        <v>2755.71</v>
      </c>
      <c r="F377" s="70">
        <v>2495.7399999999998</v>
      </c>
      <c r="G377">
        <v>5.3E-3</v>
      </c>
      <c r="H377">
        <v>4.3999999999999997E-2</v>
      </c>
      <c r="I377">
        <v>2E-3</v>
      </c>
      <c r="J377">
        <v>1.0500000000000001E-2</v>
      </c>
      <c r="K377">
        <v>0.88900000000000001</v>
      </c>
      <c r="L377">
        <v>4.9299999999999997E-2</v>
      </c>
      <c r="M377">
        <v>0.65580000000000005</v>
      </c>
      <c r="N377">
        <v>2.3999999999999998E-3</v>
      </c>
      <c r="O377">
        <v>0.14399999999999999</v>
      </c>
      <c r="P377" s="70">
        <v>49712.08</v>
      </c>
      <c r="Q377">
        <v>0.20469999999999999</v>
      </c>
      <c r="R377">
        <v>0.152</v>
      </c>
      <c r="S377">
        <v>0.64329999999999998</v>
      </c>
      <c r="T377">
        <v>18.72</v>
      </c>
      <c r="U377">
        <v>13.3</v>
      </c>
      <c r="V377" s="70">
        <v>71579.55</v>
      </c>
      <c r="W377">
        <v>202.23</v>
      </c>
      <c r="X377" s="70">
        <v>86024.37</v>
      </c>
      <c r="Y377">
        <v>0.7429</v>
      </c>
      <c r="Z377">
        <v>0.21229999999999999</v>
      </c>
      <c r="AA377">
        <v>4.4699999999999997E-2</v>
      </c>
      <c r="AB377">
        <v>0.2571</v>
      </c>
      <c r="AC377">
        <v>86.02</v>
      </c>
      <c r="AD377" s="70">
        <v>3094.32</v>
      </c>
      <c r="AE377">
        <v>501.37</v>
      </c>
      <c r="AF377" s="70">
        <v>88845.27</v>
      </c>
      <c r="AG377">
        <v>100</v>
      </c>
      <c r="AH377" s="70">
        <v>25549</v>
      </c>
      <c r="AI377" s="70">
        <v>37347</v>
      </c>
      <c r="AJ377">
        <v>49.75</v>
      </c>
      <c r="AK377">
        <v>34.67</v>
      </c>
      <c r="AL377">
        <v>37.619999999999997</v>
      </c>
      <c r="AM377">
        <v>5.7</v>
      </c>
      <c r="AN377">
        <v>0</v>
      </c>
      <c r="AO377">
        <v>0.94259999999999999</v>
      </c>
      <c r="AP377" s="70">
        <v>1348.97</v>
      </c>
      <c r="AQ377" s="70">
        <v>1504.68</v>
      </c>
      <c r="AR377" s="70">
        <v>5105.09</v>
      </c>
      <c r="AS377">
        <v>483.18</v>
      </c>
      <c r="AT377">
        <v>198.07</v>
      </c>
      <c r="AU377" s="70">
        <v>8640</v>
      </c>
      <c r="AV377" s="70">
        <v>5902.87</v>
      </c>
      <c r="AW377">
        <v>0.57079999999999997</v>
      </c>
      <c r="AX377" s="70">
        <v>2748.35</v>
      </c>
      <c r="AY377">
        <v>0.26579999999999998</v>
      </c>
      <c r="AZ377">
        <v>591.22</v>
      </c>
      <c r="BA377">
        <v>5.7200000000000001E-2</v>
      </c>
      <c r="BB377" s="70">
        <v>1098.9100000000001</v>
      </c>
      <c r="BC377">
        <v>0.10630000000000001</v>
      </c>
      <c r="BD377" s="70">
        <v>10341.36</v>
      </c>
      <c r="BE377" s="70">
        <v>3816.06</v>
      </c>
      <c r="BF377">
        <v>1.4411</v>
      </c>
      <c r="BG377">
        <v>0.56089999999999995</v>
      </c>
      <c r="BH377">
        <v>0.17949999999999999</v>
      </c>
      <c r="BI377">
        <v>0.22889999999999999</v>
      </c>
      <c r="BJ377">
        <v>2.06E-2</v>
      </c>
      <c r="BK377">
        <v>1.03E-2</v>
      </c>
    </row>
    <row r="378" spans="1:63" x14ac:dyDescent="0.25">
      <c r="A378" t="s">
        <v>456</v>
      </c>
      <c r="B378">
        <v>48900</v>
      </c>
      <c r="C378">
        <v>238</v>
      </c>
      <c r="D378">
        <v>4.05</v>
      </c>
      <c r="E378">
        <v>964.74</v>
      </c>
      <c r="F378">
        <v>943.21</v>
      </c>
      <c r="G378">
        <v>3.0999999999999999E-3</v>
      </c>
      <c r="H378">
        <v>1E-3</v>
      </c>
      <c r="I378">
        <v>5.7000000000000002E-3</v>
      </c>
      <c r="J378">
        <v>2.0999999999999999E-3</v>
      </c>
      <c r="K378">
        <v>0.98699999999999999</v>
      </c>
      <c r="L378">
        <v>1.1000000000000001E-3</v>
      </c>
      <c r="M378">
        <v>0.42</v>
      </c>
      <c r="N378">
        <v>1.1000000000000001E-3</v>
      </c>
      <c r="O378">
        <v>0.1208</v>
      </c>
      <c r="P378" s="70">
        <v>49215.57</v>
      </c>
      <c r="Q378">
        <v>0.2394</v>
      </c>
      <c r="R378">
        <v>0.14080000000000001</v>
      </c>
      <c r="S378">
        <v>0.61970000000000003</v>
      </c>
      <c r="T378">
        <v>20.78</v>
      </c>
      <c r="U378">
        <v>12.2</v>
      </c>
      <c r="V378" s="70">
        <v>54952.39</v>
      </c>
      <c r="W378">
        <v>74.95</v>
      </c>
      <c r="X378" s="70">
        <v>164966.16</v>
      </c>
      <c r="Y378">
        <v>0.626</v>
      </c>
      <c r="Z378">
        <v>2.63E-2</v>
      </c>
      <c r="AA378">
        <v>0.34770000000000001</v>
      </c>
      <c r="AB378">
        <v>0.374</v>
      </c>
      <c r="AC378">
        <v>164.97</v>
      </c>
      <c r="AD378" s="70">
        <v>4327.99</v>
      </c>
      <c r="AE378">
        <v>296.35000000000002</v>
      </c>
      <c r="AF378" s="70">
        <v>139529.79</v>
      </c>
      <c r="AG378">
        <v>384</v>
      </c>
      <c r="AH378" s="70">
        <v>32595</v>
      </c>
      <c r="AI378" s="70">
        <v>46628</v>
      </c>
      <c r="AJ378">
        <v>33.69</v>
      </c>
      <c r="AK378">
        <v>22.01</v>
      </c>
      <c r="AL378">
        <v>28.3</v>
      </c>
      <c r="AM378">
        <v>4.7</v>
      </c>
      <c r="AN378">
        <v>0</v>
      </c>
      <c r="AO378">
        <v>0.77539999999999998</v>
      </c>
      <c r="AP378" s="70">
        <v>2082.1799999999998</v>
      </c>
      <c r="AQ378" s="70">
        <v>2475.7199999999998</v>
      </c>
      <c r="AR378" s="70">
        <v>5723.13</v>
      </c>
      <c r="AS378">
        <v>475.24</v>
      </c>
      <c r="AT378">
        <v>228.78</v>
      </c>
      <c r="AU378" s="70">
        <v>10985</v>
      </c>
      <c r="AV378" s="70">
        <v>6003.24</v>
      </c>
      <c r="AW378">
        <v>0.47470000000000001</v>
      </c>
      <c r="AX378" s="70">
        <v>3967.31</v>
      </c>
      <c r="AY378">
        <v>0.31369999999999998</v>
      </c>
      <c r="AZ378" s="70">
        <v>1254.26</v>
      </c>
      <c r="BA378">
        <v>9.9199999999999997E-2</v>
      </c>
      <c r="BB378" s="70">
        <v>1422.27</v>
      </c>
      <c r="BC378">
        <v>0.1125</v>
      </c>
      <c r="BD378" s="70">
        <v>12647.08</v>
      </c>
      <c r="BE378" s="70">
        <v>5587.07</v>
      </c>
      <c r="BF378">
        <v>1.6153999999999999</v>
      </c>
      <c r="BG378">
        <v>0.50009999999999999</v>
      </c>
      <c r="BH378">
        <v>0.2671</v>
      </c>
      <c r="BI378">
        <v>0.13589999999999999</v>
      </c>
      <c r="BJ378">
        <v>4.8000000000000001E-2</v>
      </c>
      <c r="BK378">
        <v>4.8899999999999999E-2</v>
      </c>
    </row>
    <row r="379" spans="1:63" x14ac:dyDescent="0.25">
      <c r="A379" t="s">
        <v>457</v>
      </c>
      <c r="B379">
        <v>50047</v>
      </c>
      <c r="C379">
        <v>28</v>
      </c>
      <c r="D379">
        <v>137.57</v>
      </c>
      <c r="E379" s="70">
        <v>3851.93</v>
      </c>
      <c r="F379" s="70">
        <v>3719.7</v>
      </c>
      <c r="G379">
        <v>3.6600000000000001E-2</v>
      </c>
      <c r="H379">
        <v>0.1198</v>
      </c>
      <c r="I379">
        <v>2.0999999999999999E-3</v>
      </c>
      <c r="J379">
        <v>1.83E-2</v>
      </c>
      <c r="K379">
        <v>0.78820000000000001</v>
      </c>
      <c r="L379">
        <v>3.5000000000000003E-2</v>
      </c>
      <c r="M379">
        <v>0.16980000000000001</v>
      </c>
      <c r="N379">
        <v>1.5100000000000001E-2</v>
      </c>
      <c r="O379">
        <v>0.1021</v>
      </c>
      <c r="P379" s="70">
        <v>62764.34</v>
      </c>
      <c r="Q379">
        <v>0.4597</v>
      </c>
      <c r="R379">
        <v>0.25119999999999998</v>
      </c>
      <c r="S379">
        <v>0.28910000000000002</v>
      </c>
      <c r="T379">
        <v>19.2</v>
      </c>
      <c r="U379">
        <v>19</v>
      </c>
      <c r="V379" s="70">
        <v>87762.26</v>
      </c>
      <c r="W379">
        <v>199.35</v>
      </c>
      <c r="X379" s="70">
        <v>241556.32</v>
      </c>
      <c r="Y379">
        <v>0.80700000000000005</v>
      </c>
      <c r="Z379">
        <v>0.1646</v>
      </c>
      <c r="AA379">
        <v>2.8400000000000002E-2</v>
      </c>
      <c r="AB379">
        <v>0.193</v>
      </c>
      <c r="AC379">
        <v>241.56</v>
      </c>
      <c r="AD379" s="70">
        <v>8964.94</v>
      </c>
      <c r="AE379" s="70">
        <v>1108.8499999999999</v>
      </c>
      <c r="AF379" s="70">
        <v>270450.03000000003</v>
      </c>
      <c r="AG379">
        <v>591</v>
      </c>
      <c r="AH379" s="70">
        <v>43329</v>
      </c>
      <c r="AI379" s="70">
        <v>62328</v>
      </c>
      <c r="AJ379">
        <v>67.3</v>
      </c>
      <c r="AK379">
        <v>35.909999999999997</v>
      </c>
      <c r="AL379">
        <v>37.81</v>
      </c>
      <c r="AM379">
        <v>4.97</v>
      </c>
      <c r="AN379">
        <v>0</v>
      </c>
      <c r="AO379">
        <v>0.82709999999999995</v>
      </c>
      <c r="AP379" s="70">
        <v>1388.43</v>
      </c>
      <c r="AQ379" s="70">
        <v>1818.87</v>
      </c>
      <c r="AR379" s="70">
        <v>6032.64</v>
      </c>
      <c r="AS379">
        <v>795.38</v>
      </c>
      <c r="AT379">
        <v>223.68</v>
      </c>
      <c r="AU379" s="70">
        <v>10259</v>
      </c>
      <c r="AV379" s="70">
        <v>2799.96</v>
      </c>
      <c r="AW379">
        <v>0.23319999999999999</v>
      </c>
      <c r="AX379" s="70">
        <v>7844.88</v>
      </c>
      <c r="AY379">
        <v>0.65329999999999999</v>
      </c>
      <c r="AZ379">
        <v>827.14</v>
      </c>
      <c r="BA379">
        <v>6.8900000000000003E-2</v>
      </c>
      <c r="BB379">
        <v>536.36</v>
      </c>
      <c r="BC379">
        <v>4.4699999999999997E-2</v>
      </c>
      <c r="BD379" s="70">
        <v>12008.34</v>
      </c>
      <c r="BE379" s="70">
        <v>1056.3699999999999</v>
      </c>
      <c r="BF379">
        <v>0.12870000000000001</v>
      </c>
      <c r="BG379">
        <v>0.54320000000000002</v>
      </c>
      <c r="BH379">
        <v>0.21590000000000001</v>
      </c>
      <c r="BI379">
        <v>0.1855</v>
      </c>
      <c r="BJ379">
        <v>2.9600000000000001E-2</v>
      </c>
      <c r="BK379">
        <v>2.58E-2</v>
      </c>
    </row>
    <row r="380" spans="1:63" x14ac:dyDescent="0.25">
      <c r="A380" t="s">
        <v>458</v>
      </c>
      <c r="B380">
        <v>50708</v>
      </c>
      <c r="C380">
        <v>37</v>
      </c>
      <c r="D380">
        <v>19.899999999999999</v>
      </c>
      <c r="E380">
        <v>736.12</v>
      </c>
      <c r="F380">
        <v>692.68</v>
      </c>
      <c r="G380">
        <v>5.7999999999999996E-3</v>
      </c>
      <c r="H380">
        <v>1.8E-3</v>
      </c>
      <c r="I380">
        <v>0</v>
      </c>
      <c r="J380">
        <v>7.8E-2</v>
      </c>
      <c r="K380">
        <v>0.88049999999999995</v>
      </c>
      <c r="L380">
        <v>3.4000000000000002E-2</v>
      </c>
      <c r="M380">
        <v>0.50739999999999996</v>
      </c>
      <c r="N380">
        <v>0</v>
      </c>
      <c r="O380">
        <v>0.21240000000000001</v>
      </c>
      <c r="P380" s="70">
        <v>48356.5</v>
      </c>
      <c r="Q380">
        <v>0.19570000000000001</v>
      </c>
      <c r="R380">
        <v>0.1739</v>
      </c>
      <c r="S380">
        <v>0.63039999999999996</v>
      </c>
      <c r="T380">
        <v>16.03</v>
      </c>
      <c r="U380">
        <v>2.5</v>
      </c>
      <c r="V380" s="70">
        <v>75196.399999999994</v>
      </c>
      <c r="W380">
        <v>277.14</v>
      </c>
      <c r="X380" s="70">
        <v>98390.1</v>
      </c>
      <c r="Y380">
        <v>0.6623</v>
      </c>
      <c r="Z380">
        <v>0.2671</v>
      </c>
      <c r="AA380">
        <v>7.0699999999999999E-2</v>
      </c>
      <c r="AB380">
        <v>0.3377</v>
      </c>
      <c r="AC380">
        <v>98.39</v>
      </c>
      <c r="AD380" s="70">
        <v>3578.21</v>
      </c>
      <c r="AE380">
        <v>446.56</v>
      </c>
      <c r="AF380" s="70">
        <v>98432.95</v>
      </c>
      <c r="AG380">
        <v>155</v>
      </c>
      <c r="AH380" s="70">
        <v>30386</v>
      </c>
      <c r="AI380" s="70">
        <v>39681</v>
      </c>
      <c r="AJ380">
        <v>48.5</v>
      </c>
      <c r="AK380">
        <v>34.869999999999997</v>
      </c>
      <c r="AL380">
        <v>36.869999999999997</v>
      </c>
      <c r="AM380">
        <v>4.4000000000000004</v>
      </c>
      <c r="AN380">
        <v>877.08</v>
      </c>
      <c r="AO380">
        <v>1.4212</v>
      </c>
      <c r="AP380" s="70">
        <v>1478.09</v>
      </c>
      <c r="AQ380" s="70">
        <v>1978.66</v>
      </c>
      <c r="AR380" s="70">
        <v>6481.21</v>
      </c>
      <c r="AS380">
        <v>525.55999999999995</v>
      </c>
      <c r="AT380">
        <v>190.53</v>
      </c>
      <c r="AU380" s="70">
        <v>10654</v>
      </c>
      <c r="AV380" s="70">
        <v>5920.98</v>
      </c>
      <c r="AW380">
        <v>0.48209999999999997</v>
      </c>
      <c r="AX380" s="70">
        <v>4214.7700000000004</v>
      </c>
      <c r="AY380">
        <v>0.34320000000000001</v>
      </c>
      <c r="AZ380" s="70">
        <v>1241.3900000000001</v>
      </c>
      <c r="BA380">
        <v>0.1011</v>
      </c>
      <c r="BB380">
        <v>904.04</v>
      </c>
      <c r="BC380">
        <v>7.3599999999999999E-2</v>
      </c>
      <c r="BD380" s="70">
        <v>12281.19</v>
      </c>
      <c r="BE380" s="70">
        <v>3801.06</v>
      </c>
      <c r="BF380">
        <v>1.5207999999999999</v>
      </c>
      <c r="BG380">
        <v>0.51149999999999995</v>
      </c>
      <c r="BH380">
        <v>0.18990000000000001</v>
      </c>
      <c r="BI380">
        <v>0.1555</v>
      </c>
      <c r="BJ380">
        <v>2.3300000000000001E-2</v>
      </c>
      <c r="BK380">
        <v>0.1198</v>
      </c>
    </row>
    <row r="381" spans="1:63" x14ac:dyDescent="0.25">
      <c r="A381" t="s">
        <v>459</v>
      </c>
      <c r="B381">
        <v>44503</v>
      </c>
      <c r="C381">
        <v>15</v>
      </c>
      <c r="D381">
        <v>307.39999999999998</v>
      </c>
      <c r="E381" s="70">
        <v>4610.9399999999996</v>
      </c>
      <c r="F381" s="70">
        <v>4542.22</v>
      </c>
      <c r="G381">
        <v>1.6E-2</v>
      </c>
      <c r="H381">
        <v>1.67E-2</v>
      </c>
      <c r="I381">
        <v>2.0000000000000001E-4</v>
      </c>
      <c r="J381">
        <v>1.47E-2</v>
      </c>
      <c r="K381">
        <v>0.93220000000000003</v>
      </c>
      <c r="L381">
        <v>2.0199999999999999E-2</v>
      </c>
      <c r="M381">
        <v>0.19919999999999999</v>
      </c>
      <c r="N381">
        <v>6.6E-3</v>
      </c>
      <c r="O381">
        <v>0.1061</v>
      </c>
      <c r="P381" s="70">
        <v>56486.76</v>
      </c>
      <c r="Q381">
        <v>0.28620000000000001</v>
      </c>
      <c r="R381">
        <v>0.16669999999999999</v>
      </c>
      <c r="S381">
        <v>0.54720000000000002</v>
      </c>
      <c r="T381">
        <v>18.489999999999998</v>
      </c>
      <c r="U381">
        <v>25</v>
      </c>
      <c r="V381" s="70">
        <v>83097</v>
      </c>
      <c r="W381">
        <v>184.44</v>
      </c>
      <c r="X381" s="70">
        <v>134164.66</v>
      </c>
      <c r="Y381">
        <v>0.8054</v>
      </c>
      <c r="Z381">
        <v>0.17610000000000001</v>
      </c>
      <c r="AA381">
        <v>1.8599999999999998E-2</v>
      </c>
      <c r="AB381">
        <v>0.1946</v>
      </c>
      <c r="AC381">
        <v>134.16</v>
      </c>
      <c r="AD381" s="70">
        <v>5470.32</v>
      </c>
      <c r="AE381">
        <v>711.01</v>
      </c>
      <c r="AF381" s="70">
        <v>148448.85999999999</v>
      </c>
      <c r="AG381">
        <v>416</v>
      </c>
      <c r="AH381" s="70">
        <v>37789</v>
      </c>
      <c r="AI381" s="70">
        <v>62427</v>
      </c>
      <c r="AJ381">
        <v>73.8</v>
      </c>
      <c r="AK381">
        <v>38.659999999999997</v>
      </c>
      <c r="AL381">
        <v>46.96</v>
      </c>
      <c r="AM381">
        <v>5.3</v>
      </c>
      <c r="AN381">
        <v>0</v>
      </c>
      <c r="AO381">
        <v>0.7913</v>
      </c>
      <c r="AP381">
        <v>985.35</v>
      </c>
      <c r="AQ381" s="70">
        <v>1918.57</v>
      </c>
      <c r="AR381" s="70">
        <v>5556.92</v>
      </c>
      <c r="AS381">
        <v>511.85</v>
      </c>
      <c r="AT381">
        <v>306.32</v>
      </c>
      <c r="AU381" s="70">
        <v>9279</v>
      </c>
      <c r="AV381" s="70">
        <v>3689.62</v>
      </c>
      <c r="AW381">
        <v>0.37909999999999999</v>
      </c>
      <c r="AX381" s="70">
        <v>5000.5</v>
      </c>
      <c r="AY381">
        <v>0.51370000000000005</v>
      </c>
      <c r="AZ381">
        <v>674.64</v>
      </c>
      <c r="BA381">
        <v>6.93E-2</v>
      </c>
      <c r="BB381">
        <v>368.89</v>
      </c>
      <c r="BC381">
        <v>3.7900000000000003E-2</v>
      </c>
      <c r="BD381" s="70">
        <v>9733.65</v>
      </c>
      <c r="BE381" s="70">
        <v>2652.47</v>
      </c>
      <c r="BF381">
        <v>0.44500000000000001</v>
      </c>
      <c r="BG381">
        <v>0.63790000000000002</v>
      </c>
      <c r="BH381">
        <v>0.24679999999999999</v>
      </c>
      <c r="BI381">
        <v>6.6600000000000006E-2</v>
      </c>
      <c r="BJ381">
        <v>2.5499999999999998E-2</v>
      </c>
      <c r="BK381">
        <v>2.3099999999999999E-2</v>
      </c>
    </row>
    <row r="382" spans="1:63" x14ac:dyDescent="0.25">
      <c r="A382" t="s">
        <v>460</v>
      </c>
      <c r="B382">
        <v>50567</v>
      </c>
      <c r="C382">
        <v>73</v>
      </c>
      <c r="D382">
        <v>19.309999999999999</v>
      </c>
      <c r="E382" s="70">
        <v>1409.92</v>
      </c>
      <c r="F382" s="70">
        <v>1367.91</v>
      </c>
      <c r="G382">
        <v>1.9E-3</v>
      </c>
      <c r="H382">
        <v>7.4999999999999997E-3</v>
      </c>
      <c r="I382">
        <v>6.9999999999999999E-4</v>
      </c>
      <c r="J382">
        <v>6.8999999999999999E-3</v>
      </c>
      <c r="K382">
        <v>0.95350000000000001</v>
      </c>
      <c r="L382">
        <v>2.9399999999999999E-2</v>
      </c>
      <c r="M382">
        <v>0.3533</v>
      </c>
      <c r="N382">
        <v>0</v>
      </c>
      <c r="O382">
        <v>0.14460000000000001</v>
      </c>
      <c r="P382" s="70">
        <v>55217.46</v>
      </c>
      <c r="Q382">
        <v>0.22090000000000001</v>
      </c>
      <c r="R382">
        <v>0.22090000000000001</v>
      </c>
      <c r="S382">
        <v>0.55810000000000004</v>
      </c>
      <c r="T382">
        <v>20.54</v>
      </c>
      <c r="U382">
        <v>9.6199999999999992</v>
      </c>
      <c r="V382" s="70">
        <v>64363.93</v>
      </c>
      <c r="W382">
        <v>141.66999999999999</v>
      </c>
      <c r="X382" s="70">
        <v>112212.23</v>
      </c>
      <c r="Y382">
        <v>0.8609</v>
      </c>
      <c r="Z382">
        <v>0.11559999999999999</v>
      </c>
      <c r="AA382">
        <v>2.3400000000000001E-2</v>
      </c>
      <c r="AB382">
        <v>0.1391</v>
      </c>
      <c r="AC382">
        <v>112.21</v>
      </c>
      <c r="AD382" s="70">
        <v>2746.22</v>
      </c>
      <c r="AE382">
        <v>399</v>
      </c>
      <c r="AF382" s="70">
        <v>116735.08</v>
      </c>
      <c r="AG382">
        <v>268</v>
      </c>
      <c r="AH382" s="70">
        <v>33235</v>
      </c>
      <c r="AI382" s="70">
        <v>44857</v>
      </c>
      <c r="AJ382">
        <v>32.35</v>
      </c>
      <c r="AK382">
        <v>23.92</v>
      </c>
      <c r="AL382">
        <v>27.01</v>
      </c>
      <c r="AM382">
        <v>4.3</v>
      </c>
      <c r="AN382">
        <v>0</v>
      </c>
      <c r="AO382">
        <v>0.77580000000000005</v>
      </c>
      <c r="AP382">
        <v>947.04</v>
      </c>
      <c r="AQ382" s="70">
        <v>1487.54</v>
      </c>
      <c r="AR382" s="70">
        <v>5025.82</v>
      </c>
      <c r="AS382">
        <v>387.34</v>
      </c>
      <c r="AT382">
        <v>140.22999999999999</v>
      </c>
      <c r="AU382" s="70">
        <v>7988</v>
      </c>
      <c r="AV382" s="70">
        <v>4851.76</v>
      </c>
      <c r="AW382">
        <v>0.54259999999999997</v>
      </c>
      <c r="AX382" s="70">
        <v>2339.75</v>
      </c>
      <c r="AY382">
        <v>0.26169999999999999</v>
      </c>
      <c r="AZ382" s="70">
        <v>1205.1500000000001</v>
      </c>
      <c r="BA382">
        <v>0.1348</v>
      </c>
      <c r="BB382">
        <v>545.54</v>
      </c>
      <c r="BC382">
        <v>6.0999999999999999E-2</v>
      </c>
      <c r="BD382" s="70">
        <v>8942.2000000000007</v>
      </c>
      <c r="BE382" s="70">
        <v>4349.2299999999996</v>
      </c>
      <c r="BF382">
        <v>1.3864000000000001</v>
      </c>
      <c r="BG382">
        <v>0.55679999999999996</v>
      </c>
      <c r="BH382">
        <v>0.19850000000000001</v>
      </c>
      <c r="BI382">
        <v>0.19570000000000001</v>
      </c>
      <c r="BJ382">
        <v>2.5999999999999999E-2</v>
      </c>
      <c r="BK382">
        <v>2.3E-2</v>
      </c>
    </row>
    <row r="383" spans="1:63" x14ac:dyDescent="0.25">
      <c r="A383" t="s">
        <v>461</v>
      </c>
      <c r="B383">
        <v>50641</v>
      </c>
      <c r="C383">
        <v>77</v>
      </c>
      <c r="D383">
        <v>9.3800000000000008</v>
      </c>
      <c r="E383">
        <v>722.15</v>
      </c>
      <c r="F383">
        <v>622.05999999999995</v>
      </c>
      <c r="G383">
        <v>5.8999999999999999E-3</v>
      </c>
      <c r="H383">
        <v>1.4E-3</v>
      </c>
      <c r="I383">
        <v>3.8E-3</v>
      </c>
      <c r="J383">
        <v>7.6300000000000007E-2</v>
      </c>
      <c r="K383">
        <v>0.89970000000000006</v>
      </c>
      <c r="L383">
        <v>1.29E-2</v>
      </c>
      <c r="M383">
        <v>0.54300000000000004</v>
      </c>
      <c r="N383">
        <v>4.6600000000000003E-2</v>
      </c>
      <c r="O383">
        <v>0.14799999999999999</v>
      </c>
      <c r="P383" s="70">
        <v>45311.28</v>
      </c>
      <c r="Q383">
        <v>0.46939999999999998</v>
      </c>
      <c r="R383">
        <v>0.1837</v>
      </c>
      <c r="S383">
        <v>0.34689999999999999</v>
      </c>
      <c r="T383">
        <v>15.72</v>
      </c>
      <c r="U383">
        <v>6.2</v>
      </c>
      <c r="V383" s="70">
        <v>59079.23</v>
      </c>
      <c r="W383">
        <v>112.43</v>
      </c>
      <c r="X383" s="70">
        <v>121786.82</v>
      </c>
      <c r="Y383">
        <v>0.7974</v>
      </c>
      <c r="Z383">
        <v>0.1757</v>
      </c>
      <c r="AA383">
        <v>2.6800000000000001E-2</v>
      </c>
      <c r="AB383">
        <v>0.2026</v>
      </c>
      <c r="AC383">
        <v>121.79</v>
      </c>
      <c r="AD383" s="70">
        <v>3845.71</v>
      </c>
      <c r="AE383">
        <v>497.71</v>
      </c>
      <c r="AF383" s="70">
        <v>122649.78</v>
      </c>
      <c r="AG383">
        <v>302</v>
      </c>
      <c r="AH383" s="70">
        <v>30657</v>
      </c>
      <c r="AI383" s="70">
        <v>42843</v>
      </c>
      <c r="AJ383">
        <v>59.1</v>
      </c>
      <c r="AK383">
        <v>29.31</v>
      </c>
      <c r="AL383">
        <v>37.659999999999997</v>
      </c>
      <c r="AM383">
        <v>0</v>
      </c>
      <c r="AN383">
        <v>0</v>
      </c>
      <c r="AO383">
        <v>1.1221000000000001</v>
      </c>
      <c r="AP383" s="70">
        <v>1478.86</v>
      </c>
      <c r="AQ383" s="70">
        <v>1898.31</v>
      </c>
      <c r="AR383" s="70">
        <v>5928.88</v>
      </c>
      <c r="AS383">
        <v>541.80999999999995</v>
      </c>
      <c r="AT383">
        <v>377.2</v>
      </c>
      <c r="AU383" s="70">
        <v>10225</v>
      </c>
      <c r="AV383" s="70">
        <v>6098.2</v>
      </c>
      <c r="AW383">
        <v>0.53320000000000001</v>
      </c>
      <c r="AX383" s="70">
        <v>3689.65</v>
      </c>
      <c r="AY383">
        <v>0.3226</v>
      </c>
      <c r="AZ383">
        <v>872.66</v>
      </c>
      <c r="BA383">
        <v>7.6300000000000007E-2</v>
      </c>
      <c r="BB383">
        <v>775.8</v>
      </c>
      <c r="BC383">
        <v>6.7799999999999999E-2</v>
      </c>
      <c r="BD383" s="70">
        <v>11436.31</v>
      </c>
      <c r="BE383" s="70">
        <v>3208.49</v>
      </c>
      <c r="BF383">
        <v>1.1383000000000001</v>
      </c>
      <c r="BG383">
        <v>0.54659999999999997</v>
      </c>
      <c r="BH383">
        <v>0.19139999999999999</v>
      </c>
      <c r="BI383">
        <v>0.21310000000000001</v>
      </c>
      <c r="BJ383">
        <v>3.5799999999999998E-2</v>
      </c>
      <c r="BK383">
        <v>1.2999999999999999E-2</v>
      </c>
    </row>
    <row r="384" spans="1:63" x14ac:dyDescent="0.25">
      <c r="A384" t="s">
        <v>462</v>
      </c>
      <c r="B384">
        <v>44511</v>
      </c>
      <c r="C384">
        <v>2</v>
      </c>
      <c r="D384">
        <v>878.32</v>
      </c>
      <c r="E384" s="70">
        <v>1756.64</v>
      </c>
      <c r="F384" s="70">
        <v>1675.57</v>
      </c>
      <c r="G384">
        <v>4.4999999999999997E-3</v>
      </c>
      <c r="H384">
        <v>0.74850000000000005</v>
      </c>
      <c r="I384">
        <v>1E-4</v>
      </c>
      <c r="J384">
        <v>1.3100000000000001E-2</v>
      </c>
      <c r="K384">
        <v>0.159</v>
      </c>
      <c r="L384">
        <v>7.4899999999999994E-2</v>
      </c>
      <c r="M384">
        <v>0.70199999999999996</v>
      </c>
      <c r="N384">
        <v>1.01E-2</v>
      </c>
      <c r="O384">
        <v>0.2024</v>
      </c>
      <c r="P384" s="70">
        <v>53909.41</v>
      </c>
      <c r="Q384">
        <v>0.35349999999999998</v>
      </c>
      <c r="R384">
        <v>0.21210000000000001</v>
      </c>
      <c r="S384">
        <v>0.43430000000000002</v>
      </c>
      <c r="T384">
        <v>18.25</v>
      </c>
      <c r="U384">
        <v>8.67</v>
      </c>
      <c r="V384" s="70">
        <v>80328.95</v>
      </c>
      <c r="W384">
        <v>193.72</v>
      </c>
      <c r="X384" s="70">
        <v>73083.47</v>
      </c>
      <c r="Y384">
        <v>0.75329999999999997</v>
      </c>
      <c r="Z384">
        <v>0.20019999999999999</v>
      </c>
      <c r="AA384">
        <v>4.65E-2</v>
      </c>
      <c r="AB384">
        <v>0.2467</v>
      </c>
      <c r="AC384">
        <v>73.08</v>
      </c>
      <c r="AD384" s="70">
        <v>2516.67</v>
      </c>
      <c r="AE384">
        <v>341.05</v>
      </c>
      <c r="AF384" s="70">
        <v>89453.13</v>
      </c>
      <c r="AG384">
        <v>107</v>
      </c>
      <c r="AH384" s="70">
        <v>28285</v>
      </c>
      <c r="AI384" s="70">
        <v>35749</v>
      </c>
      <c r="AJ384">
        <v>60.17</v>
      </c>
      <c r="AK384">
        <v>32.26</v>
      </c>
      <c r="AL384">
        <v>36.630000000000003</v>
      </c>
      <c r="AM384">
        <v>5.0199999999999996</v>
      </c>
      <c r="AN384">
        <v>0</v>
      </c>
      <c r="AO384">
        <v>0.879</v>
      </c>
      <c r="AP384">
        <v>833.46</v>
      </c>
      <c r="AQ384" s="70">
        <v>1398.87</v>
      </c>
      <c r="AR384" s="70">
        <v>4691.2700000000004</v>
      </c>
      <c r="AS384">
        <v>684.08</v>
      </c>
      <c r="AT384">
        <v>275.3</v>
      </c>
      <c r="AU384" s="70">
        <v>7883</v>
      </c>
      <c r="AV384" s="70">
        <v>5113.41</v>
      </c>
      <c r="AW384">
        <v>0.57769999999999999</v>
      </c>
      <c r="AX384" s="70">
        <v>2191.75</v>
      </c>
      <c r="AY384">
        <v>0.24759999999999999</v>
      </c>
      <c r="AZ384">
        <v>296.86</v>
      </c>
      <c r="BA384">
        <v>3.3500000000000002E-2</v>
      </c>
      <c r="BB384" s="70">
        <v>1248.72</v>
      </c>
      <c r="BC384">
        <v>0.1411</v>
      </c>
      <c r="BD384" s="70">
        <v>8850.74</v>
      </c>
      <c r="BE384" s="70">
        <v>4301.43</v>
      </c>
      <c r="BF384">
        <v>2.0249000000000001</v>
      </c>
      <c r="BG384">
        <v>0.60029999999999994</v>
      </c>
      <c r="BH384">
        <v>0.1996</v>
      </c>
      <c r="BI384">
        <v>0.16420000000000001</v>
      </c>
      <c r="BJ384">
        <v>1.8499999999999999E-2</v>
      </c>
      <c r="BK384">
        <v>1.7500000000000002E-2</v>
      </c>
    </row>
    <row r="385" spans="1:63" x14ac:dyDescent="0.25">
      <c r="A385" t="s">
        <v>463</v>
      </c>
      <c r="B385">
        <v>48025</v>
      </c>
      <c r="C385">
        <v>135</v>
      </c>
      <c r="D385">
        <v>12.86</v>
      </c>
      <c r="E385" s="70">
        <v>1736.46</v>
      </c>
      <c r="F385" s="70">
        <v>1712.8</v>
      </c>
      <c r="G385">
        <v>1.1999999999999999E-3</v>
      </c>
      <c r="H385">
        <v>7.7000000000000002E-3</v>
      </c>
      <c r="I385">
        <v>1.8E-3</v>
      </c>
      <c r="J385">
        <v>8.3000000000000001E-3</v>
      </c>
      <c r="K385">
        <v>0.9698</v>
      </c>
      <c r="L385">
        <v>1.1299999999999999E-2</v>
      </c>
      <c r="M385">
        <v>0.31769999999999998</v>
      </c>
      <c r="N385">
        <v>5.9999999999999995E-4</v>
      </c>
      <c r="O385">
        <v>0.17230000000000001</v>
      </c>
      <c r="P385" s="70">
        <v>50989.29</v>
      </c>
      <c r="Q385">
        <v>0.1724</v>
      </c>
      <c r="R385">
        <v>0.2155</v>
      </c>
      <c r="S385">
        <v>0.61209999999999998</v>
      </c>
      <c r="T385">
        <v>19.21</v>
      </c>
      <c r="U385">
        <v>12.33</v>
      </c>
      <c r="V385" s="70">
        <v>68266.740000000005</v>
      </c>
      <c r="W385">
        <v>135.57</v>
      </c>
      <c r="X385" s="70">
        <v>130974.09</v>
      </c>
      <c r="Y385">
        <v>0.8629</v>
      </c>
      <c r="Z385">
        <v>6.2700000000000006E-2</v>
      </c>
      <c r="AA385">
        <v>7.4399999999999994E-2</v>
      </c>
      <c r="AB385">
        <v>0.1371</v>
      </c>
      <c r="AC385">
        <v>130.97</v>
      </c>
      <c r="AD385" s="70">
        <v>2974.43</v>
      </c>
      <c r="AE385">
        <v>416.92</v>
      </c>
      <c r="AF385" s="70">
        <v>123248.39</v>
      </c>
      <c r="AG385">
        <v>304</v>
      </c>
      <c r="AH385" s="70">
        <v>32553</v>
      </c>
      <c r="AI385" s="70">
        <v>44904</v>
      </c>
      <c r="AJ385">
        <v>30.7</v>
      </c>
      <c r="AK385">
        <v>22.07</v>
      </c>
      <c r="AL385">
        <v>22.06</v>
      </c>
      <c r="AM385">
        <v>4.5</v>
      </c>
      <c r="AN385" s="70">
        <v>1052.1600000000001</v>
      </c>
      <c r="AO385">
        <v>1.2484999999999999</v>
      </c>
      <c r="AP385" s="70">
        <v>1132.8499999999999</v>
      </c>
      <c r="AQ385" s="70">
        <v>2053.5100000000002</v>
      </c>
      <c r="AR385" s="70">
        <v>5436.29</v>
      </c>
      <c r="AS385">
        <v>330.26</v>
      </c>
      <c r="AT385">
        <v>60.09</v>
      </c>
      <c r="AU385" s="70">
        <v>9013</v>
      </c>
      <c r="AV385" s="70">
        <v>5017.28</v>
      </c>
      <c r="AW385">
        <v>0.48330000000000001</v>
      </c>
      <c r="AX385" s="70">
        <v>3570</v>
      </c>
      <c r="AY385">
        <v>0.34389999999999998</v>
      </c>
      <c r="AZ385">
        <v>984.71</v>
      </c>
      <c r="BA385">
        <v>9.4899999999999998E-2</v>
      </c>
      <c r="BB385">
        <v>809</v>
      </c>
      <c r="BC385">
        <v>7.7899999999999997E-2</v>
      </c>
      <c r="BD385" s="70">
        <v>10380.99</v>
      </c>
      <c r="BE385" s="70">
        <v>3994.22</v>
      </c>
      <c r="BF385">
        <v>1.2523</v>
      </c>
      <c r="BG385">
        <v>0.52849999999999997</v>
      </c>
      <c r="BH385">
        <v>0.1885</v>
      </c>
      <c r="BI385">
        <v>0.21990000000000001</v>
      </c>
      <c r="BJ385">
        <v>4.7199999999999999E-2</v>
      </c>
      <c r="BK385">
        <v>1.5900000000000001E-2</v>
      </c>
    </row>
    <row r="386" spans="1:63" x14ac:dyDescent="0.25">
      <c r="A386" t="s">
        <v>464</v>
      </c>
      <c r="B386">
        <v>44529</v>
      </c>
      <c r="C386">
        <v>12</v>
      </c>
      <c r="D386">
        <v>343.22</v>
      </c>
      <c r="E386" s="70">
        <v>4118.62</v>
      </c>
      <c r="F386" s="70">
        <v>3887.24</v>
      </c>
      <c r="G386">
        <v>2.6599999999999999E-2</v>
      </c>
      <c r="H386">
        <v>3.49E-2</v>
      </c>
      <c r="I386">
        <v>1.5E-3</v>
      </c>
      <c r="J386">
        <v>4.7899999999999998E-2</v>
      </c>
      <c r="K386">
        <v>0.84299999999999997</v>
      </c>
      <c r="L386">
        <v>4.5900000000000003E-2</v>
      </c>
      <c r="M386">
        <v>0.3977</v>
      </c>
      <c r="N386">
        <v>5.1700000000000003E-2</v>
      </c>
      <c r="O386">
        <v>0.14530000000000001</v>
      </c>
      <c r="P386" s="70">
        <v>71246.990000000005</v>
      </c>
      <c r="Q386">
        <v>0.124</v>
      </c>
      <c r="R386">
        <v>0.216</v>
      </c>
      <c r="S386">
        <v>0.66</v>
      </c>
      <c r="T386">
        <v>18.71</v>
      </c>
      <c r="U386">
        <v>22.8</v>
      </c>
      <c r="V386" s="70">
        <v>98990.39</v>
      </c>
      <c r="W386">
        <v>177.58</v>
      </c>
      <c r="X386" s="70">
        <v>189550.09</v>
      </c>
      <c r="Y386">
        <v>0.65610000000000002</v>
      </c>
      <c r="Z386">
        <v>0.3266</v>
      </c>
      <c r="AA386">
        <v>1.7299999999999999E-2</v>
      </c>
      <c r="AB386">
        <v>0.34389999999999998</v>
      </c>
      <c r="AC386">
        <v>189.55</v>
      </c>
      <c r="AD386" s="70">
        <v>10874.66</v>
      </c>
      <c r="AE386" s="70">
        <v>1179.48</v>
      </c>
      <c r="AF386" s="70">
        <v>209950</v>
      </c>
      <c r="AG386">
        <v>535</v>
      </c>
      <c r="AH386" s="70">
        <v>35124</v>
      </c>
      <c r="AI386" s="70">
        <v>50408</v>
      </c>
      <c r="AJ386">
        <v>91.9</v>
      </c>
      <c r="AK386">
        <v>56.1</v>
      </c>
      <c r="AL386">
        <v>58.09</v>
      </c>
      <c r="AM386">
        <v>3.9</v>
      </c>
      <c r="AN386">
        <v>0</v>
      </c>
      <c r="AO386">
        <v>1.4027000000000001</v>
      </c>
      <c r="AP386" s="70">
        <v>1917.65</v>
      </c>
      <c r="AQ386" s="70">
        <v>2388.44</v>
      </c>
      <c r="AR386" s="70">
        <v>8069.43</v>
      </c>
      <c r="AS386">
        <v>823</v>
      </c>
      <c r="AT386">
        <v>284.49</v>
      </c>
      <c r="AU386" s="70">
        <v>13483</v>
      </c>
      <c r="AV386" s="70">
        <v>3281.95</v>
      </c>
      <c r="AW386">
        <v>0.21240000000000001</v>
      </c>
      <c r="AX386" s="70">
        <v>9921.4599999999991</v>
      </c>
      <c r="AY386">
        <v>0.6421</v>
      </c>
      <c r="AZ386" s="70">
        <v>1489.49</v>
      </c>
      <c r="BA386">
        <v>9.64E-2</v>
      </c>
      <c r="BB386">
        <v>757.86</v>
      </c>
      <c r="BC386">
        <v>4.9000000000000002E-2</v>
      </c>
      <c r="BD386" s="70">
        <v>15450.75</v>
      </c>
      <c r="BE386" s="70">
        <v>1389.85</v>
      </c>
      <c r="BF386">
        <v>0.25979999999999998</v>
      </c>
      <c r="BG386">
        <v>0.63770000000000004</v>
      </c>
      <c r="BH386">
        <v>0.23619999999999999</v>
      </c>
      <c r="BI386">
        <v>9.0399999999999994E-2</v>
      </c>
      <c r="BJ386">
        <v>2.0899999999999998E-2</v>
      </c>
      <c r="BK386">
        <v>1.4800000000000001E-2</v>
      </c>
    </row>
    <row r="387" spans="1:63" x14ac:dyDescent="0.25">
      <c r="A387" t="s">
        <v>465</v>
      </c>
      <c r="B387">
        <v>44537</v>
      </c>
      <c r="C387">
        <v>24</v>
      </c>
      <c r="D387">
        <v>176.43</v>
      </c>
      <c r="E387" s="70">
        <v>4234.32</v>
      </c>
      <c r="F387" s="70">
        <v>3825.6</v>
      </c>
      <c r="G387">
        <v>1.5599999999999999E-2</v>
      </c>
      <c r="H387">
        <v>1.77E-2</v>
      </c>
      <c r="I387">
        <v>1.6999999999999999E-3</v>
      </c>
      <c r="J387">
        <v>3.5200000000000002E-2</v>
      </c>
      <c r="K387">
        <v>0.89839999999999998</v>
      </c>
      <c r="L387">
        <v>3.15E-2</v>
      </c>
      <c r="M387">
        <v>0.24809999999999999</v>
      </c>
      <c r="N387">
        <v>1.15E-2</v>
      </c>
      <c r="O387">
        <v>0.13780000000000001</v>
      </c>
      <c r="P387" s="70">
        <v>51738.49</v>
      </c>
      <c r="Q387">
        <v>0.22</v>
      </c>
      <c r="R387">
        <v>0.26800000000000002</v>
      </c>
      <c r="S387">
        <v>0.51200000000000001</v>
      </c>
      <c r="T387">
        <v>20.149999999999999</v>
      </c>
      <c r="U387">
        <v>20.2</v>
      </c>
      <c r="V387" s="70">
        <v>63272.79</v>
      </c>
      <c r="W387">
        <v>205.31</v>
      </c>
      <c r="X387" s="70">
        <v>160515.34</v>
      </c>
      <c r="Y387">
        <v>0.86380000000000001</v>
      </c>
      <c r="Z387">
        <v>0.11849999999999999</v>
      </c>
      <c r="AA387">
        <v>1.77E-2</v>
      </c>
      <c r="AB387">
        <v>0.13619999999999999</v>
      </c>
      <c r="AC387">
        <v>160.52000000000001</v>
      </c>
      <c r="AD387" s="70">
        <v>6535.48</v>
      </c>
      <c r="AE387">
        <v>794.42</v>
      </c>
      <c r="AF387" s="70">
        <v>187844.85</v>
      </c>
      <c r="AG387">
        <v>506</v>
      </c>
      <c r="AH387" s="70">
        <v>42511</v>
      </c>
      <c r="AI387" s="70">
        <v>55539</v>
      </c>
      <c r="AJ387">
        <v>51.31</v>
      </c>
      <c r="AK387">
        <v>40.85</v>
      </c>
      <c r="AL387">
        <v>38.19</v>
      </c>
      <c r="AM387">
        <v>6.1</v>
      </c>
      <c r="AN387">
        <v>0</v>
      </c>
      <c r="AO387">
        <v>0.8075</v>
      </c>
      <c r="AP387">
        <v>904.94</v>
      </c>
      <c r="AQ387" s="70">
        <v>1460.25</v>
      </c>
      <c r="AR387" s="70">
        <v>5187.1000000000004</v>
      </c>
      <c r="AS387">
        <v>458.26</v>
      </c>
      <c r="AT387">
        <v>176.45</v>
      </c>
      <c r="AU387" s="70">
        <v>8187</v>
      </c>
      <c r="AV387" s="70">
        <v>3120.2</v>
      </c>
      <c r="AW387">
        <v>0.3105</v>
      </c>
      <c r="AX387" s="70">
        <v>5429.33</v>
      </c>
      <c r="AY387">
        <v>0.5403</v>
      </c>
      <c r="AZ387" s="70">
        <v>1050.6400000000001</v>
      </c>
      <c r="BA387">
        <v>0.1045</v>
      </c>
      <c r="BB387">
        <v>449.24</v>
      </c>
      <c r="BC387">
        <v>4.4699999999999997E-2</v>
      </c>
      <c r="BD387" s="70">
        <v>10049.42</v>
      </c>
      <c r="BE387" s="70">
        <v>1670.47</v>
      </c>
      <c r="BF387">
        <v>0.31709999999999999</v>
      </c>
      <c r="BG387">
        <v>0.58340000000000003</v>
      </c>
      <c r="BH387">
        <v>0.22070000000000001</v>
      </c>
      <c r="BI387">
        <v>0.1484</v>
      </c>
      <c r="BJ387">
        <v>2.93E-2</v>
      </c>
      <c r="BK387">
        <v>1.8200000000000001E-2</v>
      </c>
    </row>
    <row r="388" spans="1:63" x14ac:dyDescent="0.25">
      <c r="A388" t="s">
        <v>466</v>
      </c>
      <c r="B388">
        <v>44545</v>
      </c>
      <c r="C388">
        <v>25</v>
      </c>
      <c r="D388">
        <v>184.72</v>
      </c>
      <c r="E388" s="70">
        <v>4618.09</v>
      </c>
      <c r="F388" s="70">
        <v>4421.51</v>
      </c>
      <c r="G388">
        <v>3.9699999999999999E-2</v>
      </c>
      <c r="H388">
        <v>1.8100000000000002E-2</v>
      </c>
      <c r="I388">
        <v>0</v>
      </c>
      <c r="J388">
        <v>2.5499999999999998E-2</v>
      </c>
      <c r="K388">
        <v>0.89229999999999998</v>
      </c>
      <c r="L388">
        <v>2.4500000000000001E-2</v>
      </c>
      <c r="M388">
        <v>0.1792</v>
      </c>
      <c r="N388">
        <v>2.87E-2</v>
      </c>
      <c r="O388">
        <v>9.8599999999999993E-2</v>
      </c>
      <c r="P388" s="70">
        <v>69410.399999999994</v>
      </c>
      <c r="Q388">
        <v>0.36070000000000002</v>
      </c>
      <c r="R388">
        <v>0.1598</v>
      </c>
      <c r="S388">
        <v>0.47949999999999998</v>
      </c>
      <c r="T388">
        <v>21.28</v>
      </c>
      <c r="U388">
        <v>20.67</v>
      </c>
      <c r="V388" s="70">
        <v>97345.36</v>
      </c>
      <c r="W388">
        <v>220.07</v>
      </c>
      <c r="X388" s="70">
        <v>223046.23</v>
      </c>
      <c r="Y388">
        <v>0.84230000000000005</v>
      </c>
      <c r="Z388">
        <v>0.13880000000000001</v>
      </c>
      <c r="AA388">
        <v>1.89E-2</v>
      </c>
      <c r="AB388">
        <v>0.15770000000000001</v>
      </c>
      <c r="AC388">
        <v>223.05</v>
      </c>
      <c r="AD388" s="70">
        <v>9246.51</v>
      </c>
      <c r="AE388" s="70">
        <v>1164.98</v>
      </c>
      <c r="AF388" s="70">
        <v>243313.86</v>
      </c>
      <c r="AG388">
        <v>583</v>
      </c>
      <c r="AH388" s="70">
        <v>40212</v>
      </c>
      <c r="AI388" s="70">
        <v>65958</v>
      </c>
      <c r="AJ388">
        <v>64.900000000000006</v>
      </c>
      <c r="AK388">
        <v>41.05</v>
      </c>
      <c r="AL388">
        <v>40.71</v>
      </c>
      <c r="AM388">
        <v>5</v>
      </c>
      <c r="AN388">
        <v>0</v>
      </c>
      <c r="AO388">
        <v>0.99490000000000001</v>
      </c>
      <c r="AP388" s="70">
        <v>1340.17</v>
      </c>
      <c r="AQ388" s="70">
        <v>1847.31</v>
      </c>
      <c r="AR388" s="70">
        <v>6583.4</v>
      </c>
      <c r="AS388">
        <v>631.24</v>
      </c>
      <c r="AT388">
        <v>205.89</v>
      </c>
      <c r="AU388" s="70">
        <v>10608</v>
      </c>
      <c r="AV388" s="70">
        <v>2313.5500000000002</v>
      </c>
      <c r="AW388">
        <v>0.20519999999999999</v>
      </c>
      <c r="AX388" s="70">
        <v>8056.77</v>
      </c>
      <c r="AY388">
        <v>0.71450000000000002</v>
      </c>
      <c r="AZ388">
        <v>534.23</v>
      </c>
      <c r="BA388">
        <v>4.7399999999999998E-2</v>
      </c>
      <c r="BB388">
        <v>371.34</v>
      </c>
      <c r="BC388">
        <v>3.2899999999999999E-2</v>
      </c>
      <c r="BD388" s="70">
        <v>11275.89</v>
      </c>
      <c r="BE388">
        <v>918.9</v>
      </c>
      <c r="BF388">
        <v>0.1042</v>
      </c>
      <c r="BG388">
        <v>0.60980000000000001</v>
      </c>
      <c r="BH388">
        <v>0.23849999999999999</v>
      </c>
      <c r="BI388">
        <v>0.1003</v>
      </c>
      <c r="BJ388">
        <v>3.5799999999999998E-2</v>
      </c>
      <c r="BK388">
        <v>1.5599999999999999E-2</v>
      </c>
    </row>
    <row r="389" spans="1:63" x14ac:dyDescent="0.25">
      <c r="A389" t="s">
        <v>467</v>
      </c>
      <c r="B389">
        <v>50336</v>
      </c>
      <c r="C389">
        <v>160</v>
      </c>
      <c r="D389">
        <v>8.9499999999999993</v>
      </c>
      <c r="E389" s="70">
        <v>1431.36</v>
      </c>
      <c r="F389" s="70">
        <v>1457.31</v>
      </c>
      <c r="G389">
        <v>6.0000000000000001E-3</v>
      </c>
      <c r="H389">
        <v>5.1999999999999998E-3</v>
      </c>
      <c r="I389">
        <v>0</v>
      </c>
      <c r="J389">
        <v>6.3E-3</v>
      </c>
      <c r="K389">
        <v>0.9708</v>
      </c>
      <c r="L389">
        <v>1.18E-2</v>
      </c>
      <c r="M389">
        <v>0.46229999999999999</v>
      </c>
      <c r="N389">
        <v>0</v>
      </c>
      <c r="O389">
        <v>0.1517</v>
      </c>
      <c r="P389" s="70">
        <v>49991.44</v>
      </c>
      <c r="Q389">
        <v>0.32350000000000001</v>
      </c>
      <c r="R389">
        <v>0.1961</v>
      </c>
      <c r="S389">
        <v>0.48039999999999999</v>
      </c>
      <c r="T389">
        <v>18.23</v>
      </c>
      <c r="U389">
        <v>15.08</v>
      </c>
      <c r="V389" s="70">
        <v>66887.12</v>
      </c>
      <c r="W389">
        <v>93</v>
      </c>
      <c r="X389" s="70">
        <v>118529.28</v>
      </c>
      <c r="Y389">
        <v>0.91049999999999998</v>
      </c>
      <c r="Z389">
        <v>3.6499999999999998E-2</v>
      </c>
      <c r="AA389">
        <v>5.2900000000000003E-2</v>
      </c>
      <c r="AB389">
        <v>8.9499999999999996E-2</v>
      </c>
      <c r="AC389">
        <v>118.53</v>
      </c>
      <c r="AD389" s="70">
        <v>3364.81</v>
      </c>
      <c r="AE389">
        <v>497.72</v>
      </c>
      <c r="AF389" s="70">
        <v>111550.72</v>
      </c>
      <c r="AG389">
        <v>230</v>
      </c>
      <c r="AH389" s="70">
        <v>34197</v>
      </c>
      <c r="AI389" s="70">
        <v>47537</v>
      </c>
      <c r="AJ389">
        <v>34.99</v>
      </c>
      <c r="AK389">
        <v>27.94</v>
      </c>
      <c r="AL389">
        <v>29.92</v>
      </c>
      <c r="AM389">
        <v>4.1500000000000004</v>
      </c>
      <c r="AN389" s="70">
        <v>1147.3399999999999</v>
      </c>
      <c r="AO389">
        <v>1.5139</v>
      </c>
      <c r="AP389" s="70">
        <v>1086.8800000000001</v>
      </c>
      <c r="AQ389" s="70">
        <v>2395.04</v>
      </c>
      <c r="AR389" s="70">
        <v>6173.44</v>
      </c>
      <c r="AS389">
        <v>527.61</v>
      </c>
      <c r="AT389">
        <v>392.01</v>
      </c>
      <c r="AU389" s="70">
        <v>10575</v>
      </c>
      <c r="AV389" s="70">
        <v>5239.9799999999996</v>
      </c>
      <c r="AW389">
        <v>0.48139999999999999</v>
      </c>
      <c r="AX389" s="70">
        <v>3825.75</v>
      </c>
      <c r="AY389">
        <v>0.35149999999999998</v>
      </c>
      <c r="AZ389" s="70">
        <v>1114.04</v>
      </c>
      <c r="BA389">
        <v>0.1023</v>
      </c>
      <c r="BB389">
        <v>704.91</v>
      </c>
      <c r="BC389">
        <v>6.4799999999999996E-2</v>
      </c>
      <c r="BD389" s="70">
        <v>10884.67</v>
      </c>
      <c r="BE389" s="70">
        <v>4948.67</v>
      </c>
      <c r="BF389">
        <v>1.5489999999999999</v>
      </c>
      <c r="BG389">
        <v>0.56759999999999999</v>
      </c>
      <c r="BH389">
        <v>0.22120000000000001</v>
      </c>
      <c r="BI389">
        <v>0.14949999999999999</v>
      </c>
      <c r="BJ389">
        <v>4.6100000000000002E-2</v>
      </c>
      <c r="BK389">
        <v>1.5599999999999999E-2</v>
      </c>
    </row>
    <row r="390" spans="1:63" x14ac:dyDescent="0.25">
      <c r="A390" t="s">
        <v>468</v>
      </c>
      <c r="B390">
        <v>46250</v>
      </c>
      <c r="C390">
        <v>118</v>
      </c>
      <c r="D390">
        <v>29.45</v>
      </c>
      <c r="E390" s="70">
        <v>3475.05</v>
      </c>
      <c r="F390" s="70">
        <v>3570.77</v>
      </c>
      <c r="G390">
        <v>1.01E-2</v>
      </c>
      <c r="H390">
        <v>1.7600000000000001E-2</v>
      </c>
      <c r="I390">
        <v>2.9999999999999997E-4</v>
      </c>
      <c r="J390">
        <v>1.7999999999999999E-2</v>
      </c>
      <c r="K390">
        <v>0.91539999999999999</v>
      </c>
      <c r="L390">
        <v>3.8699999999999998E-2</v>
      </c>
      <c r="M390">
        <v>0.27939999999999998</v>
      </c>
      <c r="N390">
        <v>8.0000000000000004E-4</v>
      </c>
      <c r="O390">
        <v>9.0399999999999994E-2</v>
      </c>
      <c r="P390" s="70">
        <v>51225.32</v>
      </c>
      <c r="Q390">
        <v>0.30630000000000002</v>
      </c>
      <c r="R390">
        <v>0.23419999999999999</v>
      </c>
      <c r="S390">
        <v>0.45950000000000002</v>
      </c>
      <c r="T390">
        <v>21.61</v>
      </c>
      <c r="U390">
        <v>17.5</v>
      </c>
      <c r="V390" s="70">
        <v>82970.03</v>
      </c>
      <c r="W390">
        <v>194.39</v>
      </c>
      <c r="X390" s="70">
        <v>131856.82</v>
      </c>
      <c r="Y390">
        <v>0.85760000000000003</v>
      </c>
      <c r="Z390">
        <v>0.1207</v>
      </c>
      <c r="AA390">
        <v>2.1600000000000001E-2</v>
      </c>
      <c r="AB390">
        <v>0.1424</v>
      </c>
      <c r="AC390">
        <v>131.86000000000001</v>
      </c>
      <c r="AD390" s="70">
        <v>3961.3</v>
      </c>
      <c r="AE390">
        <v>552.84</v>
      </c>
      <c r="AF390" s="70">
        <v>138582.12</v>
      </c>
      <c r="AG390">
        <v>378</v>
      </c>
      <c r="AH390" s="70">
        <v>35852</v>
      </c>
      <c r="AI390" s="70">
        <v>51505</v>
      </c>
      <c r="AJ390">
        <v>49.13</v>
      </c>
      <c r="AK390">
        <v>29.14</v>
      </c>
      <c r="AL390">
        <v>33.01</v>
      </c>
      <c r="AM390">
        <v>6.3</v>
      </c>
      <c r="AN390">
        <v>0</v>
      </c>
      <c r="AO390">
        <v>0.77729999999999999</v>
      </c>
      <c r="AP390">
        <v>973.58</v>
      </c>
      <c r="AQ390" s="70">
        <v>1546.16</v>
      </c>
      <c r="AR390" s="70">
        <v>4777.6000000000004</v>
      </c>
      <c r="AS390">
        <v>504.99</v>
      </c>
      <c r="AT390">
        <v>268.68</v>
      </c>
      <c r="AU390" s="70">
        <v>8071</v>
      </c>
      <c r="AV390" s="70">
        <v>4073.51</v>
      </c>
      <c r="AW390">
        <v>0.49009999999999998</v>
      </c>
      <c r="AX390" s="70">
        <v>2907.63</v>
      </c>
      <c r="AY390">
        <v>0.3498</v>
      </c>
      <c r="AZ390">
        <v>884.96</v>
      </c>
      <c r="BA390">
        <v>0.1065</v>
      </c>
      <c r="BB390">
        <v>445.26</v>
      </c>
      <c r="BC390">
        <v>5.3600000000000002E-2</v>
      </c>
      <c r="BD390" s="70">
        <v>8311.35</v>
      </c>
      <c r="BE390" s="70">
        <v>3727.71</v>
      </c>
      <c r="BF390">
        <v>0.86970000000000003</v>
      </c>
      <c r="BG390">
        <v>0.62480000000000002</v>
      </c>
      <c r="BH390">
        <v>0.22059999999999999</v>
      </c>
      <c r="BI390">
        <v>0.1109</v>
      </c>
      <c r="BJ390">
        <v>3.1E-2</v>
      </c>
      <c r="BK390">
        <v>1.2699999999999999E-2</v>
      </c>
    </row>
    <row r="391" spans="1:63" x14ac:dyDescent="0.25">
      <c r="A391" t="s">
        <v>469</v>
      </c>
      <c r="B391">
        <v>46722</v>
      </c>
      <c r="C391">
        <v>114</v>
      </c>
      <c r="D391">
        <v>9.81</v>
      </c>
      <c r="E391" s="70">
        <v>1117.98</v>
      </c>
      <c r="F391" s="70">
        <v>1149.67</v>
      </c>
      <c r="G391">
        <v>7.0000000000000001E-3</v>
      </c>
      <c r="H391">
        <v>1.0500000000000001E-2</v>
      </c>
      <c r="I391">
        <v>8.9999999999999998E-4</v>
      </c>
      <c r="J391">
        <v>8.77E-2</v>
      </c>
      <c r="K391">
        <v>0.873</v>
      </c>
      <c r="L391">
        <v>2.0899999999999998E-2</v>
      </c>
      <c r="M391">
        <v>0.24249999999999999</v>
      </c>
      <c r="N391">
        <v>8.9999999999999998E-4</v>
      </c>
      <c r="O391">
        <v>0.1105</v>
      </c>
      <c r="P391" s="70">
        <v>51133.61</v>
      </c>
      <c r="Q391">
        <v>0.16839999999999999</v>
      </c>
      <c r="R391">
        <v>0.16839999999999999</v>
      </c>
      <c r="S391">
        <v>0.66320000000000001</v>
      </c>
      <c r="T391">
        <v>15.43</v>
      </c>
      <c r="U391">
        <v>6.2</v>
      </c>
      <c r="V391" s="70">
        <v>75404.23</v>
      </c>
      <c r="W391">
        <v>173.77</v>
      </c>
      <c r="X391" s="70">
        <v>198185.22</v>
      </c>
      <c r="Y391">
        <v>0.59409999999999996</v>
      </c>
      <c r="Z391">
        <v>0.214</v>
      </c>
      <c r="AA391">
        <v>0.19189999999999999</v>
      </c>
      <c r="AB391">
        <v>0.40589999999999998</v>
      </c>
      <c r="AC391">
        <v>198.19</v>
      </c>
      <c r="AD391" s="70">
        <v>6050.68</v>
      </c>
      <c r="AE391">
        <v>482.5</v>
      </c>
      <c r="AF391" s="70">
        <v>185376.98</v>
      </c>
      <c r="AG391">
        <v>503</v>
      </c>
      <c r="AH391" s="70">
        <v>36695</v>
      </c>
      <c r="AI391" s="70">
        <v>54469</v>
      </c>
      <c r="AJ391">
        <v>44.2</v>
      </c>
      <c r="AK391">
        <v>26.3</v>
      </c>
      <c r="AL391">
        <v>30.02</v>
      </c>
      <c r="AM391">
        <v>5</v>
      </c>
      <c r="AN391">
        <v>0</v>
      </c>
      <c r="AO391">
        <v>0.7571</v>
      </c>
      <c r="AP391" s="70">
        <v>1138.08</v>
      </c>
      <c r="AQ391" s="70">
        <v>1720.97</v>
      </c>
      <c r="AR391" s="70">
        <v>4932.55</v>
      </c>
      <c r="AS391">
        <v>469.97</v>
      </c>
      <c r="AT391">
        <v>333.41</v>
      </c>
      <c r="AU391" s="70">
        <v>8595</v>
      </c>
      <c r="AV391" s="70">
        <v>2717.91</v>
      </c>
      <c r="AW391">
        <v>0.29549999999999998</v>
      </c>
      <c r="AX391" s="70">
        <v>4589.3900000000003</v>
      </c>
      <c r="AY391">
        <v>0.49890000000000001</v>
      </c>
      <c r="AZ391" s="70">
        <v>1361.94</v>
      </c>
      <c r="BA391">
        <v>0.14810000000000001</v>
      </c>
      <c r="BB391">
        <v>529.66</v>
      </c>
      <c r="BC391">
        <v>5.7599999999999998E-2</v>
      </c>
      <c r="BD391" s="70">
        <v>9198.9</v>
      </c>
      <c r="BE391" s="70">
        <v>1805.03</v>
      </c>
      <c r="BF391">
        <v>0.40560000000000002</v>
      </c>
      <c r="BG391">
        <v>0.5474</v>
      </c>
      <c r="BH391">
        <v>0.19789999999999999</v>
      </c>
      <c r="BI391">
        <v>0.19309999999999999</v>
      </c>
      <c r="BJ391">
        <v>3.2099999999999997E-2</v>
      </c>
      <c r="BK391">
        <v>2.9499999999999998E-2</v>
      </c>
    </row>
    <row r="392" spans="1:63" x14ac:dyDescent="0.25">
      <c r="A392" t="s">
        <v>470</v>
      </c>
      <c r="B392">
        <v>49056</v>
      </c>
      <c r="C392">
        <v>172</v>
      </c>
      <c r="D392">
        <v>13.09</v>
      </c>
      <c r="E392" s="70">
        <v>2251.75</v>
      </c>
      <c r="F392" s="70">
        <v>2169.54</v>
      </c>
      <c r="G392">
        <v>1.4E-3</v>
      </c>
      <c r="H392">
        <v>4.8999999999999998E-3</v>
      </c>
      <c r="I392">
        <v>2.0000000000000001E-4</v>
      </c>
      <c r="J392">
        <v>1.5E-3</v>
      </c>
      <c r="K392">
        <v>0.97940000000000005</v>
      </c>
      <c r="L392">
        <v>1.2699999999999999E-2</v>
      </c>
      <c r="M392">
        <v>0.43099999999999999</v>
      </c>
      <c r="N392">
        <v>0</v>
      </c>
      <c r="O392">
        <v>0.12429999999999999</v>
      </c>
      <c r="P392" s="70">
        <v>53365.69</v>
      </c>
      <c r="Q392">
        <v>0.1429</v>
      </c>
      <c r="R392">
        <v>0.20780000000000001</v>
      </c>
      <c r="S392">
        <v>0.64939999999999998</v>
      </c>
      <c r="T392">
        <v>17.04</v>
      </c>
      <c r="U392">
        <v>14.1</v>
      </c>
      <c r="V392" s="70">
        <v>74648.13</v>
      </c>
      <c r="W392">
        <v>156.86000000000001</v>
      </c>
      <c r="X392" s="70">
        <v>153065.32</v>
      </c>
      <c r="Y392">
        <v>0.80589999999999995</v>
      </c>
      <c r="Z392">
        <v>4.65E-2</v>
      </c>
      <c r="AA392">
        <v>0.14760000000000001</v>
      </c>
      <c r="AB392">
        <v>0.19409999999999999</v>
      </c>
      <c r="AC392">
        <v>153.07</v>
      </c>
      <c r="AD392" s="70">
        <v>3604.62</v>
      </c>
      <c r="AE392">
        <v>429.89</v>
      </c>
      <c r="AF392" s="70">
        <v>133357.82</v>
      </c>
      <c r="AG392">
        <v>345</v>
      </c>
      <c r="AH392" s="70">
        <v>34317</v>
      </c>
      <c r="AI392" s="70">
        <v>47687</v>
      </c>
      <c r="AJ392">
        <v>31.8</v>
      </c>
      <c r="AK392">
        <v>22.13</v>
      </c>
      <c r="AL392">
        <v>22.01</v>
      </c>
      <c r="AM392">
        <v>3.7</v>
      </c>
      <c r="AN392">
        <v>0</v>
      </c>
      <c r="AO392">
        <v>0.8821</v>
      </c>
      <c r="AP392" s="70">
        <v>1139.5</v>
      </c>
      <c r="AQ392" s="70">
        <v>2334.2399999999998</v>
      </c>
      <c r="AR392" s="70">
        <v>5718.38</v>
      </c>
      <c r="AS392">
        <v>317.76</v>
      </c>
      <c r="AT392">
        <v>418.14</v>
      </c>
      <c r="AU392" s="70">
        <v>9928</v>
      </c>
      <c r="AV392" s="70">
        <v>5753.03</v>
      </c>
      <c r="AW392">
        <v>0.49959999999999999</v>
      </c>
      <c r="AX392" s="70">
        <v>3280.84</v>
      </c>
      <c r="AY392">
        <v>0.28489999999999999</v>
      </c>
      <c r="AZ392" s="70">
        <v>1458.63</v>
      </c>
      <c r="BA392">
        <v>0.12670000000000001</v>
      </c>
      <c r="BB392" s="70">
        <v>1021.9</v>
      </c>
      <c r="BC392">
        <v>8.8700000000000001E-2</v>
      </c>
      <c r="BD392" s="70">
        <v>11514.4</v>
      </c>
      <c r="BE392" s="70">
        <v>4641.47</v>
      </c>
      <c r="BF392">
        <v>1.4430000000000001</v>
      </c>
      <c r="BG392">
        <v>0.56020000000000003</v>
      </c>
      <c r="BH392">
        <v>0.24429999999999999</v>
      </c>
      <c r="BI392">
        <v>0.13370000000000001</v>
      </c>
      <c r="BJ392">
        <v>2.41E-2</v>
      </c>
      <c r="BK392">
        <v>3.7699999999999997E-2</v>
      </c>
    </row>
    <row r="393" spans="1:63" x14ac:dyDescent="0.25">
      <c r="A393" t="s">
        <v>471</v>
      </c>
      <c r="B393">
        <v>48728</v>
      </c>
      <c r="C393">
        <v>45</v>
      </c>
      <c r="D393">
        <v>124.74</v>
      </c>
      <c r="E393" s="70">
        <v>5613.48</v>
      </c>
      <c r="F393" s="70">
        <v>5155.3100000000004</v>
      </c>
      <c r="G393">
        <v>2.12E-2</v>
      </c>
      <c r="H393">
        <v>0.18970000000000001</v>
      </c>
      <c r="I393">
        <v>1.1999999999999999E-3</v>
      </c>
      <c r="J393">
        <v>1.47E-2</v>
      </c>
      <c r="K393">
        <v>0.71309999999999996</v>
      </c>
      <c r="L393">
        <v>6.0100000000000001E-2</v>
      </c>
      <c r="M393">
        <v>0.33429999999999999</v>
      </c>
      <c r="N393">
        <v>1.7299999999999999E-2</v>
      </c>
      <c r="O393">
        <v>0.14280000000000001</v>
      </c>
      <c r="P393" s="70">
        <v>57842.33</v>
      </c>
      <c r="Q393">
        <v>0.40839999999999999</v>
      </c>
      <c r="R393">
        <v>0.30330000000000001</v>
      </c>
      <c r="S393">
        <v>0.2883</v>
      </c>
      <c r="T393">
        <v>18.82</v>
      </c>
      <c r="U393">
        <v>29</v>
      </c>
      <c r="V393" s="70">
        <v>89283.07</v>
      </c>
      <c r="W393">
        <v>187.29</v>
      </c>
      <c r="X393" s="70">
        <v>114609.77</v>
      </c>
      <c r="Y393">
        <v>0.85619999999999996</v>
      </c>
      <c r="Z393">
        <v>0.12540000000000001</v>
      </c>
      <c r="AA393">
        <v>1.83E-2</v>
      </c>
      <c r="AB393">
        <v>0.14380000000000001</v>
      </c>
      <c r="AC393">
        <v>114.61</v>
      </c>
      <c r="AD393" s="70">
        <v>5397.29</v>
      </c>
      <c r="AE393">
        <v>818.28</v>
      </c>
      <c r="AF393" s="70">
        <v>127843.08</v>
      </c>
      <c r="AG393">
        <v>316</v>
      </c>
      <c r="AH393" s="70">
        <v>35806</v>
      </c>
      <c r="AI393" s="70">
        <v>52291</v>
      </c>
      <c r="AJ393">
        <v>72.63</v>
      </c>
      <c r="AK393">
        <v>46.24</v>
      </c>
      <c r="AL393">
        <v>49.22</v>
      </c>
      <c r="AM393">
        <v>6.1</v>
      </c>
      <c r="AN393">
        <v>0</v>
      </c>
      <c r="AO393">
        <v>1.1144000000000001</v>
      </c>
      <c r="AP393" s="70">
        <v>1114.4000000000001</v>
      </c>
      <c r="AQ393" s="70">
        <v>1866.66</v>
      </c>
      <c r="AR393" s="70">
        <v>6848.77</v>
      </c>
      <c r="AS393">
        <v>718.87</v>
      </c>
      <c r="AT393">
        <v>95.3</v>
      </c>
      <c r="AU393" s="70">
        <v>10644</v>
      </c>
      <c r="AV393" s="70">
        <v>4437.55</v>
      </c>
      <c r="AW393">
        <v>0.41860000000000003</v>
      </c>
      <c r="AX393" s="70">
        <v>4794.3999999999996</v>
      </c>
      <c r="AY393">
        <v>0.45229999999999998</v>
      </c>
      <c r="AZ393">
        <v>736.47</v>
      </c>
      <c r="BA393">
        <v>6.9500000000000006E-2</v>
      </c>
      <c r="BB393">
        <v>631.95000000000005</v>
      </c>
      <c r="BC393">
        <v>5.96E-2</v>
      </c>
      <c r="BD393" s="70">
        <v>10600.37</v>
      </c>
      <c r="BE393" s="70">
        <v>3160.82</v>
      </c>
      <c r="BF393">
        <v>0.7601</v>
      </c>
      <c r="BG393">
        <v>0.57969999999999999</v>
      </c>
      <c r="BH393">
        <v>0.25509999999999999</v>
      </c>
      <c r="BI393">
        <v>8.0399999999999999E-2</v>
      </c>
      <c r="BJ393">
        <v>4.4900000000000002E-2</v>
      </c>
      <c r="BK393">
        <v>3.9899999999999998E-2</v>
      </c>
    </row>
    <row r="394" spans="1:63" x14ac:dyDescent="0.25">
      <c r="A394" t="s">
        <v>472</v>
      </c>
      <c r="B394">
        <v>48819</v>
      </c>
      <c r="C394">
        <v>101</v>
      </c>
      <c r="D394">
        <v>11.48</v>
      </c>
      <c r="E394" s="70">
        <v>1159.3</v>
      </c>
      <c r="F394" s="70">
        <v>1131.3900000000001</v>
      </c>
      <c r="G394">
        <v>1.8E-3</v>
      </c>
      <c r="H394">
        <v>4.4000000000000003E-3</v>
      </c>
      <c r="I394">
        <v>2.7000000000000001E-3</v>
      </c>
      <c r="J394">
        <v>2.1999999999999999E-2</v>
      </c>
      <c r="K394">
        <v>0.95669999999999999</v>
      </c>
      <c r="L394">
        <v>1.24E-2</v>
      </c>
      <c r="M394">
        <v>0.47549999999999998</v>
      </c>
      <c r="N394">
        <v>8.9999999999999998E-4</v>
      </c>
      <c r="O394">
        <v>0.1024</v>
      </c>
      <c r="P394" s="70">
        <v>50331.49</v>
      </c>
      <c r="Q394">
        <v>0.18990000000000001</v>
      </c>
      <c r="R394">
        <v>0.25319999999999998</v>
      </c>
      <c r="S394">
        <v>0.55700000000000005</v>
      </c>
      <c r="T394">
        <v>19.899999999999999</v>
      </c>
      <c r="U394">
        <v>9.25</v>
      </c>
      <c r="V394" s="70">
        <v>58082.080000000002</v>
      </c>
      <c r="W394">
        <v>121.33</v>
      </c>
      <c r="X394" s="70">
        <v>144693.5</v>
      </c>
      <c r="Y394">
        <v>0.91569999999999996</v>
      </c>
      <c r="Z394">
        <v>3.6200000000000003E-2</v>
      </c>
      <c r="AA394">
        <v>4.8099999999999997E-2</v>
      </c>
      <c r="AB394">
        <v>8.43E-2</v>
      </c>
      <c r="AC394">
        <v>144.69</v>
      </c>
      <c r="AD394" s="70">
        <v>3262.75</v>
      </c>
      <c r="AE394">
        <v>516.67999999999995</v>
      </c>
      <c r="AF394" s="70">
        <v>140848.35999999999</v>
      </c>
      <c r="AG394">
        <v>389</v>
      </c>
      <c r="AH394" s="70">
        <v>33021</v>
      </c>
      <c r="AI394" s="70">
        <v>45521</v>
      </c>
      <c r="AJ394">
        <v>31.09</v>
      </c>
      <c r="AK394">
        <v>22.07</v>
      </c>
      <c r="AL394">
        <v>23.33</v>
      </c>
      <c r="AM394">
        <v>5.0999999999999996</v>
      </c>
      <c r="AN394" s="70">
        <v>1170.95</v>
      </c>
      <c r="AO394">
        <v>1.4212</v>
      </c>
      <c r="AP394" s="70">
        <v>1474.55</v>
      </c>
      <c r="AQ394" s="70">
        <v>2038.89</v>
      </c>
      <c r="AR394" s="70">
        <v>5626.33</v>
      </c>
      <c r="AS394">
        <v>208.42</v>
      </c>
      <c r="AT394">
        <v>366.77</v>
      </c>
      <c r="AU394" s="70">
        <v>9715</v>
      </c>
      <c r="AV394" s="70">
        <v>4889.87</v>
      </c>
      <c r="AW394">
        <v>0.46329999999999999</v>
      </c>
      <c r="AX394" s="70">
        <v>3662.84</v>
      </c>
      <c r="AY394">
        <v>0.34710000000000002</v>
      </c>
      <c r="AZ394" s="70">
        <v>1011.47</v>
      </c>
      <c r="BA394">
        <v>9.5799999999999996E-2</v>
      </c>
      <c r="BB394">
        <v>989.34</v>
      </c>
      <c r="BC394">
        <v>9.3700000000000006E-2</v>
      </c>
      <c r="BD394" s="70">
        <v>10553.52</v>
      </c>
      <c r="BE394" s="70">
        <v>4064.26</v>
      </c>
      <c r="BF394">
        <v>1.2743</v>
      </c>
      <c r="BG394">
        <v>0.50600000000000001</v>
      </c>
      <c r="BH394">
        <v>0.23449999999999999</v>
      </c>
      <c r="BI394">
        <v>0.17349999999999999</v>
      </c>
      <c r="BJ394">
        <v>4.1099999999999998E-2</v>
      </c>
      <c r="BK394">
        <v>4.4900000000000002E-2</v>
      </c>
    </row>
    <row r="395" spans="1:63" x14ac:dyDescent="0.25">
      <c r="A395" t="s">
        <v>473</v>
      </c>
      <c r="B395">
        <v>48033</v>
      </c>
      <c r="C395">
        <v>137</v>
      </c>
      <c r="D395">
        <v>9.91</v>
      </c>
      <c r="E395" s="70">
        <v>1357.6</v>
      </c>
      <c r="F395" s="70">
        <v>1290.17</v>
      </c>
      <c r="G395">
        <v>8.0000000000000004E-4</v>
      </c>
      <c r="H395">
        <v>4.4000000000000003E-3</v>
      </c>
      <c r="I395">
        <v>0</v>
      </c>
      <c r="J395">
        <v>1.2200000000000001E-2</v>
      </c>
      <c r="K395">
        <v>0.96330000000000005</v>
      </c>
      <c r="L395">
        <v>1.9400000000000001E-2</v>
      </c>
      <c r="M395">
        <v>0.23280000000000001</v>
      </c>
      <c r="N395">
        <v>4.7000000000000002E-3</v>
      </c>
      <c r="O395">
        <v>9.01E-2</v>
      </c>
      <c r="P395" s="70">
        <v>47179.53</v>
      </c>
      <c r="Q395">
        <v>0.21429999999999999</v>
      </c>
      <c r="R395">
        <v>0.2024</v>
      </c>
      <c r="S395">
        <v>0.58330000000000004</v>
      </c>
      <c r="T395">
        <v>19.16</v>
      </c>
      <c r="U395">
        <v>10.33</v>
      </c>
      <c r="V395" s="70">
        <v>72862.960000000006</v>
      </c>
      <c r="W395">
        <v>128.31</v>
      </c>
      <c r="X395" s="70">
        <v>176764.57</v>
      </c>
      <c r="Y395">
        <v>0.91369999999999996</v>
      </c>
      <c r="Z395">
        <v>2.5399999999999999E-2</v>
      </c>
      <c r="AA395">
        <v>6.0900000000000003E-2</v>
      </c>
      <c r="AB395">
        <v>8.6300000000000002E-2</v>
      </c>
      <c r="AC395">
        <v>176.76</v>
      </c>
      <c r="AD395" s="70">
        <v>5602.54</v>
      </c>
      <c r="AE395">
        <v>701.83</v>
      </c>
      <c r="AF395" s="70">
        <v>177451.5</v>
      </c>
      <c r="AG395">
        <v>484</v>
      </c>
      <c r="AH395" s="70">
        <v>38998</v>
      </c>
      <c r="AI395" s="70">
        <v>54981</v>
      </c>
      <c r="AJ395">
        <v>43.44</v>
      </c>
      <c r="AK395">
        <v>30.94</v>
      </c>
      <c r="AL395">
        <v>30.86</v>
      </c>
      <c r="AM395">
        <v>4.0999999999999996</v>
      </c>
      <c r="AN395">
        <v>81.11</v>
      </c>
      <c r="AO395">
        <v>1.1787000000000001</v>
      </c>
      <c r="AP395" s="70">
        <v>1214.82</v>
      </c>
      <c r="AQ395" s="70">
        <v>2141.67</v>
      </c>
      <c r="AR395" s="70">
        <v>4177.71</v>
      </c>
      <c r="AS395">
        <v>395.22</v>
      </c>
      <c r="AT395">
        <v>213.61</v>
      </c>
      <c r="AU395" s="70">
        <v>8143</v>
      </c>
      <c r="AV395" s="70">
        <v>4010.2</v>
      </c>
      <c r="AW395">
        <v>0.37719999999999998</v>
      </c>
      <c r="AX395" s="70">
        <v>5028.5</v>
      </c>
      <c r="AY395">
        <v>0.47289999999999999</v>
      </c>
      <c r="AZ395" s="70">
        <v>1006.95</v>
      </c>
      <c r="BA395">
        <v>9.4700000000000006E-2</v>
      </c>
      <c r="BB395">
        <v>587.13</v>
      </c>
      <c r="BC395">
        <v>5.5199999999999999E-2</v>
      </c>
      <c r="BD395" s="70">
        <v>10632.77</v>
      </c>
      <c r="BE395" s="70">
        <v>2570.85</v>
      </c>
      <c r="BF395">
        <v>0.57010000000000005</v>
      </c>
      <c r="BG395">
        <v>0.45900000000000002</v>
      </c>
      <c r="BH395">
        <v>0.14910000000000001</v>
      </c>
      <c r="BI395">
        <v>0.28029999999999999</v>
      </c>
      <c r="BJ395">
        <v>5.1299999999999998E-2</v>
      </c>
      <c r="BK395">
        <v>6.0299999999999999E-2</v>
      </c>
    </row>
    <row r="396" spans="1:63" x14ac:dyDescent="0.25">
      <c r="A396" t="s">
        <v>474</v>
      </c>
      <c r="B396">
        <v>48736</v>
      </c>
      <c r="C396">
        <v>6</v>
      </c>
      <c r="D396">
        <v>275.97000000000003</v>
      </c>
      <c r="E396" s="70">
        <v>1655.83</v>
      </c>
      <c r="F396" s="70">
        <v>1639.16</v>
      </c>
      <c r="G396">
        <v>3.0999999999999999E-3</v>
      </c>
      <c r="H396">
        <v>0.23769999999999999</v>
      </c>
      <c r="I396">
        <v>3.0999999999999999E-3</v>
      </c>
      <c r="J396">
        <v>2.3699999999999999E-2</v>
      </c>
      <c r="K396">
        <v>0.69210000000000005</v>
      </c>
      <c r="L396">
        <v>4.02E-2</v>
      </c>
      <c r="M396">
        <v>0.86870000000000003</v>
      </c>
      <c r="N396">
        <v>6.1000000000000004E-3</v>
      </c>
      <c r="O396">
        <v>0.14000000000000001</v>
      </c>
      <c r="P396" s="70">
        <v>58545.89</v>
      </c>
      <c r="Q396">
        <v>0.26469999999999999</v>
      </c>
      <c r="R396">
        <v>0.1176</v>
      </c>
      <c r="S396">
        <v>0.61760000000000004</v>
      </c>
      <c r="T396">
        <v>14.35</v>
      </c>
      <c r="U396">
        <v>13.2</v>
      </c>
      <c r="V396" s="70">
        <v>91686.14</v>
      </c>
      <c r="W396">
        <v>123.74</v>
      </c>
      <c r="X396" s="70">
        <v>96162.08</v>
      </c>
      <c r="Y396">
        <v>0.47539999999999999</v>
      </c>
      <c r="Z396">
        <v>0.49709999999999999</v>
      </c>
      <c r="AA396">
        <v>2.75E-2</v>
      </c>
      <c r="AB396">
        <v>0.52459999999999996</v>
      </c>
      <c r="AC396">
        <v>96.16</v>
      </c>
      <c r="AD396" s="70">
        <v>5015.8100000000004</v>
      </c>
      <c r="AE396">
        <v>452.21</v>
      </c>
      <c r="AF396" s="70">
        <v>89300.7</v>
      </c>
      <c r="AG396">
        <v>106</v>
      </c>
      <c r="AH396" s="70">
        <v>21418</v>
      </c>
      <c r="AI396" s="70">
        <v>30374</v>
      </c>
      <c r="AJ396">
        <v>70.38</v>
      </c>
      <c r="AK396">
        <v>46.05</v>
      </c>
      <c r="AL396">
        <v>57</v>
      </c>
      <c r="AM396">
        <v>6.7</v>
      </c>
      <c r="AN396">
        <v>0</v>
      </c>
      <c r="AO396">
        <v>1.7196</v>
      </c>
      <c r="AP396" s="70">
        <v>1858.06</v>
      </c>
      <c r="AQ396" s="70">
        <v>2358.87</v>
      </c>
      <c r="AR396" s="70">
        <v>6231.48</v>
      </c>
      <c r="AS396">
        <v>864.65</v>
      </c>
      <c r="AT396">
        <v>183.96</v>
      </c>
      <c r="AU396" s="70">
        <v>11497</v>
      </c>
      <c r="AV396" s="70">
        <v>6777.62</v>
      </c>
      <c r="AW396">
        <v>0.49759999999999999</v>
      </c>
      <c r="AX396" s="70">
        <v>4277.5200000000004</v>
      </c>
      <c r="AY396">
        <v>0.31409999999999999</v>
      </c>
      <c r="AZ396" s="70">
        <v>1094.4100000000001</v>
      </c>
      <c r="BA396">
        <v>8.0399999999999999E-2</v>
      </c>
      <c r="BB396" s="70">
        <v>1470.44</v>
      </c>
      <c r="BC396">
        <v>0.108</v>
      </c>
      <c r="BD396" s="70">
        <v>13619.99</v>
      </c>
      <c r="BE396" s="70">
        <v>3934.45</v>
      </c>
      <c r="BF396">
        <v>2.7942</v>
      </c>
      <c r="BG396">
        <v>0.50870000000000004</v>
      </c>
      <c r="BH396">
        <v>0.20949999999999999</v>
      </c>
      <c r="BI396">
        <v>0.2394</v>
      </c>
      <c r="BJ396">
        <v>2.9000000000000001E-2</v>
      </c>
      <c r="BK396">
        <v>1.34E-2</v>
      </c>
    </row>
    <row r="397" spans="1:63" x14ac:dyDescent="0.25">
      <c r="A397" t="s">
        <v>475</v>
      </c>
      <c r="B397">
        <v>47365</v>
      </c>
      <c r="C397">
        <v>52</v>
      </c>
      <c r="D397">
        <v>187.23</v>
      </c>
      <c r="E397" s="70">
        <v>9735.7800000000007</v>
      </c>
      <c r="F397" s="70">
        <v>8865.99</v>
      </c>
      <c r="G397">
        <v>1.84E-2</v>
      </c>
      <c r="H397">
        <v>0.25769999999999998</v>
      </c>
      <c r="I397">
        <v>2.9999999999999997E-4</v>
      </c>
      <c r="J397">
        <v>2.23E-2</v>
      </c>
      <c r="K397">
        <v>0.62039999999999995</v>
      </c>
      <c r="L397">
        <v>8.09E-2</v>
      </c>
      <c r="M397">
        <v>0.499</v>
      </c>
      <c r="N397">
        <v>2.5600000000000001E-2</v>
      </c>
      <c r="O397">
        <v>0.15129999999999999</v>
      </c>
      <c r="P397" s="70">
        <v>55424.54</v>
      </c>
      <c r="Q397">
        <v>9.8599999999999993E-2</v>
      </c>
      <c r="R397">
        <v>0.2515</v>
      </c>
      <c r="S397">
        <v>0.64990000000000003</v>
      </c>
      <c r="T397">
        <v>17.899999999999999</v>
      </c>
      <c r="U397">
        <v>35.299999999999997</v>
      </c>
      <c r="V397" s="70">
        <v>93880.320000000007</v>
      </c>
      <c r="W397">
        <v>262.82</v>
      </c>
      <c r="X397" s="70">
        <v>151562.19</v>
      </c>
      <c r="Y397">
        <v>0.80110000000000003</v>
      </c>
      <c r="Z397">
        <v>0.17130000000000001</v>
      </c>
      <c r="AA397">
        <v>2.76E-2</v>
      </c>
      <c r="AB397">
        <v>0.19889999999999999</v>
      </c>
      <c r="AC397">
        <v>151.56</v>
      </c>
      <c r="AD397" s="70">
        <v>5553.51</v>
      </c>
      <c r="AE397">
        <v>640.54999999999995</v>
      </c>
      <c r="AF397" s="70">
        <v>180164.92</v>
      </c>
      <c r="AG397">
        <v>493</v>
      </c>
      <c r="AH397" s="70">
        <v>35013</v>
      </c>
      <c r="AI397" s="70">
        <v>52865</v>
      </c>
      <c r="AJ397">
        <v>58.14</v>
      </c>
      <c r="AK397">
        <v>35.01</v>
      </c>
      <c r="AL397">
        <v>40.799999999999997</v>
      </c>
      <c r="AM397">
        <v>4.33</v>
      </c>
      <c r="AN397">
        <v>0</v>
      </c>
      <c r="AO397">
        <v>0.70609999999999995</v>
      </c>
      <c r="AP397" s="70">
        <v>1239.83</v>
      </c>
      <c r="AQ397" s="70">
        <v>1729.49</v>
      </c>
      <c r="AR397" s="70">
        <v>5423.95</v>
      </c>
      <c r="AS397">
        <v>512.84</v>
      </c>
      <c r="AT397">
        <v>274.89</v>
      </c>
      <c r="AU397" s="70">
        <v>9181</v>
      </c>
      <c r="AV397" s="70">
        <v>3760.21</v>
      </c>
      <c r="AW397">
        <v>0.36209999999999998</v>
      </c>
      <c r="AX397" s="70">
        <v>4710.2</v>
      </c>
      <c r="AY397">
        <v>0.4536</v>
      </c>
      <c r="AZ397" s="70">
        <v>1014.17</v>
      </c>
      <c r="BA397">
        <v>9.7699999999999995E-2</v>
      </c>
      <c r="BB397">
        <v>899.17</v>
      </c>
      <c r="BC397">
        <v>8.6599999999999996E-2</v>
      </c>
      <c r="BD397" s="70">
        <v>10383.75</v>
      </c>
      <c r="BE397" s="70">
        <v>2347.0300000000002</v>
      </c>
      <c r="BF397">
        <v>0.4123</v>
      </c>
      <c r="BG397">
        <v>0.56979999999999997</v>
      </c>
      <c r="BH397">
        <v>0.2205</v>
      </c>
      <c r="BI397">
        <v>0.1636</v>
      </c>
      <c r="BJ397">
        <v>0.03</v>
      </c>
      <c r="BK397">
        <v>1.6E-2</v>
      </c>
    </row>
    <row r="398" spans="1:63" x14ac:dyDescent="0.25">
      <c r="A398" t="s">
        <v>476</v>
      </c>
      <c r="B398">
        <v>49635</v>
      </c>
      <c r="C398">
        <v>184</v>
      </c>
      <c r="D398">
        <v>9.68</v>
      </c>
      <c r="E398" s="70">
        <v>1781.23</v>
      </c>
      <c r="F398" s="70">
        <v>1631.67</v>
      </c>
      <c r="G398">
        <v>5.9999999999999995E-4</v>
      </c>
      <c r="H398">
        <v>6.4999999999999997E-3</v>
      </c>
      <c r="I398">
        <v>5.9999999999999995E-4</v>
      </c>
      <c r="J398">
        <v>1.0200000000000001E-2</v>
      </c>
      <c r="K398">
        <v>0.97560000000000002</v>
      </c>
      <c r="L398">
        <v>6.4999999999999997E-3</v>
      </c>
      <c r="M398">
        <v>0.70589999999999997</v>
      </c>
      <c r="N398">
        <v>0</v>
      </c>
      <c r="O398">
        <v>0.17929999999999999</v>
      </c>
      <c r="P398" s="70">
        <v>52622.04</v>
      </c>
      <c r="Q398">
        <v>9.9099999999999994E-2</v>
      </c>
      <c r="R398">
        <v>0.19819999999999999</v>
      </c>
      <c r="S398">
        <v>0.70269999999999999</v>
      </c>
      <c r="T398">
        <v>15.09</v>
      </c>
      <c r="U398">
        <v>11.2</v>
      </c>
      <c r="V398" s="70">
        <v>63561.43</v>
      </c>
      <c r="W398">
        <v>153.31</v>
      </c>
      <c r="X398" s="70">
        <v>57730.239999999998</v>
      </c>
      <c r="Y398">
        <v>0.86990000000000001</v>
      </c>
      <c r="Z398">
        <v>5.74E-2</v>
      </c>
      <c r="AA398">
        <v>7.2700000000000001E-2</v>
      </c>
      <c r="AB398">
        <v>0.13009999999999999</v>
      </c>
      <c r="AC398">
        <v>57.73</v>
      </c>
      <c r="AD398" s="70">
        <v>1285.08</v>
      </c>
      <c r="AE398">
        <v>189.59</v>
      </c>
      <c r="AF398" s="70">
        <v>51124.23</v>
      </c>
      <c r="AG398">
        <v>9</v>
      </c>
      <c r="AH398" s="70">
        <v>27814</v>
      </c>
      <c r="AI398" s="70">
        <v>41348</v>
      </c>
      <c r="AJ398">
        <v>24.58</v>
      </c>
      <c r="AK398">
        <v>22.06</v>
      </c>
      <c r="AL398">
        <v>22.3</v>
      </c>
      <c r="AM398">
        <v>4.71</v>
      </c>
      <c r="AN398">
        <v>0</v>
      </c>
      <c r="AO398">
        <v>0.66310000000000002</v>
      </c>
      <c r="AP398">
        <v>970.74</v>
      </c>
      <c r="AQ398" s="70">
        <v>2471.94</v>
      </c>
      <c r="AR398" s="70">
        <v>5814.06</v>
      </c>
      <c r="AS398">
        <v>421.76</v>
      </c>
      <c r="AT398">
        <v>357.51</v>
      </c>
      <c r="AU398" s="70">
        <v>10036</v>
      </c>
      <c r="AV398" s="70">
        <v>7939.74</v>
      </c>
      <c r="AW398">
        <v>0.71089999999999998</v>
      </c>
      <c r="AX398" s="70">
        <v>1126.19</v>
      </c>
      <c r="AY398">
        <v>0.1008</v>
      </c>
      <c r="AZ398">
        <v>717.4</v>
      </c>
      <c r="BA398">
        <v>6.4199999999999993E-2</v>
      </c>
      <c r="BB398" s="70">
        <v>1385.19</v>
      </c>
      <c r="BC398">
        <v>0.124</v>
      </c>
      <c r="BD398" s="70">
        <v>11168.53</v>
      </c>
      <c r="BE398" s="70">
        <v>6218.12</v>
      </c>
      <c r="BF398">
        <v>3.3033999999999999</v>
      </c>
      <c r="BG398">
        <v>0.50580000000000003</v>
      </c>
      <c r="BH398">
        <v>0.2455</v>
      </c>
      <c r="BI398">
        <v>0.19350000000000001</v>
      </c>
      <c r="BJ398">
        <v>4.0500000000000001E-2</v>
      </c>
      <c r="BK398">
        <v>1.47E-2</v>
      </c>
    </row>
    <row r="399" spans="1:63" x14ac:dyDescent="0.25">
      <c r="A399" t="s">
        <v>477</v>
      </c>
      <c r="B399">
        <v>49908</v>
      </c>
      <c r="C399">
        <v>32</v>
      </c>
      <c r="D399">
        <v>64.25</v>
      </c>
      <c r="E399" s="70">
        <v>2055.9499999999998</v>
      </c>
      <c r="F399" s="70">
        <v>1996.12</v>
      </c>
      <c r="G399">
        <v>8.8000000000000005E-3</v>
      </c>
      <c r="H399">
        <v>1.54E-2</v>
      </c>
      <c r="I399">
        <v>4.0000000000000002E-4</v>
      </c>
      <c r="J399">
        <v>6.4999999999999997E-3</v>
      </c>
      <c r="K399">
        <v>0.96109999999999995</v>
      </c>
      <c r="L399">
        <v>7.7999999999999996E-3</v>
      </c>
      <c r="M399">
        <v>0.29549999999999998</v>
      </c>
      <c r="N399">
        <v>4.0000000000000001E-3</v>
      </c>
      <c r="O399">
        <v>0.16669999999999999</v>
      </c>
      <c r="P399" s="70">
        <v>54754.02</v>
      </c>
      <c r="Q399">
        <v>0.15629999999999999</v>
      </c>
      <c r="R399">
        <v>0.1719</v>
      </c>
      <c r="S399">
        <v>0.67190000000000005</v>
      </c>
      <c r="T399">
        <v>20.36</v>
      </c>
      <c r="U399">
        <v>14.22</v>
      </c>
      <c r="V399" s="70">
        <v>76694.820000000007</v>
      </c>
      <c r="W399">
        <v>141.25</v>
      </c>
      <c r="X399" s="70">
        <v>115139.22</v>
      </c>
      <c r="Y399">
        <v>0.84219999999999995</v>
      </c>
      <c r="Z399">
        <v>0.11600000000000001</v>
      </c>
      <c r="AA399">
        <v>4.19E-2</v>
      </c>
      <c r="AB399">
        <v>0.1578</v>
      </c>
      <c r="AC399">
        <v>115.14</v>
      </c>
      <c r="AD399" s="70">
        <v>3686.54</v>
      </c>
      <c r="AE399">
        <v>564.44000000000005</v>
      </c>
      <c r="AF399" s="70">
        <v>135064.18</v>
      </c>
      <c r="AG399">
        <v>358</v>
      </c>
      <c r="AH399" s="70">
        <v>35501</v>
      </c>
      <c r="AI399" s="70">
        <v>50896</v>
      </c>
      <c r="AJ399">
        <v>51.2</v>
      </c>
      <c r="AK399">
        <v>31.11</v>
      </c>
      <c r="AL399">
        <v>31.67</v>
      </c>
      <c r="AM399">
        <v>4.7</v>
      </c>
      <c r="AN399" s="70">
        <v>1139.95</v>
      </c>
      <c r="AO399">
        <v>1.0731999999999999</v>
      </c>
      <c r="AP399" s="70">
        <v>1214.83</v>
      </c>
      <c r="AQ399" s="70">
        <v>1835.5</v>
      </c>
      <c r="AR399" s="70">
        <v>5029.17</v>
      </c>
      <c r="AS399">
        <v>363.93</v>
      </c>
      <c r="AT399">
        <v>57.55</v>
      </c>
      <c r="AU399" s="70">
        <v>8501</v>
      </c>
      <c r="AV399" s="70">
        <v>4790.16</v>
      </c>
      <c r="AW399">
        <v>0.47410000000000002</v>
      </c>
      <c r="AX399" s="70">
        <v>4385.76</v>
      </c>
      <c r="AY399">
        <v>0.434</v>
      </c>
      <c r="AZ399">
        <v>422.02</v>
      </c>
      <c r="BA399">
        <v>4.1799999999999997E-2</v>
      </c>
      <c r="BB399">
        <v>506.81</v>
      </c>
      <c r="BC399">
        <v>5.0200000000000002E-2</v>
      </c>
      <c r="BD399" s="70">
        <v>10104.75</v>
      </c>
      <c r="BE399" s="70">
        <v>3985.92</v>
      </c>
      <c r="BF399">
        <v>0.93679999999999997</v>
      </c>
      <c r="BG399">
        <v>0.5806</v>
      </c>
      <c r="BH399">
        <v>0.22869999999999999</v>
      </c>
      <c r="BI399">
        <v>0.13650000000000001</v>
      </c>
      <c r="BJ399">
        <v>3.6700000000000003E-2</v>
      </c>
      <c r="BK399">
        <v>1.7500000000000002E-2</v>
      </c>
    </row>
    <row r="400" spans="1:63" x14ac:dyDescent="0.25">
      <c r="A400" t="s">
        <v>478</v>
      </c>
      <c r="B400">
        <v>46268</v>
      </c>
      <c r="C400">
        <v>68</v>
      </c>
      <c r="D400">
        <v>25.1</v>
      </c>
      <c r="E400" s="70">
        <v>1706.68</v>
      </c>
      <c r="F400" s="70">
        <v>1743.32</v>
      </c>
      <c r="G400">
        <v>8.3999999999999995E-3</v>
      </c>
      <c r="H400">
        <v>8.8000000000000005E-3</v>
      </c>
      <c r="I400">
        <v>1.6999999999999999E-3</v>
      </c>
      <c r="J400">
        <v>2.0299999999999999E-2</v>
      </c>
      <c r="K400">
        <v>0.93440000000000001</v>
      </c>
      <c r="L400">
        <v>2.63E-2</v>
      </c>
      <c r="M400">
        <v>0.37130000000000002</v>
      </c>
      <c r="N400">
        <v>1.1000000000000001E-3</v>
      </c>
      <c r="O400">
        <v>0.12239999999999999</v>
      </c>
      <c r="P400" s="70">
        <v>50518.55</v>
      </c>
      <c r="Q400">
        <v>0.2712</v>
      </c>
      <c r="R400">
        <v>0.12709999999999999</v>
      </c>
      <c r="S400">
        <v>0.60170000000000001</v>
      </c>
      <c r="T400">
        <v>19.11</v>
      </c>
      <c r="U400">
        <v>14.59</v>
      </c>
      <c r="V400" s="70">
        <v>72003.850000000006</v>
      </c>
      <c r="W400">
        <v>110.06</v>
      </c>
      <c r="X400" s="70">
        <v>124304.69</v>
      </c>
      <c r="Y400">
        <v>0.80759999999999998</v>
      </c>
      <c r="Z400">
        <v>0.16170000000000001</v>
      </c>
      <c r="AA400">
        <v>3.0700000000000002E-2</v>
      </c>
      <c r="AB400">
        <v>0.19239999999999999</v>
      </c>
      <c r="AC400">
        <v>124.3</v>
      </c>
      <c r="AD400" s="70">
        <v>3907.64</v>
      </c>
      <c r="AE400">
        <v>578.67999999999995</v>
      </c>
      <c r="AF400" s="70">
        <v>133457.78</v>
      </c>
      <c r="AG400">
        <v>347</v>
      </c>
      <c r="AH400" s="70">
        <v>34157</v>
      </c>
      <c r="AI400" s="70">
        <v>52190</v>
      </c>
      <c r="AJ400">
        <v>34.42</v>
      </c>
      <c r="AK400">
        <v>31.19</v>
      </c>
      <c r="AL400">
        <v>32.090000000000003</v>
      </c>
      <c r="AM400">
        <v>5.6</v>
      </c>
      <c r="AN400" s="70">
        <v>1157.31</v>
      </c>
      <c r="AO400">
        <v>1.1806000000000001</v>
      </c>
      <c r="AP400">
        <v>961.69</v>
      </c>
      <c r="AQ400" s="70">
        <v>1600.08</v>
      </c>
      <c r="AR400" s="70">
        <v>4960.53</v>
      </c>
      <c r="AS400">
        <v>610.82000000000005</v>
      </c>
      <c r="AT400">
        <v>210.87</v>
      </c>
      <c r="AU400" s="70">
        <v>8344</v>
      </c>
      <c r="AV400" s="70">
        <v>4007.03</v>
      </c>
      <c r="AW400">
        <v>0.39560000000000001</v>
      </c>
      <c r="AX400" s="70">
        <v>4311.91</v>
      </c>
      <c r="AY400">
        <v>0.42570000000000002</v>
      </c>
      <c r="AZ400" s="70">
        <v>1205.32</v>
      </c>
      <c r="BA400">
        <v>0.11899999999999999</v>
      </c>
      <c r="BB400">
        <v>603.75</v>
      </c>
      <c r="BC400">
        <v>5.96E-2</v>
      </c>
      <c r="BD400" s="70">
        <v>10128.02</v>
      </c>
      <c r="BE400" s="70">
        <v>3758.83</v>
      </c>
      <c r="BF400">
        <v>0.88349999999999995</v>
      </c>
      <c r="BG400">
        <v>0.56459999999999999</v>
      </c>
      <c r="BH400">
        <v>0.222</v>
      </c>
      <c r="BI400">
        <v>0.15840000000000001</v>
      </c>
      <c r="BJ400">
        <v>3.8600000000000002E-2</v>
      </c>
      <c r="BK400">
        <v>1.6299999999999999E-2</v>
      </c>
    </row>
    <row r="401" spans="1:63" x14ac:dyDescent="0.25">
      <c r="A401" t="s">
        <v>479</v>
      </c>
      <c r="B401">
        <v>50575</v>
      </c>
      <c r="C401">
        <v>92</v>
      </c>
      <c r="D401">
        <v>14.16</v>
      </c>
      <c r="E401" s="70">
        <v>1303.08</v>
      </c>
      <c r="F401" s="70">
        <v>1417.62</v>
      </c>
      <c r="G401">
        <v>1.4E-3</v>
      </c>
      <c r="H401">
        <v>5.1000000000000004E-3</v>
      </c>
      <c r="I401">
        <v>6.9999999999999999E-4</v>
      </c>
      <c r="J401">
        <v>1.52E-2</v>
      </c>
      <c r="K401">
        <v>0.96940000000000004</v>
      </c>
      <c r="L401">
        <v>8.2000000000000007E-3</v>
      </c>
      <c r="M401">
        <v>0.43290000000000001</v>
      </c>
      <c r="N401">
        <v>2.0999999999999999E-3</v>
      </c>
      <c r="O401">
        <v>0.12529999999999999</v>
      </c>
      <c r="P401" s="70">
        <v>53167.24</v>
      </c>
      <c r="Q401">
        <v>0.35959999999999998</v>
      </c>
      <c r="R401">
        <v>0.114</v>
      </c>
      <c r="S401">
        <v>0.52629999999999999</v>
      </c>
      <c r="T401">
        <v>18.39</v>
      </c>
      <c r="U401">
        <v>10</v>
      </c>
      <c r="V401" s="70">
        <v>63289.7</v>
      </c>
      <c r="W401">
        <v>125.88</v>
      </c>
      <c r="X401" s="70">
        <v>108160.46</v>
      </c>
      <c r="Y401">
        <v>0.89710000000000001</v>
      </c>
      <c r="Z401">
        <v>7.5399999999999995E-2</v>
      </c>
      <c r="AA401">
        <v>2.75E-2</v>
      </c>
      <c r="AB401">
        <v>0.10290000000000001</v>
      </c>
      <c r="AC401">
        <v>108.16</v>
      </c>
      <c r="AD401" s="70">
        <v>2406.15</v>
      </c>
      <c r="AE401">
        <v>380.74</v>
      </c>
      <c r="AF401" s="70">
        <v>101409.93</v>
      </c>
      <c r="AG401">
        <v>167</v>
      </c>
      <c r="AH401" s="70">
        <v>30891</v>
      </c>
      <c r="AI401" s="70">
        <v>42168</v>
      </c>
      <c r="AJ401">
        <v>27.7</v>
      </c>
      <c r="AK401">
        <v>22.06</v>
      </c>
      <c r="AL401">
        <v>22.51</v>
      </c>
      <c r="AM401">
        <v>4.7</v>
      </c>
      <c r="AN401" s="70">
        <v>1368.38</v>
      </c>
      <c r="AO401">
        <v>1.5203</v>
      </c>
      <c r="AP401">
        <v>978.42</v>
      </c>
      <c r="AQ401" s="70">
        <v>2026.12</v>
      </c>
      <c r="AR401" s="70">
        <v>5640.55</v>
      </c>
      <c r="AS401">
        <v>392.22</v>
      </c>
      <c r="AT401">
        <v>245.7</v>
      </c>
      <c r="AU401" s="70">
        <v>9283</v>
      </c>
      <c r="AV401" s="70">
        <v>5069.1000000000004</v>
      </c>
      <c r="AW401">
        <v>0.50760000000000005</v>
      </c>
      <c r="AX401" s="70">
        <v>3065.67</v>
      </c>
      <c r="AY401">
        <v>0.307</v>
      </c>
      <c r="AZ401" s="70">
        <v>1219.07</v>
      </c>
      <c r="BA401">
        <v>0.1221</v>
      </c>
      <c r="BB401">
        <v>633</v>
      </c>
      <c r="BC401">
        <v>6.3399999999999998E-2</v>
      </c>
      <c r="BD401" s="70">
        <v>9986.84</v>
      </c>
      <c r="BE401" s="70">
        <v>5649.93</v>
      </c>
      <c r="BF401">
        <v>2.0537999999999998</v>
      </c>
      <c r="BG401">
        <v>0.58420000000000005</v>
      </c>
      <c r="BH401">
        <v>0.24060000000000001</v>
      </c>
      <c r="BI401">
        <v>0.12130000000000001</v>
      </c>
      <c r="BJ401">
        <v>4.2500000000000003E-2</v>
      </c>
      <c r="BK401">
        <v>1.14E-2</v>
      </c>
    </row>
    <row r="402" spans="1:63" x14ac:dyDescent="0.25">
      <c r="A402" t="s">
        <v>480</v>
      </c>
      <c r="B402">
        <v>50716</v>
      </c>
      <c r="C402">
        <v>8</v>
      </c>
      <c r="D402">
        <v>109.65</v>
      </c>
      <c r="E402">
        <v>877.22</v>
      </c>
      <c r="F402" s="70">
        <v>1018.5</v>
      </c>
      <c r="G402">
        <v>1.34E-2</v>
      </c>
      <c r="H402">
        <v>1.3599999999999999E-2</v>
      </c>
      <c r="I402">
        <v>0</v>
      </c>
      <c r="J402">
        <v>0.10630000000000001</v>
      </c>
      <c r="K402">
        <v>0.82540000000000002</v>
      </c>
      <c r="L402">
        <v>4.1300000000000003E-2</v>
      </c>
      <c r="M402">
        <v>0.51980000000000004</v>
      </c>
      <c r="N402">
        <v>0</v>
      </c>
      <c r="O402">
        <v>0.13980000000000001</v>
      </c>
      <c r="P402" s="70">
        <v>58300.959999999999</v>
      </c>
      <c r="Q402">
        <v>0.16669999999999999</v>
      </c>
      <c r="R402">
        <v>9.0899999999999995E-2</v>
      </c>
      <c r="S402">
        <v>0.74239999999999995</v>
      </c>
      <c r="T402">
        <v>16.11</v>
      </c>
      <c r="U402">
        <v>9.1300000000000008</v>
      </c>
      <c r="V402" s="70">
        <v>50489.37</v>
      </c>
      <c r="W402">
        <v>90.3</v>
      </c>
      <c r="X402" s="70">
        <v>133081.1</v>
      </c>
      <c r="Y402">
        <v>0.6099</v>
      </c>
      <c r="Z402">
        <v>0.37169999999999997</v>
      </c>
      <c r="AA402">
        <v>1.84E-2</v>
      </c>
      <c r="AB402">
        <v>0.3901</v>
      </c>
      <c r="AC402">
        <v>133.08000000000001</v>
      </c>
      <c r="AD402" s="70">
        <v>6861.57</v>
      </c>
      <c r="AE402">
        <v>632.35</v>
      </c>
      <c r="AF402" s="70">
        <v>136100.53</v>
      </c>
      <c r="AG402">
        <v>366</v>
      </c>
      <c r="AH402" s="70">
        <v>34708</v>
      </c>
      <c r="AI402" s="70">
        <v>47171</v>
      </c>
      <c r="AJ402">
        <v>77.599999999999994</v>
      </c>
      <c r="AK402">
        <v>46.29</v>
      </c>
      <c r="AL402">
        <v>58.92</v>
      </c>
      <c r="AM402">
        <v>6</v>
      </c>
      <c r="AN402">
        <v>0</v>
      </c>
      <c r="AO402">
        <v>1.1166</v>
      </c>
      <c r="AP402" s="70">
        <v>1150.44</v>
      </c>
      <c r="AQ402" s="70">
        <v>1652.88</v>
      </c>
      <c r="AR402" s="70">
        <v>5877.24</v>
      </c>
      <c r="AS402">
        <v>306.76</v>
      </c>
      <c r="AT402">
        <v>483.73</v>
      </c>
      <c r="AU402" s="70">
        <v>9471</v>
      </c>
      <c r="AV402" s="70">
        <v>3355.43</v>
      </c>
      <c r="AW402">
        <v>0.30990000000000001</v>
      </c>
      <c r="AX402" s="70">
        <v>5507.88</v>
      </c>
      <c r="AY402">
        <v>0.50870000000000004</v>
      </c>
      <c r="AZ402" s="70">
        <v>1279.96</v>
      </c>
      <c r="BA402">
        <v>0.1182</v>
      </c>
      <c r="BB402">
        <v>685.05</v>
      </c>
      <c r="BC402">
        <v>6.3299999999999995E-2</v>
      </c>
      <c r="BD402" s="70">
        <v>10828.31</v>
      </c>
      <c r="BE402" s="70">
        <v>1975.5</v>
      </c>
      <c r="BF402">
        <v>0.54549999999999998</v>
      </c>
      <c r="BG402">
        <v>0.48010000000000003</v>
      </c>
      <c r="BH402">
        <v>0.18859999999999999</v>
      </c>
      <c r="BI402">
        <v>0.23219999999999999</v>
      </c>
      <c r="BJ402">
        <v>7.9100000000000004E-2</v>
      </c>
      <c r="BK402">
        <v>1.9900000000000001E-2</v>
      </c>
    </row>
    <row r="403" spans="1:63" x14ac:dyDescent="0.25">
      <c r="A403" t="s">
        <v>481</v>
      </c>
      <c r="B403">
        <v>44552</v>
      </c>
      <c r="C403">
        <v>25</v>
      </c>
      <c r="D403">
        <v>85.73</v>
      </c>
      <c r="E403" s="70">
        <v>2143.15</v>
      </c>
      <c r="F403" s="70">
        <v>2466.64</v>
      </c>
      <c r="G403">
        <v>1.11E-2</v>
      </c>
      <c r="H403">
        <v>2.3599999999999999E-2</v>
      </c>
      <c r="I403">
        <v>8.0000000000000004E-4</v>
      </c>
      <c r="J403">
        <v>1.01E-2</v>
      </c>
      <c r="K403">
        <v>0.93030000000000002</v>
      </c>
      <c r="L403">
        <v>2.41E-2</v>
      </c>
      <c r="M403">
        <v>0.32119999999999999</v>
      </c>
      <c r="N403">
        <v>5.3E-3</v>
      </c>
      <c r="O403">
        <v>0.1439</v>
      </c>
      <c r="P403" s="70">
        <v>53182.74</v>
      </c>
      <c r="Q403">
        <v>0.23930000000000001</v>
      </c>
      <c r="R403">
        <v>0.2147</v>
      </c>
      <c r="S403">
        <v>0.54600000000000004</v>
      </c>
      <c r="T403">
        <v>19.170000000000002</v>
      </c>
      <c r="U403">
        <v>22</v>
      </c>
      <c r="V403" s="70">
        <v>63947.64</v>
      </c>
      <c r="W403">
        <v>97.38</v>
      </c>
      <c r="X403" s="70">
        <v>132069.29999999999</v>
      </c>
      <c r="Y403">
        <v>0.84599999999999997</v>
      </c>
      <c r="Z403">
        <v>0.1234</v>
      </c>
      <c r="AA403">
        <v>3.0599999999999999E-2</v>
      </c>
      <c r="AB403">
        <v>0.154</v>
      </c>
      <c r="AC403">
        <v>132.07</v>
      </c>
      <c r="AD403" s="70">
        <v>4380.82</v>
      </c>
      <c r="AE403">
        <v>586.95000000000005</v>
      </c>
      <c r="AF403" s="70">
        <v>120789.67</v>
      </c>
      <c r="AG403">
        <v>290</v>
      </c>
      <c r="AH403" s="70">
        <v>35812</v>
      </c>
      <c r="AI403" s="70">
        <v>48745</v>
      </c>
      <c r="AJ403">
        <v>58.8</v>
      </c>
      <c r="AK403">
        <v>30.97</v>
      </c>
      <c r="AL403">
        <v>41.94</v>
      </c>
      <c r="AM403">
        <v>5.9</v>
      </c>
      <c r="AN403">
        <v>0</v>
      </c>
      <c r="AO403">
        <v>0.79810000000000003</v>
      </c>
      <c r="AP403" s="70">
        <v>1044.03</v>
      </c>
      <c r="AQ403" s="70">
        <v>1770.65</v>
      </c>
      <c r="AR403" s="70">
        <v>5178.1499999999996</v>
      </c>
      <c r="AS403">
        <v>495.65</v>
      </c>
      <c r="AT403">
        <v>203.51</v>
      </c>
      <c r="AU403" s="70">
        <v>8692</v>
      </c>
      <c r="AV403" s="70">
        <v>3346.03</v>
      </c>
      <c r="AW403">
        <v>0.37190000000000001</v>
      </c>
      <c r="AX403" s="70">
        <v>3269.81</v>
      </c>
      <c r="AY403">
        <v>0.36349999999999999</v>
      </c>
      <c r="AZ403" s="70">
        <v>1944.44</v>
      </c>
      <c r="BA403">
        <v>0.21609999999999999</v>
      </c>
      <c r="BB403">
        <v>435.68</v>
      </c>
      <c r="BC403">
        <v>4.8399999999999999E-2</v>
      </c>
      <c r="BD403" s="70">
        <v>8995.9500000000007</v>
      </c>
      <c r="BE403" s="70">
        <v>3969.35</v>
      </c>
      <c r="BF403">
        <v>1.0407999999999999</v>
      </c>
      <c r="BG403">
        <v>0.59399999999999997</v>
      </c>
      <c r="BH403">
        <v>0.22559999999999999</v>
      </c>
      <c r="BI403">
        <v>0.1328</v>
      </c>
      <c r="BJ403">
        <v>3.1699999999999999E-2</v>
      </c>
      <c r="BK403">
        <v>1.5800000000000002E-2</v>
      </c>
    </row>
    <row r="404" spans="1:63" x14ac:dyDescent="0.25">
      <c r="A404" t="s">
        <v>482</v>
      </c>
      <c r="B404">
        <v>44560</v>
      </c>
      <c r="C404">
        <v>32</v>
      </c>
      <c r="D404">
        <v>93.43</v>
      </c>
      <c r="E404" s="70">
        <v>2989.91</v>
      </c>
      <c r="F404" s="70">
        <v>2915.88</v>
      </c>
      <c r="G404">
        <v>4.7999999999999996E-3</v>
      </c>
      <c r="H404">
        <v>1.49E-2</v>
      </c>
      <c r="I404">
        <v>1.2999999999999999E-3</v>
      </c>
      <c r="J404">
        <v>0.1032</v>
      </c>
      <c r="K404">
        <v>0.83979999999999999</v>
      </c>
      <c r="L404">
        <v>3.5999999999999997E-2</v>
      </c>
      <c r="M404">
        <v>0.51219999999999999</v>
      </c>
      <c r="N404">
        <v>3.7400000000000003E-2</v>
      </c>
      <c r="O404">
        <v>0.1182</v>
      </c>
      <c r="P404" s="70">
        <v>54578.3</v>
      </c>
      <c r="Q404">
        <v>0.15079999999999999</v>
      </c>
      <c r="R404">
        <v>0.30730000000000002</v>
      </c>
      <c r="S404">
        <v>0.54190000000000005</v>
      </c>
      <c r="T404">
        <v>20.59</v>
      </c>
      <c r="U404">
        <v>13.8</v>
      </c>
      <c r="V404" s="70">
        <v>83346.81</v>
      </c>
      <c r="W404">
        <v>211.46</v>
      </c>
      <c r="X404" s="70">
        <v>104005.98</v>
      </c>
      <c r="Y404">
        <v>0.78110000000000002</v>
      </c>
      <c r="Z404">
        <v>0.18540000000000001</v>
      </c>
      <c r="AA404">
        <v>3.3500000000000002E-2</v>
      </c>
      <c r="AB404">
        <v>0.21890000000000001</v>
      </c>
      <c r="AC404">
        <v>104.01</v>
      </c>
      <c r="AD404" s="70">
        <v>2575.65</v>
      </c>
      <c r="AE404">
        <v>347.2</v>
      </c>
      <c r="AF404" s="70">
        <v>110450.26</v>
      </c>
      <c r="AG404">
        <v>222</v>
      </c>
      <c r="AH404" s="70">
        <v>27499</v>
      </c>
      <c r="AI404" s="70">
        <v>43586</v>
      </c>
      <c r="AJ404">
        <v>41.55</v>
      </c>
      <c r="AK404">
        <v>24.27</v>
      </c>
      <c r="AL404">
        <v>23.83</v>
      </c>
      <c r="AM404">
        <v>4.9000000000000004</v>
      </c>
      <c r="AN404">
        <v>609.6</v>
      </c>
      <c r="AO404">
        <v>1.0525</v>
      </c>
      <c r="AP404">
        <v>960.89</v>
      </c>
      <c r="AQ404" s="70">
        <v>1408.31</v>
      </c>
      <c r="AR404" s="70">
        <v>5147.49</v>
      </c>
      <c r="AS404">
        <v>363.03</v>
      </c>
      <c r="AT404">
        <v>486.29</v>
      </c>
      <c r="AU404" s="70">
        <v>8366</v>
      </c>
      <c r="AV404" s="70">
        <v>4282.3100000000004</v>
      </c>
      <c r="AW404">
        <v>0.4965</v>
      </c>
      <c r="AX404" s="70">
        <v>2691.69</v>
      </c>
      <c r="AY404">
        <v>0.31209999999999999</v>
      </c>
      <c r="AZ404">
        <v>761.54</v>
      </c>
      <c r="BA404">
        <v>8.8300000000000003E-2</v>
      </c>
      <c r="BB404">
        <v>888.67</v>
      </c>
      <c r="BC404">
        <v>0.10299999999999999</v>
      </c>
      <c r="BD404" s="70">
        <v>8624.2099999999991</v>
      </c>
      <c r="BE404" s="70">
        <v>3567.63</v>
      </c>
      <c r="BF404">
        <v>1.0598000000000001</v>
      </c>
      <c r="BG404">
        <v>0.56200000000000006</v>
      </c>
      <c r="BH404">
        <v>0.20730000000000001</v>
      </c>
      <c r="BI404">
        <v>0.17849999999999999</v>
      </c>
      <c r="BJ404">
        <v>4.02E-2</v>
      </c>
      <c r="BK404">
        <v>1.1900000000000001E-2</v>
      </c>
    </row>
    <row r="405" spans="1:63" x14ac:dyDescent="0.25">
      <c r="A405" t="s">
        <v>483</v>
      </c>
      <c r="B405">
        <v>44578</v>
      </c>
      <c r="C405">
        <v>3</v>
      </c>
      <c r="D405">
        <v>750.72</v>
      </c>
      <c r="E405" s="70">
        <v>2252.17</v>
      </c>
      <c r="F405" s="70">
        <v>2100.09</v>
      </c>
      <c r="G405">
        <v>3.3999999999999998E-3</v>
      </c>
      <c r="H405">
        <v>0.1104</v>
      </c>
      <c r="I405">
        <v>2.2000000000000001E-3</v>
      </c>
      <c r="J405">
        <v>8.4400000000000003E-2</v>
      </c>
      <c r="K405">
        <v>0.74850000000000005</v>
      </c>
      <c r="L405">
        <v>5.11E-2</v>
      </c>
      <c r="M405">
        <v>0.71009999999999995</v>
      </c>
      <c r="N405">
        <v>4.7600000000000003E-2</v>
      </c>
      <c r="O405">
        <v>0.1598</v>
      </c>
      <c r="P405" s="70">
        <v>57117.63</v>
      </c>
      <c r="Q405">
        <v>0.25290000000000001</v>
      </c>
      <c r="R405">
        <v>0.24709999999999999</v>
      </c>
      <c r="S405">
        <v>0.5</v>
      </c>
      <c r="T405">
        <v>15.93</v>
      </c>
      <c r="U405">
        <v>15.7</v>
      </c>
      <c r="V405" s="70">
        <v>76908.55</v>
      </c>
      <c r="W405">
        <v>140.81</v>
      </c>
      <c r="X405" s="70">
        <v>166239.69</v>
      </c>
      <c r="Y405">
        <v>0.56530000000000002</v>
      </c>
      <c r="Z405">
        <v>0.39279999999999998</v>
      </c>
      <c r="AA405">
        <v>4.2000000000000003E-2</v>
      </c>
      <c r="AB405">
        <v>0.43469999999999998</v>
      </c>
      <c r="AC405">
        <v>166.24</v>
      </c>
      <c r="AD405" s="70">
        <v>7457.05</v>
      </c>
      <c r="AE405">
        <v>575.94000000000005</v>
      </c>
      <c r="AF405" s="70">
        <v>179969.03</v>
      </c>
      <c r="AG405">
        <v>492</v>
      </c>
      <c r="AH405" s="70">
        <v>27090</v>
      </c>
      <c r="AI405" s="70">
        <v>37170</v>
      </c>
      <c r="AJ405">
        <v>61.67</v>
      </c>
      <c r="AK405">
        <v>43.18</v>
      </c>
      <c r="AL405">
        <v>45.48</v>
      </c>
      <c r="AM405">
        <v>4.3099999999999996</v>
      </c>
      <c r="AN405">
        <v>0</v>
      </c>
      <c r="AO405">
        <v>1.506</v>
      </c>
      <c r="AP405" s="70">
        <v>1185.7</v>
      </c>
      <c r="AQ405" s="70">
        <v>1742.21</v>
      </c>
      <c r="AR405" s="70">
        <v>7520.23</v>
      </c>
      <c r="AS405">
        <v>871.55</v>
      </c>
      <c r="AT405">
        <v>373.33</v>
      </c>
      <c r="AU405" s="70">
        <v>11693</v>
      </c>
      <c r="AV405" s="70">
        <v>5076</v>
      </c>
      <c r="AW405">
        <v>0.35680000000000001</v>
      </c>
      <c r="AX405" s="70">
        <v>6914.4</v>
      </c>
      <c r="AY405">
        <v>0.48599999999999999</v>
      </c>
      <c r="AZ405">
        <v>615.35</v>
      </c>
      <c r="BA405">
        <v>4.3299999999999998E-2</v>
      </c>
      <c r="BB405" s="70">
        <v>1620.76</v>
      </c>
      <c r="BC405">
        <v>0.1139</v>
      </c>
      <c r="BD405" s="70">
        <v>14226.51</v>
      </c>
      <c r="BE405" s="70">
        <v>2900.27</v>
      </c>
      <c r="BF405">
        <v>0.88719999999999999</v>
      </c>
      <c r="BG405">
        <v>0.54620000000000002</v>
      </c>
      <c r="BH405">
        <v>0.19020000000000001</v>
      </c>
      <c r="BI405">
        <v>0.22109999999999999</v>
      </c>
      <c r="BJ405">
        <v>2.6599999999999999E-2</v>
      </c>
      <c r="BK405">
        <v>1.5900000000000001E-2</v>
      </c>
    </row>
    <row r="406" spans="1:63" x14ac:dyDescent="0.25">
      <c r="A406" t="s">
        <v>484</v>
      </c>
      <c r="B406">
        <v>47761</v>
      </c>
      <c r="C406">
        <v>161</v>
      </c>
      <c r="D406">
        <v>8.5299999999999994</v>
      </c>
      <c r="E406" s="70">
        <v>1373.24</v>
      </c>
      <c r="F406" s="70">
        <v>1307.93</v>
      </c>
      <c r="G406">
        <v>1E-3</v>
      </c>
      <c r="H406">
        <v>0</v>
      </c>
      <c r="I406">
        <v>1.5E-3</v>
      </c>
      <c r="J406">
        <v>8.0999999999999996E-3</v>
      </c>
      <c r="K406">
        <v>0.97650000000000003</v>
      </c>
      <c r="L406">
        <v>1.2800000000000001E-2</v>
      </c>
      <c r="M406">
        <v>0.5595</v>
      </c>
      <c r="N406">
        <v>0</v>
      </c>
      <c r="O406">
        <v>0.14549999999999999</v>
      </c>
      <c r="P406" s="70">
        <v>49176.13</v>
      </c>
      <c r="Q406">
        <v>0.25879999999999997</v>
      </c>
      <c r="R406">
        <v>0.17649999999999999</v>
      </c>
      <c r="S406">
        <v>0.56469999999999998</v>
      </c>
      <c r="T406">
        <v>21.41</v>
      </c>
      <c r="U406">
        <v>7.25</v>
      </c>
      <c r="V406" s="70">
        <v>80961.240000000005</v>
      </c>
      <c r="W406">
        <v>178.89</v>
      </c>
      <c r="X406" s="70">
        <v>77993.5</v>
      </c>
      <c r="Y406">
        <v>0.67730000000000001</v>
      </c>
      <c r="Z406">
        <v>7.1099999999999997E-2</v>
      </c>
      <c r="AA406">
        <v>0.25159999999999999</v>
      </c>
      <c r="AB406">
        <v>0.32269999999999999</v>
      </c>
      <c r="AC406">
        <v>77.989999999999995</v>
      </c>
      <c r="AD406" s="70">
        <v>1729.26</v>
      </c>
      <c r="AE406">
        <v>210.55</v>
      </c>
      <c r="AF406" s="70">
        <v>74377.67</v>
      </c>
      <c r="AG406">
        <v>55</v>
      </c>
      <c r="AH406" s="70">
        <v>27886</v>
      </c>
      <c r="AI406" s="70">
        <v>38904</v>
      </c>
      <c r="AJ406">
        <v>22.6</v>
      </c>
      <c r="AK406">
        <v>22.01</v>
      </c>
      <c r="AL406">
        <v>22.16</v>
      </c>
      <c r="AM406">
        <v>4</v>
      </c>
      <c r="AN406">
        <v>0</v>
      </c>
      <c r="AO406">
        <v>0.70079999999999998</v>
      </c>
      <c r="AP406" s="70">
        <v>1107.21</v>
      </c>
      <c r="AQ406" s="70">
        <v>2033.69</v>
      </c>
      <c r="AR406" s="70">
        <v>4763.1400000000003</v>
      </c>
      <c r="AS406">
        <v>497.21</v>
      </c>
      <c r="AT406">
        <v>281.79000000000002</v>
      </c>
      <c r="AU406" s="70">
        <v>8683</v>
      </c>
      <c r="AV406" s="70">
        <v>6486.94</v>
      </c>
      <c r="AW406">
        <v>0.65769999999999995</v>
      </c>
      <c r="AX406" s="70">
        <v>1547.22</v>
      </c>
      <c r="AY406">
        <v>0.15690000000000001</v>
      </c>
      <c r="AZ406">
        <v>769.61</v>
      </c>
      <c r="BA406">
        <v>7.8E-2</v>
      </c>
      <c r="BB406" s="70">
        <v>1059.54</v>
      </c>
      <c r="BC406">
        <v>0.1074</v>
      </c>
      <c r="BD406" s="70">
        <v>9863.2999999999993</v>
      </c>
      <c r="BE406" s="70">
        <v>5930.77</v>
      </c>
      <c r="BF406">
        <v>3.1652999999999998</v>
      </c>
      <c r="BG406">
        <v>0.50009999999999999</v>
      </c>
      <c r="BH406">
        <v>0.23419999999999999</v>
      </c>
      <c r="BI406">
        <v>0.19750000000000001</v>
      </c>
      <c r="BJ406">
        <v>4.9599999999999998E-2</v>
      </c>
      <c r="BK406">
        <v>1.8599999999999998E-2</v>
      </c>
    </row>
    <row r="407" spans="1:63" x14ac:dyDescent="0.25">
      <c r="A407" t="s">
        <v>485</v>
      </c>
      <c r="B407">
        <v>47373</v>
      </c>
      <c r="C407">
        <v>28</v>
      </c>
      <c r="D407">
        <v>292.27999999999997</v>
      </c>
      <c r="E407" s="70">
        <v>8183.96</v>
      </c>
      <c r="F407" s="70">
        <v>7691.71</v>
      </c>
      <c r="G407">
        <v>1.29E-2</v>
      </c>
      <c r="H407">
        <v>1.83E-2</v>
      </c>
      <c r="I407">
        <v>2.5000000000000001E-3</v>
      </c>
      <c r="J407">
        <v>1.3299999999999999E-2</v>
      </c>
      <c r="K407">
        <v>0.92120000000000002</v>
      </c>
      <c r="L407">
        <v>3.1800000000000002E-2</v>
      </c>
      <c r="M407">
        <v>0.14649999999999999</v>
      </c>
      <c r="N407">
        <v>1.1999999999999999E-3</v>
      </c>
      <c r="O407">
        <v>0.13819999999999999</v>
      </c>
      <c r="P407" s="70">
        <v>62406.32</v>
      </c>
      <c r="Q407">
        <v>0.23569999999999999</v>
      </c>
      <c r="R407">
        <v>0.3987</v>
      </c>
      <c r="S407">
        <v>0.36559999999999998</v>
      </c>
      <c r="T407">
        <v>22.05</v>
      </c>
      <c r="U407">
        <v>40.54</v>
      </c>
      <c r="V407" s="70">
        <v>95589.35</v>
      </c>
      <c r="W407">
        <v>198.56</v>
      </c>
      <c r="X407" s="70">
        <v>133863.85999999999</v>
      </c>
      <c r="Y407">
        <v>0.88049999999999995</v>
      </c>
      <c r="Z407">
        <v>8.5999999999999993E-2</v>
      </c>
      <c r="AA407">
        <v>3.3500000000000002E-2</v>
      </c>
      <c r="AB407">
        <v>0.1195</v>
      </c>
      <c r="AC407">
        <v>133.86000000000001</v>
      </c>
      <c r="AD407" s="70">
        <v>3382.88</v>
      </c>
      <c r="AE407">
        <v>566.78</v>
      </c>
      <c r="AF407" s="70">
        <v>156940.4</v>
      </c>
      <c r="AG407">
        <v>444</v>
      </c>
      <c r="AH407" s="70">
        <v>38123</v>
      </c>
      <c r="AI407" s="70">
        <v>59859</v>
      </c>
      <c r="AJ407">
        <v>41.34</v>
      </c>
      <c r="AK407">
        <v>24.68</v>
      </c>
      <c r="AL407">
        <v>25.09</v>
      </c>
      <c r="AM407">
        <v>2</v>
      </c>
      <c r="AN407">
        <v>0</v>
      </c>
      <c r="AO407">
        <v>0.43380000000000002</v>
      </c>
      <c r="AP407" s="70">
        <v>1173.48</v>
      </c>
      <c r="AQ407" s="70">
        <v>1435.46</v>
      </c>
      <c r="AR407" s="70">
        <v>5544.06</v>
      </c>
      <c r="AS407">
        <v>540.33000000000004</v>
      </c>
      <c r="AT407">
        <v>234.67</v>
      </c>
      <c r="AU407" s="70">
        <v>8928</v>
      </c>
      <c r="AV407" s="70">
        <v>3681.05</v>
      </c>
      <c r="AW407">
        <v>0.4158</v>
      </c>
      <c r="AX407" s="70">
        <v>2811.24</v>
      </c>
      <c r="AY407">
        <v>0.31759999999999999</v>
      </c>
      <c r="AZ407" s="70">
        <v>1967.6</v>
      </c>
      <c r="BA407">
        <v>0.2223</v>
      </c>
      <c r="BB407">
        <v>392.46</v>
      </c>
      <c r="BC407">
        <v>4.4299999999999999E-2</v>
      </c>
      <c r="BD407" s="70">
        <v>8852.35</v>
      </c>
      <c r="BE407" s="70">
        <v>2818.95</v>
      </c>
      <c r="BF407">
        <v>0.40970000000000001</v>
      </c>
      <c r="BG407">
        <v>0.6552</v>
      </c>
      <c r="BH407">
        <v>0.2198</v>
      </c>
      <c r="BI407">
        <v>8.9899999999999994E-2</v>
      </c>
      <c r="BJ407">
        <v>2.4899999999999999E-2</v>
      </c>
      <c r="BK407">
        <v>1.0200000000000001E-2</v>
      </c>
    </row>
    <row r="408" spans="1:63" x14ac:dyDescent="0.25">
      <c r="A408" t="s">
        <v>486</v>
      </c>
      <c r="B408">
        <v>44586</v>
      </c>
      <c r="C408">
        <v>2</v>
      </c>
      <c r="D408" s="70">
        <v>1038.98</v>
      </c>
      <c r="E408" s="70">
        <v>2077.96</v>
      </c>
      <c r="F408" s="70">
        <v>2076.9499999999998</v>
      </c>
      <c r="G408">
        <v>2.92E-2</v>
      </c>
      <c r="H408">
        <v>1.2200000000000001E-2</v>
      </c>
      <c r="I408">
        <v>0</v>
      </c>
      <c r="J408">
        <v>2.7199999999999998E-2</v>
      </c>
      <c r="K408">
        <v>0.90510000000000002</v>
      </c>
      <c r="L408">
        <v>2.63E-2</v>
      </c>
      <c r="M408">
        <v>4.4400000000000002E-2</v>
      </c>
      <c r="N408">
        <v>4.3E-3</v>
      </c>
      <c r="O408">
        <v>0.11</v>
      </c>
      <c r="P408" s="70">
        <v>67385.7</v>
      </c>
      <c r="Q408">
        <v>0.1699</v>
      </c>
      <c r="R408">
        <v>0.16339999999999999</v>
      </c>
      <c r="S408">
        <v>0.66669999999999996</v>
      </c>
      <c r="T408">
        <v>15.94</v>
      </c>
      <c r="U408">
        <v>11.88</v>
      </c>
      <c r="V408" s="70">
        <v>104361.03</v>
      </c>
      <c r="W408">
        <v>174.91</v>
      </c>
      <c r="X408" s="70">
        <v>143963.28</v>
      </c>
      <c r="Y408">
        <v>0.94989999999999997</v>
      </c>
      <c r="Z408">
        <v>4.41E-2</v>
      </c>
      <c r="AA408">
        <v>6.0000000000000001E-3</v>
      </c>
      <c r="AB408">
        <v>5.0099999999999999E-2</v>
      </c>
      <c r="AC408">
        <v>143.96</v>
      </c>
      <c r="AD408" s="70">
        <v>8400.91</v>
      </c>
      <c r="AE408" s="70">
        <v>1186.2</v>
      </c>
      <c r="AF408" s="70">
        <v>178501.59</v>
      </c>
      <c r="AG408">
        <v>487</v>
      </c>
      <c r="AH408" s="70">
        <v>61231</v>
      </c>
      <c r="AI408" s="70">
        <v>137284</v>
      </c>
      <c r="AJ408">
        <v>117.52</v>
      </c>
      <c r="AK408">
        <v>56.37</v>
      </c>
      <c r="AL408">
        <v>93.04</v>
      </c>
      <c r="AM408">
        <v>4.72</v>
      </c>
      <c r="AN408">
        <v>0</v>
      </c>
      <c r="AO408">
        <v>0.62970000000000004</v>
      </c>
      <c r="AP408" s="70">
        <v>1582.53</v>
      </c>
      <c r="AQ408" s="70">
        <v>1357.15</v>
      </c>
      <c r="AR408" s="70">
        <v>7458.93</v>
      </c>
      <c r="AS408">
        <v>781.87</v>
      </c>
      <c r="AT408">
        <v>131.51</v>
      </c>
      <c r="AU408" s="70">
        <v>11312</v>
      </c>
      <c r="AV408" s="70">
        <v>3636.98</v>
      </c>
      <c r="AW408">
        <v>0.30880000000000002</v>
      </c>
      <c r="AX408" s="70">
        <v>6875.08</v>
      </c>
      <c r="AY408">
        <v>0.5837</v>
      </c>
      <c r="AZ408">
        <v>942.85</v>
      </c>
      <c r="BA408">
        <v>0.08</v>
      </c>
      <c r="BB408">
        <v>323.94</v>
      </c>
      <c r="BC408">
        <v>2.75E-2</v>
      </c>
      <c r="BD408" s="70">
        <v>11778.85</v>
      </c>
      <c r="BE408" s="70">
        <v>2293.0500000000002</v>
      </c>
      <c r="BF408">
        <v>0.19650000000000001</v>
      </c>
      <c r="BG408">
        <v>0.64900000000000002</v>
      </c>
      <c r="BH408">
        <v>0.2195</v>
      </c>
      <c r="BI408">
        <v>7.2999999999999995E-2</v>
      </c>
      <c r="BJ408">
        <v>3.4799999999999998E-2</v>
      </c>
      <c r="BK408">
        <v>2.3699999999999999E-2</v>
      </c>
    </row>
    <row r="409" spans="1:63" x14ac:dyDescent="0.25">
      <c r="A409" t="s">
        <v>487</v>
      </c>
      <c r="B409">
        <v>44594</v>
      </c>
      <c r="C409">
        <v>36</v>
      </c>
      <c r="D409">
        <v>30.41</v>
      </c>
      <c r="E409" s="70">
        <v>1094.79</v>
      </c>
      <c r="F409" s="70">
        <v>1010.89</v>
      </c>
      <c r="G409">
        <v>2.7300000000000001E-2</v>
      </c>
      <c r="H409">
        <v>0.21229999999999999</v>
      </c>
      <c r="I409">
        <v>4.8999999999999998E-3</v>
      </c>
      <c r="J409">
        <v>7.3899999999999993E-2</v>
      </c>
      <c r="K409">
        <v>0.49380000000000002</v>
      </c>
      <c r="L409">
        <v>0.18770000000000001</v>
      </c>
      <c r="M409">
        <v>0.46229999999999999</v>
      </c>
      <c r="N409">
        <v>1.5800000000000002E-2</v>
      </c>
      <c r="O409">
        <v>0.1404</v>
      </c>
      <c r="P409" s="70">
        <v>54284.54</v>
      </c>
      <c r="Q409">
        <v>0.4022</v>
      </c>
      <c r="R409">
        <v>0.1522</v>
      </c>
      <c r="S409">
        <v>0.44569999999999999</v>
      </c>
      <c r="T409">
        <v>17.46</v>
      </c>
      <c r="U409">
        <v>10.4</v>
      </c>
      <c r="V409" s="70">
        <v>73611.69</v>
      </c>
      <c r="W409">
        <v>100.63</v>
      </c>
      <c r="X409" s="70">
        <v>164321.68</v>
      </c>
      <c r="Y409">
        <v>0.73599999999999999</v>
      </c>
      <c r="Z409">
        <v>0.23880000000000001</v>
      </c>
      <c r="AA409">
        <v>2.52E-2</v>
      </c>
      <c r="AB409">
        <v>0.26400000000000001</v>
      </c>
      <c r="AC409">
        <v>164.32</v>
      </c>
      <c r="AD409" s="70">
        <v>4950.05</v>
      </c>
      <c r="AE409">
        <v>574.77</v>
      </c>
      <c r="AF409" s="70">
        <v>178666.81</v>
      </c>
      <c r="AG409">
        <v>488</v>
      </c>
      <c r="AH409" s="70">
        <v>31250</v>
      </c>
      <c r="AI409" s="70">
        <v>53854</v>
      </c>
      <c r="AJ409">
        <v>59.87</v>
      </c>
      <c r="AK409">
        <v>29.82</v>
      </c>
      <c r="AL409">
        <v>27.92</v>
      </c>
      <c r="AM409">
        <v>5.37</v>
      </c>
      <c r="AN409" s="70">
        <v>3461.98</v>
      </c>
      <c r="AO409">
        <v>1.7174</v>
      </c>
      <c r="AP409" s="70">
        <v>1987.19</v>
      </c>
      <c r="AQ409" s="70">
        <v>2442</v>
      </c>
      <c r="AR409" s="70">
        <v>7652.12</v>
      </c>
      <c r="AS409" s="70">
        <v>1047.1099999999999</v>
      </c>
      <c r="AT409">
        <v>555.64</v>
      </c>
      <c r="AU409" s="70">
        <v>13684</v>
      </c>
      <c r="AV409" s="70">
        <v>4179.97</v>
      </c>
      <c r="AW409">
        <v>0.2792</v>
      </c>
      <c r="AX409" s="70">
        <v>8446.99</v>
      </c>
      <c r="AY409">
        <v>0.56410000000000005</v>
      </c>
      <c r="AZ409">
        <v>828.84</v>
      </c>
      <c r="BA409">
        <v>5.5399999999999998E-2</v>
      </c>
      <c r="BB409" s="70">
        <v>1517.98</v>
      </c>
      <c r="BC409">
        <v>0.1014</v>
      </c>
      <c r="BD409" s="70">
        <v>14973.77</v>
      </c>
      <c r="BE409" s="70">
        <v>2789.95</v>
      </c>
      <c r="BF409">
        <v>0.54349999999999998</v>
      </c>
      <c r="BG409">
        <v>0.56979999999999997</v>
      </c>
      <c r="BH409">
        <v>0.23300000000000001</v>
      </c>
      <c r="BI409">
        <v>0.15260000000000001</v>
      </c>
      <c r="BJ409">
        <v>2.6200000000000001E-2</v>
      </c>
      <c r="BK409">
        <v>1.84E-2</v>
      </c>
    </row>
    <row r="410" spans="1:63" x14ac:dyDescent="0.25">
      <c r="A410" t="s">
        <v>488</v>
      </c>
      <c r="B410">
        <v>61903</v>
      </c>
      <c r="C410">
        <v>487</v>
      </c>
      <c r="D410">
        <v>8.32</v>
      </c>
      <c r="E410" s="70">
        <v>4053.2</v>
      </c>
      <c r="F410" s="70">
        <v>3870.36</v>
      </c>
      <c r="G410">
        <v>1.6999999999999999E-3</v>
      </c>
      <c r="H410">
        <v>4.4000000000000003E-3</v>
      </c>
      <c r="I410">
        <v>8.9999999999999998E-4</v>
      </c>
      <c r="J410">
        <v>7.3000000000000001E-3</v>
      </c>
      <c r="K410">
        <v>0.98029999999999995</v>
      </c>
      <c r="L410">
        <v>5.4000000000000003E-3</v>
      </c>
      <c r="M410">
        <v>0.68969999999999998</v>
      </c>
      <c r="N410">
        <v>8.0000000000000004E-4</v>
      </c>
      <c r="O410">
        <v>0.18310000000000001</v>
      </c>
      <c r="P410" s="70">
        <v>50680.57</v>
      </c>
      <c r="Q410">
        <v>0.1076</v>
      </c>
      <c r="R410">
        <v>0.20319999999999999</v>
      </c>
      <c r="S410">
        <v>0.68920000000000003</v>
      </c>
      <c r="T410">
        <v>15.49</v>
      </c>
      <c r="U410">
        <v>24</v>
      </c>
      <c r="V410" s="70">
        <v>68562.179999999993</v>
      </c>
      <c r="W410">
        <v>168.88</v>
      </c>
      <c r="X410" s="70">
        <v>78822.95</v>
      </c>
      <c r="Y410">
        <v>0.77439999999999998</v>
      </c>
      <c r="Z410">
        <v>0.12809999999999999</v>
      </c>
      <c r="AA410">
        <v>9.7500000000000003E-2</v>
      </c>
      <c r="AB410">
        <v>0.22559999999999999</v>
      </c>
      <c r="AC410">
        <v>78.819999999999993</v>
      </c>
      <c r="AD410" s="70">
        <v>1692.32</v>
      </c>
      <c r="AE410">
        <v>287.83999999999997</v>
      </c>
      <c r="AF410" s="70">
        <v>73883.8</v>
      </c>
      <c r="AG410">
        <v>51</v>
      </c>
      <c r="AH410" s="70">
        <v>25632</v>
      </c>
      <c r="AI410" s="70">
        <v>38847</v>
      </c>
      <c r="AJ410">
        <v>26</v>
      </c>
      <c r="AK410">
        <v>20.23</v>
      </c>
      <c r="AL410">
        <v>25.52</v>
      </c>
      <c r="AM410">
        <v>3.3</v>
      </c>
      <c r="AN410">
        <v>0</v>
      </c>
      <c r="AO410">
        <v>0.6724</v>
      </c>
      <c r="AP410" s="70">
        <v>1113.17</v>
      </c>
      <c r="AQ410" s="70">
        <v>1678.49</v>
      </c>
      <c r="AR410" s="70">
        <v>5817.23</v>
      </c>
      <c r="AS410">
        <v>386.08</v>
      </c>
      <c r="AT410">
        <v>152.02000000000001</v>
      </c>
      <c r="AU410" s="70">
        <v>9147</v>
      </c>
      <c r="AV410" s="70">
        <v>7056.29</v>
      </c>
      <c r="AW410">
        <v>0.67230000000000001</v>
      </c>
      <c r="AX410" s="70">
        <v>1586.4</v>
      </c>
      <c r="AY410">
        <v>0.15110000000000001</v>
      </c>
      <c r="AZ410">
        <v>626.04</v>
      </c>
      <c r="BA410">
        <v>5.96E-2</v>
      </c>
      <c r="BB410" s="70">
        <v>1227.6300000000001</v>
      </c>
      <c r="BC410">
        <v>0.11700000000000001</v>
      </c>
      <c r="BD410" s="70">
        <v>10496.35</v>
      </c>
      <c r="BE410" s="70">
        <v>6118.67</v>
      </c>
      <c r="BF410">
        <v>3.0428000000000002</v>
      </c>
      <c r="BG410">
        <v>0.53739999999999999</v>
      </c>
      <c r="BH410">
        <v>0.2555</v>
      </c>
      <c r="BI410">
        <v>0.14979999999999999</v>
      </c>
      <c r="BJ410">
        <v>3.5900000000000001E-2</v>
      </c>
      <c r="BK410">
        <v>2.1399999999999999E-2</v>
      </c>
    </row>
    <row r="411" spans="1:63" x14ac:dyDescent="0.25">
      <c r="A411" t="s">
        <v>489</v>
      </c>
      <c r="B411">
        <v>49726</v>
      </c>
      <c r="C411">
        <v>47</v>
      </c>
      <c r="D411">
        <v>8.01</v>
      </c>
      <c r="E411">
        <v>376.4</v>
      </c>
      <c r="F411">
        <v>451.09</v>
      </c>
      <c r="G411">
        <v>4.4000000000000003E-3</v>
      </c>
      <c r="H411">
        <v>1.55E-2</v>
      </c>
      <c r="I411">
        <v>0</v>
      </c>
      <c r="J411">
        <v>4.65E-2</v>
      </c>
      <c r="K411">
        <v>0.9224</v>
      </c>
      <c r="L411">
        <v>1.11E-2</v>
      </c>
      <c r="M411">
        <v>0.314</v>
      </c>
      <c r="N411">
        <v>0</v>
      </c>
      <c r="O411">
        <v>0.15840000000000001</v>
      </c>
      <c r="P411" s="70">
        <v>47089.22</v>
      </c>
      <c r="Q411">
        <v>0.37209999999999999</v>
      </c>
      <c r="R411">
        <v>4.65E-2</v>
      </c>
      <c r="S411">
        <v>0.58140000000000003</v>
      </c>
      <c r="T411">
        <v>15.42</v>
      </c>
      <c r="U411">
        <v>9.42</v>
      </c>
      <c r="V411" s="70">
        <v>58079.3</v>
      </c>
      <c r="W411">
        <v>38.57</v>
      </c>
      <c r="X411" s="70">
        <v>136590.44</v>
      </c>
      <c r="Y411">
        <v>0.87429999999999997</v>
      </c>
      <c r="Z411">
        <v>5.1200000000000002E-2</v>
      </c>
      <c r="AA411">
        <v>7.4399999999999994E-2</v>
      </c>
      <c r="AB411">
        <v>0.12570000000000001</v>
      </c>
      <c r="AC411">
        <v>136.59</v>
      </c>
      <c r="AD411" s="70">
        <v>3442.8</v>
      </c>
      <c r="AE411">
        <v>371.64</v>
      </c>
      <c r="AF411" s="70">
        <v>100135.62</v>
      </c>
      <c r="AG411">
        <v>162</v>
      </c>
      <c r="AH411" s="70">
        <v>35041</v>
      </c>
      <c r="AI411" s="70">
        <v>47130</v>
      </c>
      <c r="AJ411">
        <v>45.9</v>
      </c>
      <c r="AK411">
        <v>22.23</v>
      </c>
      <c r="AL411">
        <v>45.9</v>
      </c>
      <c r="AM411">
        <v>4.9000000000000004</v>
      </c>
      <c r="AN411" s="70">
        <v>1164.78</v>
      </c>
      <c r="AO411">
        <v>1.2461</v>
      </c>
      <c r="AP411" s="70">
        <v>1834.16</v>
      </c>
      <c r="AQ411" s="70">
        <v>2039.78</v>
      </c>
      <c r="AR411" s="70">
        <v>5251.8</v>
      </c>
      <c r="AS411">
        <v>245.39</v>
      </c>
      <c r="AT411">
        <v>290.83</v>
      </c>
      <c r="AU411" s="70">
        <v>9662</v>
      </c>
      <c r="AV411" s="70">
        <v>4278.4399999999996</v>
      </c>
      <c r="AW411">
        <v>0.40089999999999998</v>
      </c>
      <c r="AX411" s="70">
        <v>3476.2</v>
      </c>
      <c r="AY411">
        <v>0.32569999999999999</v>
      </c>
      <c r="AZ411" s="70">
        <v>2317.87</v>
      </c>
      <c r="BA411">
        <v>0.2172</v>
      </c>
      <c r="BB411">
        <v>599.01</v>
      </c>
      <c r="BC411">
        <v>5.6099999999999997E-2</v>
      </c>
      <c r="BD411" s="70">
        <v>10671.53</v>
      </c>
      <c r="BE411" s="70">
        <v>4934.92</v>
      </c>
      <c r="BF411">
        <v>1.4591000000000001</v>
      </c>
      <c r="BG411">
        <v>0.51380000000000003</v>
      </c>
      <c r="BH411">
        <v>0.1857</v>
      </c>
      <c r="BI411">
        <v>0.25059999999999999</v>
      </c>
      <c r="BJ411">
        <v>2.52E-2</v>
      </c>
      <c r="BK411">
        <v>2.46E-2</v>
      </c>
    </row>
    <row r="412" spans="1:63" x14ac:dyDescent="0.25">
      <c r="A412" t="s">
        <v>490</v>
      </c>
      <c r="B412">
        <v>46763</v>
      </c>
      <c r="C412">
        <v>95</v>
      </c>
      <c r="D412">
        <v>184.97</v>
      </c>
      <c r="E412" s="70">
        <v>17572.16</v>
      </c>
      <c r="F412" s="70">
        <v>17250.900000000001</v>
      </c>
      <c r="G412">
        <v>8.2600000000000007E-2</v>
      </c>
      <c r="H412">
        <v>3.9E-2</v>
      </c>
      <c r="I412">
        <v>1E-3</v>
      </c>
      <c r="J412">
        <v>2.47E-2</v>
      </c>
      <c r="K412">
        <v>0.81559999999999999</v>
      </c>
      <c r="L412">
        <v>3.6999999999999998E-2</v>
      </c>
      <c r="M412">
        <v>7.5800000000000006E-2</v>
      </c>
      <c r="N412">
        <v>1.7000000000000001E-2</v>
      </c>
      <c r="O412">
        <v>0.1056</v>
      </c>
      <c r="P412" s="70">
        <v>62777.1</v>
      </c>
      <c r="Q412">
        <v>0.20250000000000001</v>
      </c>
      <c r="R412">
        <v>0.29160000000000003</v>
      </c>
      <c r="S412">
        <v>0.50590000000000002</v>
      </c>
      <c r="T412">
        <v>18.32</v>
      </c>
      <c r="U412">
        <v>73</v>
      </c>
      <c r="V412" s="70">
        <v>80536.710000000006</v>
      </c>
      <c r="W412">
        <v>240.07</v>
      </c>
      <c r="X412" s="70">
        <v>175201.2</v>
      </c>
      <c r="Y412">
        <v>0.83899999999999997</v>
      </c>
      <c r="Z412">
        <v>0.13450000000000001</v>
      </c>
      <c r="AA412">
        <v>2.6499999999999999E-2</v>
      </c>
      <c r="AB412">
        <v>0.161</v>
      </c>
      <c r="AC412">
        <v>175.2</v>
      </c>
      <c r="AD412" s="70">
        <v>8361.94</v>
      </c>
      <c r="AE412" s="70">
        <v>1026.2</v>
      </c>
      <c r="AF412" s="70">
        <v>227972.19</v>
      </c>
      <c r="AG412">
        <v>565</v>
      </c>
      <c r="AH412" s="70">
        <v>73956</v>
      </c>
      <c r="AI412" s="70">
        <v>112360</v>
      </c>
      <c r="AJ412">
        <v>72.7</v>
      </c>
      <c r="AK412">
        <v>47.17</v>
      </c>
      <c r="AL412">
        <v>46.3</v>
      </c>
      <c r="AM412">
        <v>5</v>
      </c>
      <c r="AN412">
        <v>0</v>
      </c>
      <c r="AO412">
        <v>0.60840000000000005</v>
      </c>
      <c r="AP412">
        <v>916.83</v>
      </c>
      <c r="AQ412" s="70">
        <v>1675.33</v>
      </c>
      <c r="AR412" s="70">
        <v>6201.44</v>
      </c>
      <c r="AS412">
        <v>412.5</v>
      </c>
      <c r="AT412">
        <v>196.9</v>
      </c>
      <c r="AU412" s="70">
        <v>9403</v>
      </c>
      <c r="AV412" s="70">
        <v>1326.27</v>
      </c>
      <c r="AW412">
        <v>0.12820000000000001</v>
      </c>
      <c r="AX412" s="70">
        <v>7198.57</v>
      </c>
      <c r="AY412">
        <v>0.6956</v>
      </c>
      <c r="AZ412" s="70">
        <v>1619.47</v>
      </c>
      <c r="BA412">
        <v>0.1565</v>
      </c>
      <c r="BB412">
        <v>203.82</v>
      </c>
      <c r="BC412">
        <v>1.9699999999999999E-2</v>
      </c>
      <c r="BD412" s="70">
        <v>10348.120000000001</v>
      </c>
      <c r="BE412">
        <v>308.83999999999997</v>
      </c>
      <c r="BF412">
        <v>3.8300000000000001E-2</v>
      </c>
      <c r="BG412">
        <v>0.62309999999999999</v>
      </c>
      <c r="BH412">
        <v>0.23200000000000001</v>
      </c>
      <c r="BI412">
        <v>7.1900000000000006E-2</v>
      </c>
      <c r="BJ412">
        <v>2.7400000000000001E-2</v>
      </c>
      <c r="BK412">
        <v>4.5600000000000002E-2</v>
      </c>
    </row>
    <row r="413" spans="1:63" x14ac:dyDescent="0.25">
      <c r="A413" t="s">
        <v>491</v>
      </c>
      <c r="B413">
        <v>46573</v>
      </c>
      <c r="C413">
        <v>16</v>
      </c>
      <c r="D413">
        <v>237.85</v>
      </c>
      <c r="E413" s="70">
        <v>3805.59</v>
      </c>
      <c r="F413" s="70">
        <v>3635.81</v>
      </c>
      <c r="G413">
        <v>1.95E-2</v>
      </c>
      <c r="H413">
        <v>1.5100000000000001E-2</v>
      </c>
      <c r="I413">
        <v>2.3999999999999998E-3</v>
      </c>
      <c r="J413">
        <v>2.18E-2</v>
      </c>
      <c r="K413">
        <v>0.9214</v>
      </c>
      <c r="L413">
        <v>1.9800000000000002E-2</v>
      </c>
      <c r="M413">
        <v>0.17660000000000001</v>
      </c>
      <c r="N413">
        <v>6.6E-3</v>
      </c>
      <c r="O413">
        <v>0.1176</v>
      </c>
      <c r="P413" s="70">
        <v>65286.98</v>
      </c>
      <c r="Q413">
        <v>0.25</v>
      </c>
      <c r="R413">
        <v>0.25459999999999999</v>
      </c>
      <c r="S413">
        <v>0.49540000000000001</v>
      </c>
      <c r="T413">
        <v>20.94</v>
      </c>
      <c r="U413">
        <v>22</v>
      </c>
      <c r="V413" s="70">
        <v>83048.86</v>
      </c>
      <c r="W413">
        <v>169.44</v>
      </c>
      <c r="X413" s="70">
        <v>130503.19</v>
      </c>
      <c r="Y413">
        <v>0.79159999999999997</v>
      </c>
      <c r="Z413">
        <v>0.18559999999999999</v>
      </c>
      <c r="AA413">
        <v>2.29E-2</v>
      </c>
      <c r="AB413">
        <v>0.2084</v>
      </c>
      <c r="AC413">
        <v>130.5</v>
      </c>
      <c r="AD413" s="70">
        <v>6838.76</v>
      </c>
      <c r="AE413">
        <v>850.2</v>
      </c>
      <c r="AF413" s="70">
        <v>151171.67000000001</v>
      </c>
      <c r="AG413">
        <v>429</v>
      </c>
      <c r="AH413" s="70">
        <v>41443</v>
      </c>
      <c r="AI413" s="70">
        <v>58700</v>
      </c>
      <c r="AJ413">
        <v>97</v>
      </c>
      <c r="AK413">
        <v>51.42</v>
      </c>
      <c r="AL413">
        <v>51.11</v>
      </c>
      <c r="AM413">
        <v>5</v>
      </c>
      <c r="AN413">
        <v>0</v>
      </c>
      <c r="AO413">
        <v>0.97540000000000004</v>
      </c>
      <c r="AP413" s="70">
        <v>1309.58</v>
      </c>
      <c r="AQ413" s="70">
        <v>1874.25</v>
      </c>
      <c r="AR413" s="70">
        <v>6603.5</v>
      </c>
      <c r="AS413">
        <v>345.15</v>
      </c>
      <c r="AT413">
        <v>287.52</v>
      </c>
      <c r="AU413" s="70">
        <v>10420</v>
      </c>
      <c r="AV413" s="70">
        <v>3825.21</v>
      </c>
      <c r="AW413">
        <v>0.33900000000000002</v>
      </c>
      <c r="AX413" s="70">
        <v>6091.05</v>
      </c>
      <c r="AY413">
        <v>0.53990000000000005</v>
      </c>
      <c r="AZ413">
        <v>947.48</v>
      </c>
      <c r="BA413">
        <v>8.4000000000000005E-2</v>
      </c>
      <c r="BB413">
        <v>418.61</v>
      </c>
      <c r="BC413">
        <v>3.7100000000000001E-2</v>
      </c>
      <c r="BD413" s="70">
        <v>11282.35</v>
      </c>
      <c r="BE413" s="70">
        <v>2761.66</v>
      </c>
      <c r="BF413">
        <v>0.50390000000000001</v>
      </c>
      <c r="BG413">
        <v>0.5998</v>
      </c>
      <c r="BH413">
        <v>0.22320000000000001</v>
      </c>
      <c r="BI413">
        <v>0.12130000000000001</v>
      </c>
      <c r="BJ413">
        <v>3.6700000000000003E-2</v>
      </c>
      <c r="BK413">
        <v>1.9E-2</v>
      </c>
    </row>
    <row r="414" spans="1:63" x14ac:dyDescent="0.25">
      <c r="A414" t="s">
        <v>492</v>
      </c>
      <c r="B414">
        <v>49478</v>
      </c>
      <c r="C414">
        <v>40</v>
      </c>
      <c r="D414">
        <v>44.24</v>
      </c>
      <c r="E414" s="70">
        <v>1769.52</v>
      </c>
      <c r="F414" s="70">
        <v>1858.24</v>
      </c>
      <c r="G414">
        <v>2.4299999999999999E-2</v>
      </c>
      <c r="H414">
        <v>3.8800000000000001E-2</v>
      </c>
      <c r="I414">
        <v>3.7000000000000002E-3</v>
      </c>
      <c r="J414">
        <v>1.3599999999999999E-2</v>
      </c>
      <c r="K414">
        <v>0.87050000000000005</v>
      </c>
      <c r="L414">
        <v>4.9099999999999998E-2</v>
      </c>
      <c r="M414">
        <v>0.3448</v>
      </c>
      <c r="N414">
        <v>1.18E-2</v>
      </c>
      <c r="O414">
        <v>0.1074</v>
      </c>
      <c r="P414" s="70">
        <v>58815.78</v>
      </c>
      <c r="Q414">
        <v>0.16669999999999999</v>
      </c>
      <c r="R414">
        <v>0.1333</v>
      </c>
      <c r="S414">
        <v>0.7</v>
      </c>
      <c r="T414">
        <v>21.5</v>
      </c>
      <c r="U414">
        <v>9.85</v>
      </c>
      <c r="V414" s="70">
        <v>86788.160000000003</v>
      </c>
      <c r="W414">
        <v>174.54</v>
      </c>
      <c r="X414" s="70">
        <v>157934.87</v>
      </c>
      <c r="Y414">
        <v>0.69810000000000005</v>
      </c>
      <c r="Z414">
        <v>0.2747</v>
      </c>
      <c r="AA414">
        <v>2.7199999999999998E-2</v>
      </c>
      <c r="AB414">
        <v>0.3019</v>
      </c>
      <c r="AC414">
        <v>157.93</v>
      </c>
      <c r="AD414" s="70">
        <v>5820.29</v>
      </c>
      <c r="AE414">
        <v>684.44</v>
      </c>
      <c r="AF414" s="70">
        <v>183502.6</v>
      </c>
      <c r="AG414">
        <v>498</v>
      </c>
      <c r="AH414" s="70">
        <v>33828</v>
      </c>
      <c r="AI414" s="70">
        <v>55627</v>
      </c>
      <c r="AJ414">
        <v>49.3</v>
      </c>
      <c r="AK414">
        <v>34.94</v>
      </c>
      <c r="AL414">
        <v>40.479999999999997</v>
      </c>
      <c r="AM414">
        <v>5.4</v>
      </c>
      <c r="AN414">
        <v>0</v>
      </c>
      <c r="AO414">
        <v>0.92020000000000002</v>
      </c>
      <c r="AP414" s="70">
        <v>1062.49</v>
      </c>
      <c r="AQ414" s="70">
        <v>1639.69</v>
      </c>
      <c r="AR414" s="70">
        <v>4910.28</v>
      </c>
      <c r="AS414">
        <v>511.53</v>
      </c>
      <c r="AT414">
        <v>259.02999999999997</v>
      </c>
      <c r="AU414" s="70">
        <v>8383</v>
      </c>
      <c r="AV414" s="70">
        <v>2579.04</v>
      </c>
      <c r="AW414">
        <v>0.28860000000000002</v>
      </c>
      <c r="AX414" s="70">
        <v>4599.22</v>
      </c>
      <c r="AY414">
        <v>0.51459999999999995</v>
      </c>
      <c r="AZ414" s="70">
        <v>1299.3599999999999</v>
      </c>
      <c r="BA414">
        <v>0.1454</v>
      </c>
      <c r="BB414">
        <v>459.94</v>
      </c>
      <c r="BC414">
        <v>5.1499999999999997E-2</v>
      </c>
      <c r="BD414" s="70">
        <v>8937.56</v>
      </c>
      <c r="BE414" s="70">
        <v>1442.92</v>
      </c>
      <c r="BF414">
        <v>0.29070000000000001</v>
      </c>
      <c r="BG414">
        <v>0.56940000000000002</v>
      </c>
      <c r="BH414">
        <v>0.21079999999999999</v>
      </c>
      <c r="BI414">
        <v>0.14810000000000001</v>
      </c>
      <c r="BJ414">
        <v>3.8300000000000001E-2</v>
      </c>
      <c r="BK414">
        <v>3.3300000000000003E-2</v>
      </c>
    </row>
    <row r="415" spans="1:63" x14ac:dyDescent="0.25">
      <c r="A415" t="s">
        <v>493</v>
      </c>
      <c r="B415">
        <v>46581</v>
      </c>
      <c r="C415">
        <v>25</v>
      </c>
      <c r="D415">
        <v>86.04</v>
      </c>
      <c r="E415" s="70">
        <v>2151.08</v>
      </c>
      <c r="F415" s="70">
        <v>2135</v>
      </c>
      <c r="G415">
        <v>5.4600000000000003E-2</v>
      </c>
      <c r="H415">
        <v>0.22339999999999999</v>
      </c>
      <c r="I415">
        <v>2.3999999999999998E-3</v>
      </c>
      <c r="J415">
        <v>1.67E-2</v>
      </c>
      <c r="K415">
        <v>0.64980000000000004</v>
      </c>
      <c r="L415">
        <v>5.3100000000000001E-2</v>
      </c>
      <c r="M415">
        <v>0.1298</v>
      </c>
      <c r="N415">
        <v>1.26E-2</v>
      </c>
      <c r="O415">
        <v>0.14899999999999999</v>
      </c>
      <c r="P415" s="70">
        <v>81459.5</v>
      </c>
      <c r="Q415">
        <v>0.28570000000000001</v>
      </c>
      <c r="R415">
        <v>0.28570000000000001</v>
      </c>
      <c r="S415">
        <v>0.42859999999999998</v>
      </c>
      <c r="T415">
        <v>14.94</v>
      </c>
      <c r="U415">
        <v>24</v>
      </c>
      <c r="V415" s="70">
        <v>99959.17</v>
      </c>
      <c r="W415">
        <v>89.63</v>
      </c>
      <c r="X415" s="70">
        <v>467201.12</v>
      </c>
      <c r="Y415">
        <v>0.84060000000000001</v>
      </c>
      <c r="Z415">
        <v>0.1502</v>
      </c>
      <c r="AA415">
        <v>9.1999999999999998E-3</v>
      </c>
      <c r="AB415">
        <v>0.15939999999999999</v>
      </c>
      <c r="AC415">
        <v>467.2</v>
      </c>
      <c r="AD415" s="70">
        <v>21118.400000000001</v>
      </c>
      <c r="AE415" s="70">
        <v>2393.4299999999998</v>
      </c>
      <c r="AF415" s="70">
        <v>502830.62</v>
      </c>
      <c r="AG415">
        <v>607</v>
      </c>
      <c r="AH415" s="70">
        <v>70664</v>
      </c>
      <c r="AI415" s="70">
        <v>230528</v>
      </c>
      <c r="AJ415">
        <v>87.7</v>
      </c>
      <c r="AK415">
        <v>43.89</v>
      </c>
      <c r="AL415">
        <v>49.91</v>
      </c>
      <c r="AM415">
        <v>5.2</v>
      </c>
      <c r="AN415">
        <v>0</v>
      </c>
      <c r="AO415">
        <v>0.4788</v>
      </c>
      <c r="AP415" s="70">
        <v>2534.69</v>
      </c>
      <c r="AQ415" s="70">
        <v>4024.39</v>
      </c>
      <c r="AR415" s="70">
        <v>11715.53</v>
      </c>
      <c r="AS415" s="70">
        <v>1596.08</v>
      </c>
      <c r="AT415">
        <v>798.32</v>
      </c>
      <c r="AU415" s="70">
        <v>20669</v>
      </c>
      <c r="AV415" s="70">
        <v>3482.67</v>
      </c>
      <c r="AW415">
        <v>0.151</v>
      </c>
      <c r="AX415" s="70">
        <v>18474.830000000002</v>
      </c>
      <c r="AY415">
        <v>0.80089999999999995</v>
      </c>
      <c r="AZ415">
        <v>730.85</v>
      </c>
      <c r="BA415">
        <v>3.1699999999999999E-2</v>
      </c>
      <c r="BB415">
        <v>379.96</v>
      </c>
      <c r="BC415">
        <v>1.6500000000000001E-2</v>
      </c>
      <c r="BD415" s="70">
        <v>23068.32</v>
      </c>
      <c r="BE415">
        <v>468.53</v>
      </c>
      <c r="BF415">
        <v>1.43E-2</v>
      </c>
      <c r="BG415">
        <v>0.61780000000000002</v>
      </c>
      <c r="BH415">
        <v>0.23150000000000001</v>
      </c>
      <c r="BI415">
        <v>9.7900000000000001E-2</v>
      </c>
      <c r="BJ415">
        <v>2.5899999999999999E-2</v>
      </c>
      <c r="BK415">
        <v>2.69E-2</v>
      </c>
    </row>
    <row r="416" spans="1:63" x14ac:dyDescent="0.25">
      <c r="A416" t="s">
        <v>494</v>
      </c>
      <c r="B416">
        <v>44602</v>
      </c>
      <c r="C416">
        <v>61</v>
      </c>
      <c r="D416">
        <v>61.38</v>
      </c>
      <c r="E416" s="70">
        <v>3744.13</v>
      </c>
      <c r="F416" s="70">
        <v>3870.61</v>
      </c>
      <c r="G416">
        <v>1.23E-2</v>
      </c>
      <c r="H416">
        <v>2.01E-2</v>
      </c>
      <c r="I416">
        <v>1.6999999999999999E-3</v>
      </c>
      <c r="J416">
        <v>0.1046</v>
      </c>
      <c r="K416">
        <v>0.8377</v>
      </c>
      <c r="L416">
        <v>2.3599999999999999E-2</v>
      </c>
      <c r="M416">
        <v>0.4194</v>
      </c>
      <c r="N416">
        <v>5.8999999999999999E-3</v>
      </c>
      <c r="O416">
        <v>0.1249</v>
      </c>
      <c r="P416" s="70">
        <v>62503.95</v>
      </c>
      <c r="Q416">
        <v>0.18529999999999999</v>
      </c>
      <c r="R416">
        <v>0.22839999999999999</v>
      </c>
      <c r="S416">
        <v>0.58620000000000005</v>
      </c>
      <c r="T416">
        <v>17.920000000000002</v>
      </c>
      <c r="U416">
        <v>25.9</v>
      </c>
      <c r="V416" s="70">
        <v>87113.13</v>
      </c>
      <c r="W416">
        <v>144.56</v>
      </c>
      <c r="X416" s="70">
        <v>130635.94</v>
      </c>
      <c r="Y416">
        <v>0.69499999999999995</v>
      </c>
      <c r="Z416">
        <v>0.23</v>
      </c>
      <c r="AA416">
        <v>7.4999999999999997E-2</v>
      </c>
      <c r="AB416">
        <v>0.30499999999999999</v>
      </c>
      <c r="AC416">
        <v>130.63999999999999</v>
      </c>
      <c r="AD416" s="70">
        <v>5482.64</v>
      </c>
      <c r="AE416">
        <v>692</v>
      </c>
      <c r="AF416" s="70">
        <v>159641.84</v>
      </c>
      <c r="AG416">
        <v>448</v>
      </c>
      <c r="AH416" s="70">
        <v>34523</v>
      </c>
      <c r="AI416" s="70">
        <v>51081</v>
      </c>
      <c r="AJ416">
        <v>59</v>
      </c>
      <c r="AK416">
        <v>37.58</v>
      </c>
      <c r="AL416">
        <v>49.68</v>
      </c>
      <c r="AM416">
        <v>6</v>
      </c>
      <c r="AN416">
        <v>0</v>
      </c>
      <c r="AO416">
        <v>0.92290000000000005</v>
      </c>
      <c r="AP416" s="70">
        <v>1044.7</v>
      </c>
      <c r="AQ416" s="70">
        <v>1858.56</v>
      </c>
      <c r="AR416" s="70">
        <v>6362.16</v>
      </c>
      <c r="AS416">
        <v>375.39</v>
      </c>
      <c r="AT416">
        <v>342.2</v>
      </c>
      <c r="AU416" s="70">
        <v>9983</v>
      </c>
      <c r="AV416" s="70">
        <v>4154.72</v>
      </c>
      <c r="AW416">
        <v>0.39500000000000002</v>
      </c>
      <c r="AX416" s="70">
        <v>4920.9799999999996</v>
      </c>
      <c r="AY416">
        <v>0.46779999999999999</v>
      </c>
      <c r="AZ416">
        <v>733.37</v>
      </c>
      <c r="BA416">
        <v>6.9699999999999998E-2</v>
      </c>
      <c r="BB416">
        <v>709.6</v>
      </c>
      <c r="BC416">
        <v>6.7500000000000004E-2</v>
      </c>
      <c r="BD416" s="70">
        <v>10518.67</v>
      </c>
      <c r="BE416" s="70">
        <v>2193.3200000000002</v>
      </c>
      <c r="BF416">
        <v>0.55300000000000005</v>
      </c>
      <c r="BG416">
        <v>0.56869999999999998</v>
      </c>
      <c r="BH416">
        <v>0.23150000000000001</v>
      </c>
      <c r="BI416">
        <v>0.13220000000000001</v>
      </c>
      <c r="BJ416">
        <v>5.3199999999999997E-2</v>
      </c>
      <c r="BK416">
        <v>1.43E-2</v>
      </c>
    </row>
    <row r="417" spans="1:63" x14ac:dyDescent="0.25">
      <c r="A417" t="s">
        <v>495</v>
      </c>
      <c r="B417">
        <v>44610</v>
      </c>
      <c r="C417">
        <v>25</v>
      </c>
      <c r="D417">
        <v>68.8</v>
      </c>
      <c r="E417" s="70">
        <v>1719.91</v>
      </c>
      <c r="F417" s="70">
        <v>1609.45</v>
      </c>
      <c r="G417">
        <v>1.9099999999999999E-2</v>
      </c>
      <c r="H417">
        <v>4.5400000000000003E-2</v>
      </c>
      <c r="I417">
        <v>1.1999999999999999E-3</v>
      </c>
      <c r="J417">
        <v>5.6399999999999999E-2</v>
      </c>
      <c r="K417">
        <v>0.80100000000000005</v>
      </c>
      <c r="L417">
        <v>7.6899999999999996E-2</v>
      </c>
      <c r="M417">
        <v>0.49690000000000001</v>
      </c>
      <c r="N417">
        <v>3.4200000000000001E-2</v>
      </c>
      <c r="O417">
        <v>0.17380000000000001</v>
      </c>
      <c r="P417" s="70">
        <v>55214.63</v>
      </c>
      <c r="Q417">
        <v>0.1545</v>
      </c>
      <c r="R417">
        <v>0.13639999999999999</v>
      </c>
      <c r="S417">
        <v>0.70909999999999995</v>
      </c>
      <c r="T417">
        <v>17.62</v>
      </c>
      <c r="U417">
        <v>9.83</v>
      </c>
      <c r="V417" s="70">
        <v>74314.19</v>
      </c>
      <c r="W417">
        <v>168.25</v>
      </c>
      <c r="X417" s="70">
        <v>129566.2</v>
      </c>
      <c r="Y417">
        <v>0.65920000000000001</v>
      </c>
      <c r="Z417">
        <v>0.33289999999999997</v>
      </c>
      <c r="AA417">
        <v>7.9000000000000008E-3</v>
      </c>
      <c r="AB417">
        <v>0.34079999999999999</v>
      </c>
      <c r="AC417">
        <v>129.57</v>
      </c>
      <c r="AD417" s="70">
        <v>5212.87</v>
      </c>
      <c r="AE417">
        <v>568.04</v>
      </c>
      <c r="AF417" s="70">
        <v>129670.33</v>
      </c>
      <c r="AG417">
        <v>326</v>
      </c>
      <c r="AH417" s="70">
        <v>30160</v>
      </c>
      <c r="AI417" s="70">
        <v>44289</v>
      </c>
      <c r="AJ417">
        <v>57.5</v>
      </c>
      <c r="AK417">
        <v>35.44</v>
      </c>
      <c r="AL417">
        <v>49.31</v>
      </c>
      <c r="AM417">
        <v>4.8</v>
      </c>
      <c r="AN417">
        <v>0</v>
      </c>
      <c r="AO417">
        <v>1.0119</v>
      </c>
      <c r="AP417" s="70">
        <v>1163.27</v>
      </c>
      <c r="AQ417" s="70">
        <v>1575.66</v>
      </c>
      <c r="AR417" s="70">
        <v>5874.82</v>
      </c>
      <c r="AS417">
        <v>476.23</v>
      </c>
      <c r="AT417">
        <v>361.01</v>
      </c>
      <c r="AU417" s="70">
        <v>9451</v>
      </c>
      <c r="AV417" s="70">
        <v>4545.8100000000004</v>
      </c>
      <c r="AW417">
        <v>0.4269</v>
      </c>
      <c r="AX417" s="70">
        <v>4541.74</v>
      </c>
      <c r="AY417">
        <v>0.42649999999999999</v>
      </c>
      <c r="AZ417">
        <v>609.9</v>
      </c>
      <c r="BA417">
        <v>5.7299999999999997E-2</v>
      </c>
      <c r="BB417">
        <v>951.29</v>
      </c>
      <c r="BC417">
        <v>8.9300000000000004E-2</v>
      </c>
      <c r="BD417" s="70">
        <v>10648.74</v>
      </c>
      <c r="BE417" s="70">
        <v>3120.3</v>
      </c>
      <c r="BF417">
        <v>0.89649999999999996</v>
      </c>
      <c r="BG417">
        <v>0.57679999999999998</v>
      </c>
      <c r="BH417">
        <v>0.214</v>
      </c>
      <c r="BI417">
        <v>0.15909999999999999</v>
      </c>
      <c r="BJ417">
        <v>3.2899999999999999E-2</v>
      </c>
      <c r="BK417">
        <v>1.7299999999999999E-2</v>
      </c>
    </row>
    <row r="418" spans="1:63" x14ac:dyDescent="0.25">
      <c r="A418" t="s">
        <v>496</v>
      </c>
      <c r="B418">
        <v>49916</v>
      </c>
      <c r="C418">
        <v>35</v>
      </c>
      <c r="D418">
        <v>23.22</v>
      </c>
      <c r="E418">
        <v>812.78</v>
      </c>
      <c r="F418">
        <v>817.08</v>
      </c>
      <c r="G418">
        <v>0</v>
      </c>
      <c r="H418">
        <v>2.4400000000000002E-2</v>
      </c>
      <c r="I418">
        <v>4.8999999999999998E-3</v>
      </c>
      <c r="J418">
        <v>9.7999999999999997E-3</v>
      </c>
      <c r="K418">
        <v>0.9365</v>
      </c>
      <c r="L418">
        <v>2.4400000000000002E-2</v>
      </c>
      <c r="M418">
        <v>0.35460000000000003</v>
      </c>
      <c r="N418">
        <v>2.3999999999999998E-3</v>
      </c>
      <c r="O418">
        <v>0.1186</v>
      </c>
      <c r="P418" s="70">
        <v>47456.83</v>
      </c>
      <c r="Q418">
        <v>0.29870000000000002</v>
      </c>
      <c r="R418">
        <v>0.10390000000000001</v>
      </c>
      <c r="S418">
        <v>0.59740000000000004</v>
      </c>
      <c r="T418">
        <v>20.51</v>
      </c>
      <c r="U418">
        <v>6.84</v>
      </c>
      <c r="V418" s="70">
        <v>70796.509999999995</v>
      </c>
      <c r="W418">
        <v>118.83</v>
      </c>
      <c r="X418" s="70">
        <v>106113.55</v>
      </c>
      <c r="Y418">
        <v>0.85289999999999999</v>
      </c>
      <c r="Z418">
        <v>0.1057</v>
      </c>
      <c r="AA418">
        <v>4.1399999999999999E-2</v>
      </c>
      <c r="AB418">
        <v>0.14710000000000001</v>
      </c>
      <c r="AC418">
        <v>106.11</v>
      </c>
      <c r="AD418" s="70">
        <v>3123.24</v>
      </c>
      <c r="AE418">
        <v>537.16</v>
      </c>
      <c r="AF418" s="70">
        <v>113658.96</v>
      </c>
      <c r="AG418">
        <v>248</v>
      </c>
      <c r="AH418" s="70">
        <v>30679</v>
      </c>
      <c r="AI418" s="70">
        <v>43094</v>
      </c>
      <c r="AJ418">
        <v>57.18</v>
      </c>
      <c r="AK418">
        <v>27.37</v>
      </c>
      <c r="AL418">
        <v>35.21</v>
      </c>
      <c r="AM418">
        <v>5.0999999999999996</v>
      </c>
      <c r="AN418">
        <v>0</v>
      </c>
      <c r="AO418">
        <v>0.76729999999999998</v>
      </c>
      <c r="AP418" s="70">
        <v>1244.95</v>
      </c>
      <c r="AQ418" s="70">
        <v>1861.38</v>
      </c>
      <c r="AR418" s="70">
        <v>5429.95</v>
      </c>
      <c r="AS418">
        <v>286.94</v>
      </c>
      <c r="AT418">
        <v>162.83000000000001</v>
      </c>
      <c r="AU418" s="70">
        <v>8986</v>
      </c>
      <c r="AV418" s="70">
        <v>5078.4799999999996</v>
      </c>
      <c r="AW418">
        <v>0.52159999999999995</v>
      </c>
      <c r="AX418" s="70">
        <v>2739.23</v>
      </c>
      <c r="AY418">
        <v>0.28139999999999998</v>
      </c>
      <c r="AZ418" s="70">
        <v>1238.54</v>
      </c>
      <c r="BA418">
        <v>0.12720000000000001</v>
      </c>
      <c r="BB418">
        <v>679.7</v>
      </c>
      <c r="BC418">
        <v>6.9800000000000001E-2</v>
      </c>
      <c r="BD418" s="70">
        <v>9735.9500000000007</v>
      </c>
      <c r="BE418" s="70">
        <v>4082.97</v>
      </c>
      <c r="BF418">
        <v>1.2282</v>
      </c>
      <c r="BG418">
        <v>0.51039999999999996</v>
      </c>
      <c r="BH418">
        <v>0.2591</v>
      </c>
      <c r="BI418">
        <v>0.186</v>
      </c>
      <c r="BJ418">
        <v>2.87E-2</v>
      </c>
      <c r="BK418">
        <v>1.5900000000000001E-2</v>
      </c>
    </row>
    <row r="419" spans="1:63" x14ac:dyDescent="0.25">
      <c r="A419" t="s">
        <v>497</v>
      </c>
      <c r="B419">
        <v>50724</v>
      </c>
      <c r="C419">
        <v>102</v>
      </c>
      <c r="D419">
        <v>15.25</v>
      </c>
      <c r="E419" s="70">
        <v>1555.46</v>
      </c>
      <c r="F419" s="70">
        <v>1544.27</v>
      </c>
      <c r="G419">
        <v>1.2999999999999999E-3</v>
      </c>
      <c r="H419">
        <v>6.3E-3</v>
      </c>
      <c r="I419">
        <v>5.9999999999999995E-4</v>
      </c>
      <c r="J419">
        <v>6.93E-2</v>
      </c>
      <c r="K419">
        <v>0.90920000000000001</v>
      </c>
      <c r="L419">
        <v>1.32E-2</v>
      </c>
      <c r="M419">
        <v>0.24940000000000001</v>
      </c>
      <c r="N419">
        <v>0</v>
      </c>
      <c r="O419">
        <v>0.1406</v>
      </c>
      <c r="P419" s="70">
        <v>47875.53</v>
      </c>
      <c r="Q419">
        <v>0.24</v>
      </c>
      <c r="R419">
        <v>0.23200000000000001</v>
      </c>
      <c r="S419">
        <v>0.52800000000000002</v>
      </c>
      <c r="T419">
        <v>17.87</v>
      </c>
      <c r="U419">
        <v>7</v>
      </c>
      <c r="V419" s="70">
        <v>65636.14</v>
      </c>
      <c r="W419">
        <v>206.83</v>
      </c>
      <c r="X419" s="70">
        <v>138313.04999999999</v>
      </c>
      <c r="Y419">
        <v>0.9</v>
      </c>
      <c r="Z419">
        <v>6.54E-2</v>
      </c>
      <c r="AA419">
        <v>3.4700000000000002E-2</v>
      </c>
      <c r="AB419">
        <v>0.1</v>
      </c>
      <c r="AC419">
        <v>138.31</v>
      </c>
      <c r="AD419" s="70">
        <v>3224.44</v>
      </c>
      <c r="AE419">
        <v>457.52</v>
      </c>
      <c r="AF419" s="70">
        <v>151951.23000000001</v>
      </c>
      <c r="AG419">
        <v>430</v>
      </c>
      <c r="AH419" s="70">
        <v>38612</v>
      </c>
      <c r="AI419" s="70">
        <v>57863</v>
      </c>
      <c r="AJ419">
        <v>43.4</v>
      </c>
      <c r="AK419">
        <v>22.52</v>
      </c>
      <c r="AL419">
        <v>23.63</v>
      </c>
      <c r="AM419">
        <v>4.2</v>
      </c>
      <c r="AN419" s="70">
        <v>1584.24</v>
      </c>
      <c r="AO419">
        <v>1.0024999999999999</v>
      </c>
      <c r="AP419">
        <v>889.38</v>
      </c>
      <c r="AQ419" s="70">
        <v>1768.69</v>
      </c>
      <c r="AR419" s="70">
        <v>5102.05</v>
      </c>
      <c r="AS419">
        <v>442.32</v>
      </c>
      <c r="AT419">
        <v>151.53</v>
      </c>
      <c r="AU419" s="70">
        <v>8354</v>
      </c>
      <c r="AV419" s="70">
        <v>3856.13</v>
      </c>
      <c r="AW419">
        <v>0.40179999999999999</v>
      </c>
      <c r="AX419" s="70">
        <v>4238.3900000000003</v>
      </c>
      <c r="AY419">
        <v>0.44159999999999999</v>
      </c>
      <c r="AZ419">
        <v>884.9</v>
      </c>
      <c r="BA419">
        <v>9.2200000000000004E-2</v>
      </c>
      <c r="BB419">
        <v>617.51</v>
      </c>
      <c r="BC419">
        <v>6.4299999999999996E-2</v>
      </c>
      <c r="BD419" s="70">
        <v>9596.93</v>
      </c>
      <c r="BE419" s="70">
        <v>3204.05</v>
      </c>
      <c r="BF419">
        <v>0.62219999999999998</v>
      </c>
      <c r="BG419">
        <v>0.57089999999999996</v>
      </c>
      <c r="BH419">
        <v>0.2198</v>
      </c>
      <c r="BI419">
        <v>0.1394</v>
      </c>
      <c r="BJ419">
        <v>5.04E-2</v>
      </c>
      <c r="BK419">
        <v>1.95E-2</v>
      </c>
    </row>
    <row r="420" spans="1:63" x14ac:dyDescent="0.25">
      <c r="A420" t="s">
        <v>498</v>
      </c>
      <c r="B420">
        <v>48215</v>
      </c>
      <c r="C420">
        <v>2</v>
      </c>
      <c r="D420">
        <v>498.11</v>
      </c>
      <c r="E420">
        <v>996.21</v>
      </c>
      <c r="F420">
        <v>936.79</v>
      </c>
      <c r="G420">
        <v>9.0499999999999997E-2</v>
      </c>
      <c r="H420">
        <v>2.4799999999999999E-2</v>
      </c>
      <c r="I420">
        <v>0</v>
      </c>
      <c r="J420">
        <v>2.6499999999999999E-2</v>
      </c>
      <c r="K420">
        <v>0.83160000000000001</v>
      </c>
      <c r="L420">
        <v>2.6599999999999999E-2</v>
      </c>
      <c r="M420">
        <v>0</v>
      </c>
      <c r="N420">
        <v>7.4999999999999997E-3</v>
      </c>
      <c r="O420">
        <v>5.1999999999999998E-2</v>
      </c>
      <c r="P420" s="70">
        <v>70318.7</v>
      </c>
      <c r="Q420">
        <v>9.8799999999999999E-2</v>
      </c>
      <c r="R420">
        <v>9.8799999999999999E-2</v>
      </c>
      <c r="S420">
        <v>0.80249999999999999</v>
      </c>
      <c r="T420">
        <v>15.57</v>
      </c>
      <c r="U420">
        <v>7.1</v>
      </c>
      <c r="V420" s="70">
        <v>104491.1</v>
      </c>
      <c r="W420">
        <v>140.31</v>
      </c>
      <c r="X420" s="70">
        <v>152183.13</v>
      </c>
      <c r="Y420">
        <v>0.97009999999999996</v>
      </c>
      <c r="Z420">
        <v>2.1899999999999999E-2</v>
      </c>
      <c r="AA420">
        <v>8.0000000000000002E-3</v>
      </c>
      <c r="AB420">
        <v>2.9899999999999999E-2</v>
      </c>
      <c r="AC420">
        <v>152.18</v>
      </c>
      <c r="AD420" s="70">
        <v>11146.73</v>
      </c>
      <c r="AE420" s="70">
        <v>1652.18</v>
      </c>
      <c r="AF420" s="70">
        <v>202880.19</v>
      </c>
      <c r="AG420">
        <v>526</v>
      </c>
      <c r="AH420" s="70">
        <v>67405</v>
      </c>
      <c r="AI420" s="70">
        <v>274594</v>
      </c>
      <c r="AJ420">
        <v>128.15</v>
      </c>
      <c r="AK420">
        <v>72.33</v>
      </c>
      <c r="AL420">
        <v>93.78</v>
      </c>
      <c r="AM420">
        <v>3.9</v>
      </c>
      <c r="AN420">
        <v>0</v>
      </c>
      <c r="AO420">
        <v>0.372</v>
      </c>
      <c r="AP420" s="70">
        <v>1693.65</v>
      </c>
      <c r="AQ420" s="70">
        <v>1231.3399999999999</v>
      </c>
      <c r="AR420" s="70">
        <v>9610.84</v>
      </c>
      <c r="AS420">
        <v>674.51</v>
      </c>
      <c r="AT420">
        <v>483.68</v>
      </c>
      <c r="AU420" s="70">
        <v>13694</v>
      </c>
      <c r="AV420" s="70">
        <v>3307.47</v>
      </c>
      <c r="AW420">
        <v>0.2268</v>
      </c>
      <c r="AX420" s="70">
        <v>10316.42</v>
      </c>
      <c r="AY420">
        <v>0.70750000000000002</v>
      </c>
      <c r="AZ420">
        <v>624.51</v>
      </c>
      <c r="BA420">
        <v>4.2799999999999998E-2</v>
      </c>
      <c r="BB420">
        <v>333.52</v>
      </c>
      <c r="BC420">
        <v>2.29E-2</v>
      </c>
      <c r="BD420" s="70">
        <v>14581.92</v>
      </c>
      <c r="BE420" s="70">
        <v>1459.52</v>
      </c>
      <c r="BF420">
        <v>4.7600000000000003E-2</v>
      </c>
      <c r="BG420">
        <v>0.58230000000000004</v>
      </c>
      <c r="BH420">
        <v>0.20910000000000001</v>
      </c>
      <c r="BI420">
        <v>0.16550000000000001</v>
      </c>
      <c r="BJ420">
        <v>2.6100000000000002E-2</v>
      </c>
      <c r="BK420">
        <v>1.7000000000000001E-2</v>
      </c>
    </row>
    <row r="421" spans="1:63" x14ac:dyDescent="0.25">
      <c r="A421" t="s">
        <v>499</v>
      </c>
      <c r="B421">
        <v>49379</v>
      </c>
      <c r="C421">
        <v>61</v>
      </c>
      <c r="D421">
        <v>23.68</v>
      </c>
      <c r="E421" s="70">
        <v>1444.65</v>
      </c>
      <c r="F421" s="70">
        <v>1400.28</v>
      </c>
      <c r="G421">
        <v>5.1000000000000004E-3</v>
      </c>
      <c r="H421">
        <v>4.4999999999999997E-3</v>
      </c>
      <c r="I421">
        <v>0</v>
      </c>
      <c r="J421">
        <v>9.6600000000000005E-2</v>
      </c>
      <c r="K421">
        <v>0.86950000000000005</v>
      </c>
      <c r="L421">
        <v>2.4400000000000002E-2</v>
      </c>
      <c r="M421">
        <v>0.23449999999999999</v>
      </c>
      <c r="N421">
        <v>0.01</v>
      </c>
      <c r="O421">
        <v>0.1173</v>
      </c>
      <c r="P421" s="70">
        <v>55746.1</v>
      </c>
      <c r="Q421">
        <v>0.1196</v>
      </c>
      <c r="R421">
        <v>9.7799999999999998E-2</v>
      </c>
      <c r="S421">
        <v>0.78259999999999996</v>
      </c>
      <c r="T421">
        <v>19.41</v>
      </c>
      <c r="U421">
        <v>6.12</v>
      </c>
      <c r="V421" s="70">
        <v>65773.429999999993</v>
      </c>
      <c r="W421">
        <v>236.05</v>
      </c>
      <c r="X421" s="70">
        <v>135009.63</v>
      </c>
      <c r="Y421">
        <v>0.84040000000000004</v>
      </c>
      <c r="Z421">
        <v>0.1236</v>
      </c>
      <c r="AA421">
        <v>3.5999999999999997E-2</v>
      </c>
      <c r="AB421">
        <v>0.15959999999999999</v>
      </c>
      <c r="AC421">
        <v>135.01</v>
      </c>
      <c r="AD421" s="70">
        <v>3010.71</v>
      </c>
      <c r="AE421">
        <v>495.74</v>
      </c>
      <c r="AF421" s="70">
        <v>128876.64</v>
      </c>
      <c r="AG421">
        <v>323</v>
      </c>
      <c r="AH421" s="70">
        <v>33980</v>
      </c>
      <c r="AI421" s="70">
        <v>49227</v>
      </c>
      <c r="AJ421">
        <v>22.3</v>
      </c>
      <c r="AK421">
        <v>22.3</v>
      </c>
      <c r="AL421">
        <v>22.3</v>
      </c>
      <c r="AM421">
        <v>4</v>
      </c>
      <c r="AN421">
        <v>727.92</v>
      </c>
      <c r="AO421">
        <v>0.8669</v>
      </c>
      <c r="AP421" s="70">
        <v>1014.67</v>
      </c>
      <c r="AQ421" s="70">
        <v>1784.32</v>
      </c>
      <c r="AR421" s="70">
        <v>5064.91</v>
      </c>
      <c r="AS421">
        <v>344.43</v>
      </c>
      <c r="AT421">
        <v>141.69999999999999</v>
      </c>
      <c r="AU421" s="70">
        <v>8350</v>
      </c>
      <c r="AV421" s="70">
        <v>4231.84</v>
      </c>
      <c r="AW421">
        <v>0.44019999999999998</v>
      </c>
      <c r="AX421" s="70">
        <v>3550.82</v>
      </c>
      <c r="AY421">
        <v>0.36940000000000001</v>
      </c>
      <c r="AZ421" s="70">
        <v>1216.24</v>
      </c>
      <c r="BA421">
        <v>0.1265</v>
      </c>
      <c r="BB421">
        <v>613.79999999999995</v>
      </c>
      <c r="BC421">
        <v>6.3899999999999998E-2</v>
      </c>
      <c r="BD421" s="70">
        <v>9612.69</v>
      </c>
      <c r="BE421" s="70">
        <v>3242.55</v>
      </c>
      <c r="BF421">
        <v>0.7732</v>
      </c>
      <c r="BG421">
        <v>0.55769999999999997</v>
      </c>
      <c r="BH421">
        <v>0.2087</v>
      </c>
      <c r="BI421">
        <v>0.16300000000000001</v>
      </c>
      <c r="BJ421">
        <v>5.0799999999999998E-2</v>
      </c>
      <c r="BK421">
        <v>1.9699999999999999E-2</v>
      </c>
    </row>
    <row r="422" spans="1:63" x14ac:dyDescent="0.25">
      <c r="A422" t="s">
        <v>500</v>
      </c>
      <c r="B422">
        <v>49387</v>
      </c>
      <c r="C422">
        <v>43</v>
      </c>
      <c r="D422">
        <v>10.72</v>
      </c>
      <c r="E422">
        <v>461</v>
      </c>
      <c r="F422">
        <v>463.29</v>
      </c>
      <c r="G422">
        <v>4.7000000000000002E-3</v>
      </c>
      <c r="H422">
        <v>2.2000000000000001E-3</v>
      </c>
      <c r="I422">
        <v>0</v>
      </c>
      <c r="J422">
        <v>0</v>
      </c>
      <c r="K422">
        <v>0.99309999999999998</v>
      </c>
      <c r="L422">
        <v>0</v>
      </c>
      <c r="M422">
        <v>0.1507</v>
      </c>
      <c r="N422">
        <v>0</v>
      </c>
      <c r="O422">
        <v>0.13539999999999999</v>
      </c>
      <c r="P422" s="70">
        <v>53347.74</v>
      </c>
      <c r="Q422">
        <v>4.7600000000000003E-2</v>
      </c>
      <c r="R422">
        <v>9.5200000000000007E-2</v>
      </c>
      <c r="S422">
        <v>0.85709999999999997</v>
      </c>
      <c r="T422">
        <v>15.1</v>
      </c>
      <c r="U422">
        <v>4.1100000000000003</v>
      </c>
      <c r="V422" s="70">
        <v>74625.84</v>
      </c>
      <c r="W422">
        <v>108.08</v>
      </c>
      <c r="X422" s="70">
        <v>139320.32999999999</v>
      </c>
      <c r="Y422">
        <v>0.88759999999999994</v>
      </c>
      <c r="Z422">
        <v>8.1299999999999997E-2</v>
      </c>
      <c r="AA422">
        <v>3.1099999999999999E-2</v>
      </c>
      <c r="AB422">
        <v>0.1124</v>
      </c>
      <c r="AC422">
        <v>139.32</v>
      </c>
      <c r="AD422" s="70">
        <v>3522.44</v>
      </c>
      <c r="AE422">
        <v>498.99</v>
      </c>
      <c r="AF422" s="70">
        <v>129668</v>
      </c>
      <c r="AG422">
        <v>325</v>
      </c>
      <c r="AH422" s="70">
        <v>37714</v>
      </c>
      <c r="AI422" s="70">
        <v>51962</v>
      </c>
      <c r="AJ422">
        <v>28.4</v>
      </c>
      <c r="AK422">
        <v>24.89</v>
      </c>
      <c r="AL422">
        <v>28.4</v>
      </c>
      <c r="AM422">
        <v>4.7</v>
      </c>
      <c r="AN422" s="70">
        <v>1188.56</v>
      </c>
      <c r="AO422">
        <v>1.0185999999999999</v>
      </c>
      <c r="AP422" s="70">
        <v>1306.92</v>
      </c>
      <c r="AQ422" s="70">
        <v>1855.1</v>
      </c>
      <c r="AR422" s="70">
        <v>5812.42</v>
      </c>
      <c r="AS422">
        <v>255.61</v>
      </c>
      <c r="AT422">
        <v>305.97000000000003</v>
      </c>
      <c r="AU422" s="70">
        <v>9536</v>
      </c>
      <c r="AV422" s="70">
        <v>5735.58</v>
      </c>
      <c r="AW422">
        <v>0.49809999999999999</v>
      </c>
      <c r="AX422" s="70">
        <v>4087.95</v>
      </c>
      <c r="AY422">
        <v>0.35499999999999998</v>
      </c>
      <c r="AZ422" s="70">
        <v>1347.31</v>
      </c>
      <c r="BA422">
        <v>0.11700000000000001</v>
      </c>
      <c r="BB422">
        <v>343.33</v>
      </c>
      <c r="BC422">
        <v>2.98E-2</v>
      </c>
      <c r="BD422" s="70">
        <v>11514.17</v>
      </c>
      <c r="BE422" s="70">
        <v>5410.39</v>
      </c>
      <c r="BF422">
        <v>1.1316999999999999</v>
      </c>
      <c r="BG422">
        <v>0.60819999999999996</v>
      </c>
      <c r="BH422">
        <v>0.21290000000000001</v>
      </c>
      <c r="BI422">
        <v>0.109</v>
      </c>
      <c r="BJ422">
        <v>4.2500000000000003E-2</v>
      </c>
      <c r="BK422">
        <v>2.75E-2</v>
      </c>
    </row>
    <row r="423" spans="1:63" x14ac:dyDescent="0.25">
      <c r="A423" t="s">
        <v>501</v>
      </c>
      <c r="B423">
        <v>44628</v>
      </c>
      <c r="C423">
        <v>5</v>
      </c>
      <c r="D423">
        <v>646.6</v>
      </c>
      <c r="E423" s="70">
        <v>3233</v>
      </c>
      <c r="F423" s="70">
        <v>3047.38</v>
      </c>
      <c r="G423">
        <v>4.1999999999999997E-3</v>
      </c>
      <c r="H423">
        <v>0.1643</v>
      </c>
      <c r="I423">
        <v>5.0000000000000001E-4</v>
      </c>
      <c r="J423">
        <v>0.44769999999999999</v>
      </c>
      <c r="K423">
        <v>0.27739999999999998</v>
      </c>
      <c r="L423">
        <v>0.10589999999999999</v>
      </c>
      <c r="M423">
        <v>0.87250000000000005</v>
      </c>
      <c r="N423">
        <v>0.28029999999999999</v>
      </c>
      <c r="O423">
        <v>0.14949999999999999</v>
      </c>
      <c r="P423" s="70">
        <v>57881.86</v>
      </c>
      <c r="Q423">
        <v>0.2571</v>
      </c>
      <c r="R423">
        <v>0.2571</v>
      </c>
      <c r="S423">
        <v>0.48570000000000002</v>
      </c>
      <c r="T423">
        <v>18.399999999999999</v>
      </c>
      <c r="U423">
        <v>18.07</v>
      </c>
      <c r="V423" s="70">
        <v>88623.13</v>
      </c>
      <c r="W423">
        <v>177.76</v>
      </c>
      <c r="X423" s="70">
        <v>56023.79</v>
      </c>
      <c r="Y423">
        <v>0.71189999999999998</v>
      </c>
      <c r="Z423">
        <v>0.2782</v>
      </c>
      <c r="AA423">
        <v>9.9000000000000008E-3</v>
      </c>
      <c r="AB423">
        <v>0.28810000000000002</v>
      </c>
      <c r="AC423">
        <v>56.02</v>
      </c>
      <c r="AD423" s="70">
        <v>2513.16</v>
      </c>
      <c r="AE423">
        <v>302.39999999999998</v>
      </c>
      <c r="AF423" s="70">
        <v>64528.37</v>
      </c>
      <c r="AG423">
        <v>26</v>
      </c>
      <c r="AH423" s="70">
        <v>24244</v>
      </c>
      <c r="AI423" s="70">
        <v>32973</v>
      </c>
      <c r="AJ423">
        <v>80.88</v>
      </c>
      <c r="AK423">
        <v>38.74</v>
      </c>
      <c r="AL423">
        <v>59.24</v>
      </c>
      <c r="AM423">
        <v>4.72</v>
      </c>
      <c r="AN423">
        <v>0</v>
      </c>
      <c r="AO423">
        <v>1.0920000000000001</v>
      </c>
      <c r="AP423" s="70">
        <v>1346.69</v>
      </c>
      <c r="AQ423" s="70">
        <v>1726.88</v>
      </c>
      <c r="AR423" s="70">
        <v>6166.44</v>
      </c>
      <c r="AS423">
        <v>576.04999999999995</v>
      </c>
      <c r="AT423">
        <v>261.93</v>
      </c>
      <c r="AU423" s="70">
        <v>10078</v>
      </c>
      <c r="AV423" s="70">
        <v>6973.24</v>
      </c>
      <c r="AW423">
        <v>0.60229999999999995</v>
      </c>
      <c r="AX423" s="70">
        <v>2657.35</v>
      </c>
      <c r="AY423">
        <v>0.22950000000000001</v>
      </c>
      <c r="AZ423">
        <v>506.89</v>
      </c>
      <c r="BA423">
        <v>4.3799999999999999E-2</v>
      </c>
      <c r="BB423" s="70">
        <v>1439.36</v>
      </c>
      <c r="BC423">
        <v>0.12429999999999999</v>
      </c>
      <c r="BD423" s="70">
        <v>11576.84</v>
      </c>
      <c r="BE423" s="70">
        <v>5543.46</v>
      </c>
      <c r="BF423">
        <v>3.9643999999999999</v>
      </c>
      <c r="BG423">
        <v>0.55449999999999999</v>
      </c>
      <c r="BH423">
        <v>0.2215</v>
      </c>
      <c r="BI423">
        <v>0.1903</v>
      </c>
      <c r="BJ423">
        <v>2.0400000000000001E-2</v>
      </c>
      <c r="BK423">
        <v>1.3299999999999999E-2</v>
      </c>
    </row>
    <row r="424" spans="1:63" x14ac:dyDescent="0.25">
      <c r="A424" t="s">
        <v>502</v>
      </c>
      <c r="B424">
        <v>49510</v>
      </c>
      <c r="C424">
        <v>109</v>
      </c>
      <c r="D424">
        <v>9.42</v>
      </c>
      <c r="E424" s="70">
        <v>1026.4000000000001</v>
      </c>
      <c r="F424">
        <v>982.31</v>
      </c>
      <c r="G424">
        <v>0</v>
      </c>
      <c r="H424">
        <v>5.1999999999999998E-3</v>
      </c>
      <c r="I424">
        <v>4.1999999999999997E-3</v>
      </c>
      <c r="J424">
        <v>7.7000000000000002E-3</v>
      </c>
      <c r="K424">
        <v>0.97060000000000002</v>
      </c>
      <c r="L424">
        <v>1.24E-2</v>
      </c>
      <c r="M424">
        <v>0.56979999999999997</v>
      </c>
      <c r="N424">
        <v>0</v>
      </c>
      <c r="O424">
        <v>0.15359999999999999</v>
      </c>
      <c r="P424" s="70">
        <v>53493.1</v>
      </c>
      <c r="Q424">
        <v>0.2286</v>
      </c>
      <c r="R424">
        <v>0.1143</v>
      </c>
      <c r="S424">
        <v>0.65710000000000002</v>
      </c>
      <c r="T424">
        <v>17.170000000000002</v>
      </c>
      <c r="U424">
        <v>5</v>
      </c>
      <c r="V424" s="70">
        <v>68116.2</v>
      </c>
      <c r="W424">
        <v>197.58</v>
      </c>
      <c r="X424" s="70">
        <v>83177.820000000007</v>
      </c>
      <c r="Y424">
        <v>0.90920000000000001</v>
      </c>
      <c r="Z424">
        <v>3.9100000000000003E-2</v>
      </c>
      <c r="AA424">
        <v>5.1700000000000003E-2</v>
      </c>
      <c r="AB424">
        <v>9.0800000000000006E-2</v>
      </c>
      <c r="AC424">
        <v>83.18</v>
      </c>
      <c r="AD424" s="70">
        <v>1935.54</v>
      </c>
      <c r="AE424">
        <v>289.3</v>
      </c>
      <c r="AF424" s="70">
        <v>79590.960000000006</v>
      </c>
      <c r="AG424">
        <v>68</v>
      </c>
      <c r="AH424" s="70">
        <v>30082</v>
      </c>
      <c r="AI424" s="70">
        <v>42419</v>
      </c>
      <c r="AJ424">
        <v>34.200000000000003</v>
      </c>
      <c r="AK424">
        <v>22.66</v>
      </c>
      <c r="AL424">
        <v>23.11</v>
      </c>
      <c r="AM424">
        <v>4.3</v>
      </c>
      <c r="AN424">
        <v>0</v>
      </c>
      <c r="AO424">
        <v>0.7853</v>
      </c>
      <c r="AP424" s="70">
        <v>1119.0899999999999</v>
      </c>
      <c r="AQ424" s="70">
        <v>1927.28</v>
      </c>
      <c r="AR424" s="70">
        <v>6461.49</v>
      </c>
      <c r="AS424">
        <v>310.58</v>
      </c>
      <c r="AT424">
        <v>183.59</v>
      </c>
      <c r="AU424" s="70">
        <v>10002</v>
      </c>
      <c r="AV424" s="70">
        <v>7244.82</v>
      </c>
      <c r="AW424">
        <v>0.66339999999999999</v>
      </c>
      <c r="AX424" s="70">
        <v>1610.51</v>
      </c>
      <c r="AY424">
        <v>0.14749999999999999</v>
      </c>
      <c r="AZ424">
        <v>924.27</v>
      </c>
      <c r="BA424">
        <v>8.4599999999999995E-2</v>
      </c>
      <c r="BB424" s="70">
        <v>1141.96</v>
      </c>
      <c r="BC424">
        <v>0.1046</v>
      </c>
      <c r="BD424" s="70">
        <v>10921.57</v>
      </c>
      <c r="BE424" s="70">
        <v>5888.6</v>
      </c>
      <c r="BF424">
        <v>2.3517000000000001</v>
      </c>
      <c r="BG424">
        <v>0.52310000000000001</v>
      </c>
      <c r="BH424">
        <v>0.20080000000000001</v>
      </c>
      <c r="BI424">
        <v>0.20200000000000001</v>
      </c>
      <c r="BJ424">
        <v>2.8000000000000001E-2</v>
      </c>
      <c r="BK424">
        <v>4.6100000000000002E-2</v>
      </c>
    </row>
    <row r="425" spans="1:63" x14ac:dyDescent="0.25">
      <c r="A425" t="s">
        <v>503</v>
      </c>
      <c r="B425">
        <v>49395</v>
      </c>
      <c r="C425">
        <v>68</v>
      </c>
      <c r="D425">
        <v>8.89</v>
      </c>
      <c r="E425">
        <v>604.29999999999995</v>
      </c>
      <c r="F425">
        <v>532.05999999999995</v>
      </c>
      <c r="G425">
        <v>0</v>
      </c>
      <c r="H425">
        <v>0</v>
      </c>
      <c r="I425">
        <v>1.9E-3</v>
      </c>
      <c r="J425">
        <v>5.5E-2</v>
      </c>
      <c r="K425">
        <v>0.92400000000000004</v>
      </c>
      <c r="L425">
        <v>1.9099999999999999E-2</v>
      </c>
      <c r="M425">
        <v>0.29289999999999999</v>
      </c>
      <c r="N425">
        <v>7.4999999999999997E-3</v>
      </c>
      <c r="O425">
        <v>0.1178</v>
      </c>
      <c r="P425" s="70">
        <v>48872.43</v>
      </c>
      <c r="Q425">
        <v>0.1724</v>
      </c>
      <c r="R425">
        <v>0.22409999999999999</v>
      </c>
      <c r="S425">
        <v>0.60340000000000005</v>
      </c>
      <c r="T425">
        <v>16.53</v>
      </c>
      <c r="U425">
        <v>4.1100000000000003</v>
      </c>
      <c r="V425" s="70">
        <v>72592.990000000005</v>
      </c>
      <c r="W425">
        <v>147.03</v>
      </c>
      <c r="X425" s="70">
        <v>130676.77</v>
      </c>
      <c r="Y425">
        <v>0.9335</v>
      </c>
      <c r="Z425">
        <v>4.2000000000000003E-2</v>
      </c>
      <c r="AA425">
        <v>2.4500000000000001E-2</v>
      </c>
      <c r="AB425">
        <v>6.6500000000000004E-2</v>
      </c>
      <c r="AC425">
        <v>130.68</v>
      </c>
      <c r="AD425" s="70">
        <v>2711.7</v>
      </c>
      <c r="AE425">
        <v>428.33</v>
      </c>
      <c r="AF425" s="70">
        <v>115569.28</v>
      </c>
      <c r="AG425">
        <v>258</v>
      </c>
      <c r="AH425" s="70">
        <v>35486</v>
      </c>
      <c r="AI425" s="70">
        <v>49629</v>
      </c>
      <c r="AJ425">
        <v>36.85</v>
      </c>
      <c r="AK425">
        <v>20</v>
      </c>
      <c r="AL425">
        <v>28.06</v>
      </c>
      <c r="AM425">
        <v>4.6500000000000004</v>
      </c>
      <c r="AN425" s="70">
        <v>2132.9499999999998</v>
      </c>
      <c r="AO425">
        <v>1.4281999999999999</v>
      </c>
      <c r="AP425" s="70">
        <v>1516.78</v>
      </c>
      <c r="AQ425" s="70">
        <v>2169.4499999999998</v>
      </c>
      <c r="AR425" s="70">
        <v>6128.73</v>
      </c>
      <c r="AS425">
        <v>167.69</v>
      </c>
      <c r="AT425">
        <v>413.3</v>
      </c>
      <c r="AU425" s="70">
        <v>10396</v>
      </c>
      <c r="AV425" s="70">
        <v>5727.47</v>
      </c>
      <c r="AW425">
        <v>0.44900000000000001</v>
      </c>
      <c r="AX425" s="70">
        <v>5171.54</v>
      </c>
      <c r="AY425">
        <v>0.40539999999999998</v>
      </c>
      <c r="AZ425" s="70">
        <v>1347.9</v>
      </c>
      <c r="BA425">
        <v>0.1057</v>
      </c>
      <c r="BB425">
        <v>508.17</v>
      </c>
      <c r="BC425">
        <v>3.9800000000000002E-2</v>
      </c>
      <c r="BD425" s="70">
        <v>12755.09</v>
      </c>
      <c r="BE425" s="70">
        <v>3876.61</v>
      </c>
      <c r="BF425">
        <v>1.0659000000000001</v>
      </c>
      <c r="BG425">
        <v>0.53490000000000004</v>
      </c>
      <c r="BH425">
        <v>0.2177</v>
      </c>
      <c r="BI425">
        <v>0.18179999999999999</v>
      </c>
      <c r="BJ425">
        <v>4.1500000000000002E-2</v>
      </c>
      <c r="BK425">
        <v>2.4E-2</v>
      </c>
    </row>
    <row r="426" spans="1:63" x14ac:dyDescent="0.25">
      <c r="A426" t="s">
        <v>504</v>
      </c>
      <c r="B426">
        <v>48579</v>
      </c>
      <c r="C426">
        <v>161</v>
      </c>
      <c r="D426">
        <v>6.24</v>
      </c>
      <c r="E426" s="70">
        <v>1005.35</v>
      </c>
      <c r="F426" s="70">
        <v>1037.8699999999999</v>
      </c>
      <c r="G426">
        <v>2.3999999999999998E-3</v>
      </c>
      <c r="H426">
        <v>3.8999999999999998E-3</v>
      </c>
      <c r="I426">
        <v>1E-3</v>
      </c>
      <c r="J426">
        <v>7.1999999999999998E-3</v>
      </c>
      <c r="K426">
        <v>0.98319999999999996</v>
      </c>
      <c r="L426">
        <v>2.3E-3</v>
      </c>
      <c r="M426">
        <v>0.35260000000000002</v>
      </c>
      <c r="N426">
        <v>1E-3</v>
      </c>
      <c r="O426">
        <v>0.152</v>
      </c>
      <c r="P426" s="70">
        <v>51943.18</v>
      </c>
      <c r="Q426">
        <v>0.16669999999999999</v>
      </c>
      <c r="R426">
        <v>0.17949999999999999</v>
      </c>
      <c r="S426">
        <v>0.65380000000000005</v>
      </c>
      <c r="T426">
        <v>16.899999999999999</v>
      </c>
      <c r="U426">
        <v>6</v>
      </c>
      <c r="V426" s="70">
        <v>68985.5</v>
      </c>
      <c r="W426">
        <v>162.91999999999999</v>
      </c>
      <c r="X426" s="70">
        <v>130545.13</v>
      </c>
      <c r="Y426">
        <v>0.92230000000000001</v>
      </c>
      <c r="Z426">
        <v>4.4400000000000002E-2</v>
      </c>
      <c r="AA426">
        <v>3.3300000000000003E-2</v>
      </c>
      <c r="AB426">
        <v>7.7700000000000005E-2</v>
      </c>
      <c r="AC426">
        <v>130.55000000000001</v>
      </c>
      <c r="AD426" s="70">
        <v>3020.75</v>
      </c>
      <c r="AE426">
        <v>490.55</v>
      </c>
      <c r="AF426" s="70">
        <v>107147.45</v>
      </c>
      <c r="AG426">
        <v>206</v>
      </c>
      <c r="AH426" s="70">
        <v>31225</v>
      </c>
      <c r="AI426" s="70">
        <v>41626</v>
      </c>
      <c r="AJ426">
        <v>33.47</v>
      </c>
      <c r="AK426">
        <v>22.38</v>
      </c>
      <c r="AL426">
        <v>31.26</v>
      </c>
      <c r="AM426">
        <v>5.2</v>
      </c>
      <c r="AN426" s="70">
        <v>1051.1400000000001</v>
      </c>
      <c r="AO426">
        <v>1.5034000000000001</v>
      </c>
      <c r="AP426" s="70">
        <v>1225.42</v>
      </c>
      <c r="AQ426" s="70">
        <v>1857.44</v>
      </c>
      <c r="AR426" s="70">
        <v>6651.91</v>
      </c>
      <c r="AS426">
        <v>290.23</v>
      </c>
      <c r="AT426">
        <v>415.96</v>
      </c>
      <c r="AU426" s="70">
        <v>10441</v>
      </c>
      <c r="AV426" s="70">
        <v>5720.23</v>
      </c>
      <c r="AW426">
        <v>0.5151</v>
      </c>
      <c r="AX426" s="70">
        <v>3437.64</v>
      </c>
      <c r="AY426">
        <v>0.3095</v>
      </c>
      <c r="AZ426" s="70">
        <v>1341.58</v>
      </c>
      <c r="BA426">
        <v>0.1208</v>
      </c>
      <c r="BB426">
        <v>605.9</v>
      </c>
      <c r="BC426">
        <v>5.4600000000000003E-2</v>
      </c>
      <c r="BD426" s="70">
        <v>11105.34</v>
      </c>
      <c r="BE426" s="70">
        <v>4973.09</v>
      </c>
      <c r="BF426">
        <v>1.7921</v>
      </c>
      <c r="BG426">
        <v>0.54749999999999999</v>
      </c>
      <c r="BH426">
        <v>0.2198</v>
      </c>
      <c r="BI426">
        <v>9.1600000000000001E-2</v>
      </c>
      <c r="BJ426">
        <v>5.0999999999999997E-2</v>
      </c>
      <c r="BK426">
        <v>9.01E-2</v>
      </c>
    </row>
    <row r="427" spans="1:63" x14ac:dyDescent="0.25">
      <c r="A427" t="s">
        <v>505</v>
      </c>
      <c r="B427">
        <v>44636</v>
      </c>
      <c r="C427">
        <v>29</v>
      </c>
      <c r="D427">
        <v>429.6</v>
      </c>
      <c r="E427" s="70">
        <v>12458.54</v>
      </c>
      <c r="F427" s="70">
        <v>10812.96</v>
      </c>
      <c r="G427">
        <v>2.24E-2</v>
      </c>
      <c r="H427">
        <v>4.02E-2</v>
      </c>
      <c r="I427">
        <v>8.9999999999999998E-4</v>
      </c>
      <c r="J427">
        <v>5.9200000000000003E-2</v>
      </c>
      <c r="K427">
        <v>0.85</v>
      </c>
      <c r="L427">
        <v>2.7199999999999998E-2</v>
      </c>
      <c r="M427">
        <v>0.40060000000000001</v>
      </c>
      <c r="N427">
        <v>1.95E-2</v>
      </c>
      <c r="O427">
        <v>0.17349999999999999</v>
      </c>
      <c r="P427" s="70">
        <v>60344.9</v>
      </c>
      <c r="Q427">
        <v>0.21809999999999999</v>
      </c>
      <c r="R427">
        <v>0.23649999999999999</v>
      </c>
      <c r="S427">
        <v>0.5454</v>
      </c>
      <c r="T427">
        <v>18.14</v>
      </c>
      <c r="U427">
        <v>57.58</v>
      </c>
      <c r="V427" s="70">
        <v>86178.17</v>
      </c>
      <c r="W427">
        <v>216.37</v>
      </c>
      <c r="X427" s="70">
        <v>162483.9</v>
      </c>
      <c r="Y427">
        <v>0.78739999999999999</v>
      </c>
      <c r="Z427">
        <v>0.19350000000000001</v>
      </c>
      <c r="AA427">
        <v>1.9099999999999999E-2</v>
      </c>
      <c r="AB427">
        <v>0.21260000000000001</v>
      </c>
      <c r="AC427">
        <v>162.47999999999999</v>
      </c>
      <c r="AD427" s="70">
        <v>8273.07</v>
      </c>
      <c r="AE427" s="70">
        <v>1223.42</v>
      </c>
      <c r="AF427" s="70">
        <v>185549</v>
      </c>
      <c r="AG427">
        <v>504</v>
      </c>
      <c r="AH427" s="70">
        <v>31460</v>
      </c>
      <c r="AI427" s="70">
        <v>43058</v>
      </c>
      <c r="AJ427">
        <v>71.099999999999994</v>
      </c>
      <c r="AK427">
        <v>50.21</v>
      </c>
      <c r="AL427">
        <v>51.82</v>
      </c>
      <c r="AM427">
        <v>5.0999999999999996</v>
      </c>
      <c r="AN427">
        <v>0</v>
      </c>
      <c r="AO427">
        <v>1.46</v>
      </c>
      <c r="AP427" s="70">
        <v>1577.16</v>
      </c>
      <c r="AQ427" s="70">
        <v>1747.62</v>
      </c>
      <c r="AR427" s="70">
        <v>7334.63</v>
      </c>
      <c r="AS427" s="70">
        <v>1082.43</v>
      </c>
      <c r="AT427">
        <v>425.17</v>
      </c>
      <c r="AU427" s="70">
        <v>12167</v>
      </c>
      <c r="AV427" s="70">
        <v>3740.17</v>
      </c>
      <c r="AW427">
        <v>0.27260000000000001</v>
      </c>
      <c r="AX427" s="70">
        <v>8358.15</v>
      </c>
      <c r="AY427">
        <v>0.60909999999999997</v>
      </c>
      <c r="AZ427">
        <v>758.28</v>
      </c>
      <c r="BA427">
        <v>5.5300000000000002E-2</v>
      </c>
      <c r="BB427">
        <v>865.97</v>
      </c>
      <c r="BC427">
        <v>6.3100000000000003E-2</v>
      </c>
      <c r="BD427" s="70">
        <v>13722.57</v>
      </c>
      <c r="BE427" s="70">
        <v>1341.99</v>
      </c>
      <c r="BF427">
        <v>0.28370000000000001</v>
      </c>
      <c r="BG427">
        <v>0.58140000000000003</v>
      </c>
      <c r="BH427">
        <v>0.20580000000000001</v>
      </c>
      <c r="BI427">
        <v>0.1704</v>
      </c>
      <c r="BJ427">
        <v>2.7400000000000001E-2</v>
      </c>
      <c r="BK427">
        <v>1.49E-2</v>
      </c>
    </row>
    <row r="428" spans="1:63" x14ac:dyDescent="0.25">
      <c r="A428" t="s">
        <v>506</v>
      </c>
      <c r="B428">
        <v>47597</v>
      </c>
      <c r="C428">
        <v>146</v>
      </c>
      <c r="D428">
        <v>6.42</v>
      </c>
      <c r="E428">
        <v>936.92</v>
      </c>
      <c r="F428">
        <v>956.61</v>
      </c>
      <c r="G428">
        <v>5.1999999999999998E-3</v>
      </c>
      <c r="H428">
        <v>1E-3</v>
      </c>
      <c r="I428">
        <v>0</v>
      </c>
      <c r="J428">
        <v>8.3199999999999996E-2</v>
      </c>
      <c r="K428">
        <v>0.90169999999999995</v>
      </c>
      <c r="L428">
        <v>8.8999999999999999E-3</v>
      </c>
      <c r="M428">
        <v>0.41310000000000002</v>
      </c>
      <c r="N428">
        <v>6.3E-3</v>
      </c>
      <c r="O428">
        <v>0.1636</v>
      </c>
      <c r="P428" s="70">
        <v>52616.25</v>
      </c>
      <c r="Q428">
        <v>0.47499999999999998</v>
      </c>
      <c r="R428">
        <v>0.1</v>
      </c>
      <c r="S428">
        <v>0.42499999999999999</v>
      </c>
      <c r="T428">
        <v>18.940000000000001</v>
      </c>
      <c r="U428">
        <v>8.85</v>
      </c>
      <c r="V428" s="70">
        <v>69172.5</v>
      </c>
      <c r="W428">
        <v>101.1</v>
      </c>
      <c r="X428" s="70">
        <v>145069.31</v>
      </c>
      <c r="Y428">
        <v>0.91790000000000005</v>
      </c>
      <c r="Z428">
        <v>6.0499999999999998E-2</v>
      </c>
      <c r="AA428">
        <v>2.1600000000000001E-2</v>
      </c>
      <c r="AB428">
        <v>8.2100000000000006E-2</v>
      </c>
      <c r="AC428">
        <v>145.07</v>
      </c>
      <c r="AD428" s="70">
        <v>4143.99</v>
      </c>
      <c r="AE428">
        <v>507.97</v>
      </c>
      <c r="AF428" s="70">
        <v>118882.1</v>
      </c>
      <c r="AG428">
        <v>280</v>
      </c>
      <c r="AH428" s="70">
        <v>33129</v>
      </c>
      <c r="AI428" s="70">
        <v>44873</v>
      </c>
      <c r="AJ428">
        <v>43.85</v>
      </c>
      <c r="AK428">
        <v>27.58</v>
      </c>
      <c r="AL428">
        <v>38.049999999999997</v>
      </c>
      <c r="AM428">
        <v>4</v>
      </c>
      <c r="AN428" s="70">
        <v>1914.08</v>
      </c>
      <c r="AO428">
        <v>1.7951999999999999</v>
      </c>
      <c r="AP428" s="70">
        <v>1622.7</v>
      </c>
      <c r="AQ428" s="70">
        <v>1881.01</v>
      </c>
      <c r="AR428" s="70">
        <v>5835.31</v>
      </c>
      <c r="AS428">
        <v>518.44000000000005</v>
      </c>
      <c r="AT428">
        <v>106.6</v>
      </c>
      <c r="AU428" s="70">
        <v>9964</v>
      </c>
      <c r="AV428" s="70">
        <v>5192.37</v>
      </c>
      <c r="AW428">
        <v>0.43070000000000003</v>
      </c>
      <c r="AX428" s="70">
        <v>4975.5600000000004</v>
      </c>
      <c r="AY428">
        <v>0.4128</v>
      </c>
      <c r="AZ428" s="70">
        <v>1154.24</v>
      </c>
      <c r="BA428">
        <v>9.5799999999999996E-2</v>
      </c>
      <c r="BB428">
        <v>732.32</v>
      </c>
      <c r="BC428">
        <v>6.08E-2</v>
      </c>
      <c r="BD428" s="70">
        <v>12054.5</v>
      </c>
      <c r="BE428" s="70">
        <v>4420.68</v>
      </c>
      <c r="BF428">
        <v>1.43</v>
      </c>
      <c r="BG428">
        <v>0.5474</v>
      </c>
      <c r="BH428">
        <v>0.20130000000000001</v>
      </c>
      <c r="BI428">
        <v>0.13389999999999999</v>
      </c>
      <c r="BJ428">
        <v>3.7600000000000001E-2</v>
      </c>
      <c r="BK428">
        <v>7.9799999999999996E-2</v>
      </c>
    </row>
    <row r="429" spans="1:63" x14ac:dyDescent="0.25">
      <c r="A429" t="s">
        <v>507</v>
      </c>
      <c r="B429">
        <v>45575</v>
      </c>
      <c r="C429">
        <v>178</v>
      </c>
      <c r="D429">
        <v>9.3800000000000008</v>
      </c>
      <c r="E429" s="70">
        <v>1670.19</v>
      </c>
      <c r="F429" s="70">
        <v>1516.55</v>
      </c>
      <c r="G429">
        <v>2.2000000000000001E-3</v>
      </c>
      <c r="H429">
        <v>1.2800000000000001E-2</v>
      </c>
      <c r="I429">
        <v>5.9999999999999995E-4</v>
      </c>
      <c r="J429">
        <v>6.9000000000000006E-2</v>
      </c>
      <c r="K429">
        <v>0.89770000000000005</v>
      </c>
      <c r="L429">
        <v>1.77E-2</v>
      </c>
      <c r="M429">
        <v>0.41649999999999998</v>
      </c>
      <c r="N429">
        <v>2E-3</v>
      </c>
      <c r="O429">
        <v>0.247</v>
      </c>
      <c r="P429" s="70">
        <v>50096.639999999999</v>
      </c>
      <c r="Q429">
        <v>0.27429999999999999</v>
      </c>
      <c r="R429">
        <v>0.1062</v>
      </c>
      <c r="S429">
        <v>0.61950000000000005</v>
      </c>
      <c r="T429">
        <v>16.45</v>
      </c>
      <c r="U429">
        <v>11.4</v>
      </c>
      <c r="V429" s="70">
        <v>71597.11</v>
      </c>
      <c r="W429">
        <v>139.87</v>
      </c>
      <c r="X429" s="70">
        <v>101323.71</v>
      </c>
      <c r="Y429">
        <v>0.80510000000000004</v>
      </c>
      <c r="Z429">
        <v>0.11890000000000001</v>
      </c>
      <c r="AA429">
        <v>7.5999999999999998E-2</v>
      </c>
      <c r="AB429">
        <v>0.19489999999999999</v>
      </c>
      <c r="AC429">
        <v>101.32</v>
      </c>
      <c r="AD429" s="70">
        <v>2579.79</v>
      </c>
      <c r="AE429">
        <v>389.39</v>
      </c>
      <c r="AF429" s="70">
        <v>96611.7</v>
      </c>
      <c r="AG429">
        <v>144</v>
      </c>
      <c r="AH429" s="70">
        <v>28128</v>
      </c>
      <c r="AI429" s="70">
        <v>40459</v>
      </c>
      <c r="AJ429">
        <v>28.25</v>
      </c>
      <c r="AK429">
        <v>25.14</v>
      </c>
      <c r="AL429">
        <v>25.85</v>
      </c>
      <c r="AM429">
        <v>2.6</v>
      </c>
      <c r="AN429">
        <v>982.62</v>
      </c>
      <c r="AO429">
        <v>1.4008</v>
      </c>
      <c r="AP429" s="70">
        <v>1015.08</v>
      </c>
      <c r="AQ429" s="70">
        <v>2002.63</v>
      </c>
      <c r="AR429" s="70">
        <v>5669.76</v>
      </c>
      <c r="AS429">
        <v>550.61</v>
      </c>
      <c r="AT429">
        <v>358.95</v>
      </c>
      <c r="AU429" s="70">
        <v>9597</v>
      </c>
      <c r="AV429" s="70">
        <v>6465.43</v>
      </c>
      <c r="AW429">
        <v>0.57050000000000001</v>
      </c>
      <c r="AX429" s="70">
        <v>3386.8</v>
      </c>
      <c r="AY429">
        <v>0.29880000000000001</v>
      </c>
      <c r="AZ429">
        <v>565.89</v>
      </c>
      <c r="BA429">
        <v>4.99E-2</v>
      </c>
      <c r="BB429">
        <v>914.66</v>
      </c>
      <c r="BC429">
        <v>8.0699999999999994E-2</v>
      </c>
      <c r="BD429" s="70">
        <v>11332.78</v>
      </c>
      <c r="BE429" s="70">
        <v>4614.5</v>
      </c>
      <c r="BF429">
        <v>1.7403999999999999</v>
      </c>
      <c r="BG429">
        <v>0.55510000000000004</v>
      </c>
      <c r="BH429">
        <v>0.21929999999999999</v>
      </c>
      <c r="BI429">
        <v>0.1767</v>
      </c>
      <c r="BJ429">
        <v>3.3300000000000003E-2</v>
      </c>
      <c r="BK429">
        <v>1.55E-2</v>
      </c>
    </row>
    <row r="430" spans="1:63" x14ac:dyDescent="0.25">
      <c r="A430" t="s">
        <v>508</v>
      </c>
      <c r="B430">
        <v>46813</v>
      </c>
      <c r="C430">
        <v>49</v>
      </c>
      <c r="D430">
        <v>41.22</v>
      </c>
      <c r="E430" s="70">
        <v>2019.75</v>
      </c>
      <c r="F430" s="70">
        <v>2378.62</v>
      </c>
      <c r="G430">
        <v>1.7899999999999999E-2</v>
      </c>
      <c r="H430">
        <v>0.06</v>
      </c>
      <c r="I430">
        <v>3.3999999999999998E-3</v>
      </c>
      <c r="J430">
        <v>1.7999999999999999E-2</v>
      </c>
      <c r="K430">
        <v>0.84809999999999997</v>
      </c>
      <c r="L430">
        <v>5.2699999999999997E-2</v>
      </c>
      <c r="M430">
        <v>0.3231</v>
      </c>
      <c r="N430">
        <v>4.5999999999999999E-3</v>
      </c>
      <c r="O430">
        <v>0.13289999999999999</v>
      </c>
      <c r="P430" s="70">
        <v>59215.44</v>
      </c>
      <c r="Q430">
        <v>0.53939999999999999</v>
      </c>
      <c r="R430">
        <v>0.1636</v>
      </c>
      <c r="S430">
        <v>0.29699999999999999</v>
      </c>
      <c r="T430">
        <v>18.010000000000002</v>
      </c>
      <c r="U430">
        <v>17.73</v>
      </c>
      <c r="V430" s="70">
        <v>66070.33</v>
      </c>
      <c r="W430">
        <v>110.81</v>
      </c>
      <c r="X430" s="70">
        <v>211378.75</v>
      </c>
      <c r="Y430">
        <v>0.58819999999999995</v>
      </c>
      <c r="Z430">
        <v>0.38350000000000001</v>
      </c>
      <c r="AA430">
        <v>2.8299999999999999E-2</v>
      </c>
      <c r="AB430">
        <v>0.4118</v>
      </c>
      <c r="AC430">
        <v>211.38</v>
      </c>
      <c r="AD430" s="70">
        <v>6041.37</v>
      </c>
      <c r="AE430">
        <v>603.27</v>
      </c>
      <c r="AF430" s="70">
        <v>194984.85</v>
      </c>
      <c r="AG430">
        <v>517</v>
      </c>
      <c r="AH430" s="70">
        <v>33652</v>
      </c>
      <c r="AI430" s="70">
        <v>54099</v>
      </c>
      <c r="AJ430">
        <v>59.15</v>
      </c>
      <c r="AK430">
        <v>25.81</v>
      </c>
      <c r="AL430">
        <v>30.58</v>
      </c>
      <c r="AM430">
        <v>5.2</v>
      </c>
      <c r="AN430">
        <v>0</v>
      </c>
      <c r="AO430">
        <v>0.69610000000000005</v>
      </c>
      <c r="AP430" s="70">
        <v>1187.54</v>
      </c>
      <c r="AQ430" s="70">
        <v>1526.66</v>
      </c>
      <c r="AR430" s="70">
        <v>5929.44</v>
      </c>
      <c r="AS430">
        <v>643.03</v>
      </c>
      <c r="AT430">
        <v>303.31</v>
      </c>
      <c r="AU430" s="70">
        <v>9590</v>
      </c>
      <c r="AV430" s="70">
        <v>2698.22</v>
      </c>
      <c r="AW430">
        <v>0.29249999999999998</v>
      </c>
      <c r="AX430" s="70">
        <v>4000.17</v>
      </c>
      <c r="AY430">
        <v>0.43359999999999999</v>
      </c>
      <c r="AZ430" s="70">
        <v>2017.78</v>
      </c>
      <c r="BA430">
        <v>0.21870000000000001</v>
      </c>
      <c r="BB430">
        <v>509.01</v>
      </c>
      <c r="BC430">
        <v>5.5199999999999999E-2</v>
      </c>
      <c r="BD430" s="70">
        <v>9225.17</v>
      </c>
      <c r="BE430" s="70">
        <v>2774.6</v>
      </c>
      <c r="BF430">
        <v>0.51319999999999999</v>
      </c>
      <c r="BG430">
        <v>0.59019999999999995</v>
      </c>
      <c r="BH430">
        <v>0.20219999999999999</v>
      </c>
      <c r="BI430">
        <v>0.1636</v>
      </c>
      <c r="BJ430">
        <v>3.2300000000000002E-2</v>
      </c>
      <c r="BK430">
        <v>1.17E-2</v>
      </c>
    </row>
    <row r="431" spans="1:63" x14ac:dyDescent="0.25">
      <c r="A431" t="s">
        <v>509</v>
      </c>
      <c r="B431">
        <v>45781</v>
      </c>
      <c r="C431">
        <v>34</v>
      </c>
      <c r="D431">
        <v>17.13</v>
      </c>
      <c r="E431">
        <v>582.47</v>
      </c>
      <c r="F431">
        <v>806.74</v>
      </c>
      <c r="G431">
        <v>7.0000000000000001E-3</v>
      </c>
      <c r="H431">
        <v>0.25569999999999998</v>
      </c>
      <c r="I431">
        <v>0</v>
      </c>
      <c r="J431">
        <v>1.66E-2</v>
      </c>
      <c r="K431">
        <v>0.61270000000000002</v>
      </c>
      <c r="L431">
        <v>0.1079</v>
      </c>
      <c r="M431">
        <v>0.7984</v>
      </c>
      <c r="N431">
        <v>0</v>
      </c>
      <c r="O431">
        <v>0.13189999999999999</v>
      </c>
      <c r="P431" s="70">
        <v>49057.56</v>
      </c>
      <c r="Q431">
        <v>0.2833</v>
      </c>
      <c r="R431">
        <v>0.26669999999999999</v>
      </c>
      <c r="S431">
        <v>0.45</v>
      </c>
      <c r="T431">
        <v>20.239999999999998</v>
      </c>
      <c r="U431">
        <v>8</v>
      </c>
      <c r="V431" s="70">
        <v>41394.5</v>
      </c>
      <c r="W431">
        <v>66.510000000000005</v>
      </c>
      <c r="X431" s="70">
        <v>188000.12</v>
      </c>
      <c r="Y431">
        <v>0.4022</v>
      </c>
      <c r="Z431">
        <v>0.54920000000000002</v>
      </c>
      <c r="AA431">
        <v>4.8599999999999997E-2</v>
      </c>
      <c r="AB431">
        <v>0.5978</v>
      </c>
      <c r="AC431">
        <v>188</v>
      </c>
      <c r="AD431" s="70">
        <v>5132.28</v>
      </c>
      <c r="AE431">
        <v>339.44</v>
      </c>
      <c r="AF431" s="70">
        <v>122001.24</v>
      </c>
      <c r="AG431">
        <v>296</v>
      </c>
      <c r="AH431" s="70">
        <v>26317</v>
      </c>
      <c r="AI431" s="70">
        <v>38163</v>
      </c>
      <c r="AJ431">
        <v>41.12</v>
      </c>
      <c r="AK431">
        <v>25.52</v>
      </c>
      <c r="AL431">
        <v>27.38</v>
      </c>
      <c r="AM431">
        <v>6</v>
      </c>
      <c r="AN431">
        <v>0</v>
      </c>
      <c r="AO431">
        <v>0.88549999999999995</v>
      </c>
      <c r="AP431" s="70">
        <v>1158.3699999999999</v>
      </c>
      <c r="AQ431" s="70">
        <v>2026.24</v>
      </c>
      <c r="AR431" s="70">
        <v>5444.35</v>
      </c>
      <c r="AS431">
        <v>476.01</v>
      </c>
      <c r="AT431">
        <v>120.07</v>
      </c>
      <c r="AU431" s="70">
        <v>9225</v>
      </c>
      <c r="AV431" s="70">
        <v>2665.87</v>
      </c>
      <c r="AW431">
        <v>0.26200000000000001</v>
      </c>
      <c r="AX431" s="70">
        <v>3369.34</v>
      </c>
      <c r="AY431">
        <v>0.33110000000000001</v>
      </c>
      <c r="AZ431" s="70">
        <v>3047.49</v>
      </c>
      <c r="BA431">
        <v>0.29949999999999999</v>
      </c>
      <c r="BB431" s="70">
        <v>1092.96</v>
      </c>
      <c r="BC431">
        <v>0.1074</v>
      </c>
      <c r="BD431" s="70">
        <v>10175.67</v>
      </c>
      <c r="BE431" s="70">
        <v>4135.49</v>
      </c>
      <c r="BF431">
        <v>1.5978000000000001</v>
      </c>
      <c r="BG431">
        <v>0.52580000000000005</v>
      </c>
      <c r="BH431">
        <v>0.217</v>
      </c>
      <c r="BI431">
        <v>0.20100000000000001</v>
      </c>
      <c r="BJ431">
        <v>4.0099999999999997E-2</v>
      </c>
      <c r="BK431">
        <v>1.61E-2</v>
      </c>
    </row>
    <row r="432" spans="1:63" x14ac:dyDescent="0.25">
      <c r="A432" t="s">
        <v>510</v>
      </c>
      <c r="B432">
        <v>47902</v>
      </c>
      <c r="C432">
        <v>24</v>
      </c>
      <c r="D432">
        <v>75.099999999999994</v>
      </c>
      <c r="E432" s="70">
        <v>1802.41</v>
      </c>
      <c r="F432" s="70">
        <v>1785.69</v>
      </c>
      <c r="G432">
        <v>7.3000000000000001E-3</v>
      </c>
      <c r="H432">
        <v>9.4999999999999998E-3</v>
      </c>
      <c r="I432">
        <v>1.1000000000000001E-3</v>
      </c>
      <c r="J432">
        <v>7.2700000000000001E-2</v>
      </c>
      <c r="K432">
        <v>0.88529999999999998</v>
      </c>
      <c r="L432">
        <v>2.4E-2</v>
      </c>
      <c r="M432">
        <v>0.2407</v>
      </c>
      <c r="N432">
        <v>3.5299999999999998E-2</v>
      </c>
      <c r="O432">
        <v>0.10589999999999999</v>
      </c>
      <c r="P432" s="70">
        <v>68109.149999999994</v>
      </c>
      <c r="Q432">
        <v>0.31669999999999998</v>
      </c>
      <c r="R432">
        <v>0.16669999999999999</v>
      </c>
      <c r="S432">
        <v>0.51670000000000005</v>
      </c>
      <c r="T432">
        <v>16.36</v>
      </c>
      <c r="U432">
        <v>8</v>
      </c>
      <c r="V432" s="70">
        <v>113541.5</v>
      </c>
      <c r="W432">
        <v>223.23</v>
      </c>
      <c r="X432" s="70">
        <v>229926.34</v>
      </c>
      <c r="Y432">
        <v>0.42749999999999999</v>
      </c>
      <c r="Z432">
        <v>0.20480000000000001</v>
      </c>
      <c r="AA432">
        <v>0.36770000000000003</v>
      </c>
      <c r="AB432">
        <v>0.57250000000000001</v>
      </c>
      <c r="AC432">
        <v>229.93</v>
      </c>
      <c r="AD432" s="70">
        <v>7941.46</v>
      </c>
      <c r="AE432">
        <v>310.61</v>
      </c>
      <c r="AF432" s="70">
        <v>262894.34999999998</v>
      </c>
      <c r="AG432">
        <v>588</v>
      </c>
      <c r="AH432" s="70">
        <v>38536</v>
      </c>
      <c r="AI432" s="70">
        <v>55845</v>
      </c>
      <c r="AJ432">
        <v>45.7</v>
      </c>
      <c r="AK432">
        <v>24.73</v>
      </c>
      <c r="AL432">
        <v>34.97</v>
      </c>
      <c r="AM432">
        <v>4.2</v>
      </c>
      <c r="AN432">
        <v>0</v>
      </c>
      <c r="AO432">
        <v>0.71299999999999997</v>
      </c>
      <c r="AP432" s="70">
        <v>1452.82</v>
      </c>
      <c r="AQ432" s="70">
        <v>3055.2</v>
      </c>
      <c r="AR432" s="70">
        <v>7103.12</v>
      </c>
      <c r="AS432">
        <v>648.52</v>
      </c>
      <c r="AT432">
        <v>884.34</v>
      </c>
      <c r="AU432" s="70">
        <v>13144</v>
      </c>
      <c r="AV432" s="70">
        <v>5987.77</v>
      </c>
      <c r="AW432">
        <v>0.39350000000000002</v>
      </c>
      <c r="AX432" s="70">
        <v>7973.63</v>
      </c>
      <c r="AY432">
        <v>0.52400000000000002</v>
      </c>
      <c r="AZ432">
        <v>677.14</v>
      </c>
      <c r="BA432">
        <v>4.4499999999999998E-2</v>
      </c>
      <c r="BB432">
        <v>579.19000000000005</v>
      </c>
      <c r="BC432">
        <v>3.8100000000000002E-2</v>
      </c>
      <c r="BD432" s="70">
        <v>15217.73</v>
      </c>
      <c r="BE432">
        <v>343.68</v>
      </c>
      <c r="BF432">
        <v>9.35E-2</v>
      </c>
      <c r="BG432">
        <v>0.60160000000000002</v>
      </c>
      <c r="BH432">
        <v>0.19439999999999999</v>
      </c>
      <c r="BI432">
        <v>0.14019999999999999</v>
      </c>
      <c r="BJ432">
        <v>5.0099999999999999E-2</v>
      </c>
      <c r="BK432">
        <v>1.37E-2</v>
      </c>
    </row>
    <row r="433" spans="1:63" x14ac:dyDescent="0.25">
      <c r="A433" t="s">
        <v>511</v>
      </c>
      <c r="B433">
        <v>49924</v>
      </c>
      <c r="C433">
        <v>24</v>
      </c>
      <c r="D433">
        <v>190.72</v>
      </c>
      <c r="E433" s="70">
        <v>4577.16</v>
      </c>
      <c r="F433" s="70">
        <v>4730.92</v>
      </c>
      <c r="G433">
        <v>6.1999999999999998E-3</v>
      </c>
      <c r="H433">
        <v>3.1E-2</v>
      </c>
      <c r="I433">
        <v>8.0000000000000004E-4</v>
      </c>
      <c r="J433">
        <v>2.1999999999999999E-2</v>
      </c>
      <c r="K433">
        <v>0.89329999999999998</v>
      </c>
      <c r="L433">
        <v>4.6600000000000003E-2</v>
      </c>
      <c r="M433">
        <v>0.3609</v>
      </c>
      <c r="N433">
        <v>7.0000000000000001E-3</v>
      </c>
      <c r="O433">
        <v>0.10290000000000001</v>
      </c>
      <c r="P433" s="70">
        <v>58712.44</v>
      </c>
      <c r="Q433">
        <v>0.30070000000000002</v>
      </c>
      <c r="R433">
        <v>0.2162</v>
      </c>
      <c r="S433">
        <v>0.48309999999999997</v>
      </c>
      <c r="T433">
        <v>20.18</v>
      </c>
      <c r="U433">
        <v>25</v>
      </c>
      <c r="V433" s="70">
        <v>82674.720000000001</v>
      </c>
      <c r="W433">
        <v>183.05</v>
      </c>
      <c r="X433" s="70">
        <v>123313.16</v>
      </c>
      <c r="Y433">
        <v>0.7087</v>
      </c>
      <c r="Z433">
        <v>0.23569999999999999</v>
      </c>
      <c r="AA433">
        <v>5.57E-2</v>
      </c>
      <c r="AB433">
        <v>0.2913</v>
      </c>
      <c r="AC433">
        <v>123.31</v>
      </c>
      <c r="AD433" s="70">
        <v>4551.41</v>
      </c>
      <c r="AE433">
        <v>587.16</v>
      </c>
      <c r="AF433" s="70">
        <v>133614.15</v>
      </c>
      <c r="AG433">
        <v>349</v>
      </c>
      <c r="AH433" s="70">
        <v>31508</v>
      </c>
      <c r="AI433" s="70">
        <v>45796</v>
      </c>
      <c r="AJ433">
        <v>47.7</v>
      </c>
      <c r="AK433">
        <v>36.06</v>
      </c>
      <c r="AL433">
        <v>36.92</v>
      </c>
      <c r="AM433">
        <v>4.7</v>
      </c>
      <c r="AN433">
        <v>0</v>
      </c>
      <c r="AO433">
        <v>0.95199999999999996</v>
      </c>
      <c r="AP433" s="70">
        <v>1100.82</v>
      </c>
      <c r="AQ433" s="70">
        <v>1601.43</v>
      </c>
      <c r="AR433" s="70">
        <v>5372.33</v>
      </c>
      <c r="AS433">
        <v>562.54999999999995</v>
      </c>
      <c r="AT433">
        <v>147.87</v>
      </c>
      <c r="AU433" s="70">
        <v>8785</v>
      </c>
      <c r="AV433" s="70">
        <v>3866.7</v>
      </c>
      <c r="AW433">
        <v>0.41620000000000001</v>
      </c>
      <c r="AX433" s="70">
        <v>3887.28</v>
      </c>
      <c r="AY433">
        <v>0.41839999999999999</v>
      </c>
      <c r="AZ433">
        <v>889.22</v>
      </c>
      <c r="BA433">
        <v>9.5699999999999993E-2</v>
      </c>
      <c r="BB433">
        <v>647.22</v>
      </c>
      <c r="BC433">
        <v>6.9699999999999998E-2</v>
      </c>
      <c r="BD433" s="70">
        <v>9290.42</v>
      </c>
      <c r="BE433" s="70">
        <v>3253.18</v>
      </c>
      <c r="BF433">
        <v>0.87160000000000004</v>
      </c>
      <c r="BG433">
        <v>0.64029999999999998</v>
      </c>
      <c r="BH433">
        <v>0.20760000000000001</v>
      </c>
      <c r="BI433">
        <v>9.3799999999999994E-2</v>
      </c>
      <c r="BJ433">
        <v>4.4200000000000003E-2</v>
      </c>
      <c r="BK433">
        <v>1.41E-2</v>
      </c>
    </row>
    <row r="434" spans="1:63" x14ac:dyDescent="0.25">
      <c r="A434" t="s">
        <v>512</v>
      </c>
      <c r="B434">
        <v>45583</v>
      </c>
      <c r="C434">
        <v>28</v>
      </c>
      <c r="D434">
        <v>171.67</v>
      </c>
      <c r="E434" s="70">
        <v>4806.66</v>
      </c>
      <c r="F434" s="70">
        <v>4668.82</v>
      </c>
      <c r="G434">
        <v>3.5799999999999998E-2</v>
      </c>
      <c r="H434">
        <v>1.8200000000000001E-2</v>
      </c>
      <c r="I434">
        <v>6.9999999999999999E-4</v>
      </c>
      <c r="J434">
        <v>6.3700000000000007E-2</v>
      </c>
      <c r="K434">
        <v>0.85350000000000004</v>
      </c>
      <c r="L434">
        <v>2.81E-2</v>
      </c>
      <c r="M434">
        <v>0.1095</v>
      </c>
      <c r="N434">
        <v>8.0999999999999996E-3</v>
      </c>
      <c r="O434">
        <v>0.10299999999999999</v>
      </c>
      <c r="P434" s="70">
        <v>60362.03</v>
      </c>
      <c r="Q434">
        <v>0.4471</v>
      </c>
      <c r="R434">
        <v>0.15690000000000001</v>
      </c>
      <c r="S434">
        <v>0.39610000000000001</v>
      </c>
      <c r="T434">
        <v>16.149999999999999</v>
      </c>
      <c r="U434">
        <v>8.8000000000000007</v>
      </c>
      <c r="V434" s="70">
        <v>94933.75</v>
      </c>
      <c r="W434">
        <v>532.04999999999995</v>
      </c>
      <c r="X434" s="70">
        <v>159669.97</v>
      </c>
      <c r="Y434">
        <v>0.7853</v>
      </c>
      <c r="Z434">
        <v>0.1983</v>
      </c>
      <c r="AA434">
        <v>1.6400000000000001E-2</v>
      </c>
      <c r="AB434">
        <v>0.2147</v>
      </c>
      <c r="AC434">
        <v>159.66999999999999</v>
      </c>
      <c r="AD434" s="70">
        <v>6019.06</v>
      </c>
      <c r="AE434">
        <v>697.11</v>
      </c>
      <c r="AF434" s="70">
        <v>193791.44</v>
      </c>
      <c r="AG434">
        <v>514</v>
      </c>
      <c r="AH434" s="70">
        <v>50873</v>
      </c>
      <c r="AI434" s="70">
        <v>79616</v>
      </c>
      <c r="AJ434">
        <v>65.25</v>
      </c>
      <c r="AK434">
        <v>37.130000000000003</v>
      </c>
      <c r="AL434">
        <v>37.68</v>
      </c>
      <c r="AM434">
        <v>4.3</v>
      </c>
      <c r="AN434" s="70">
        <v>1145.5899999999999</v>
      </c>
      <c r="AO434">
        <v>0.65890000000000004</v>
      </c>
      <c r="AP434" s="70">
        <v>1053.74</v>
      </c>
      <c r="AQ434" s="70">
        <v>1508.08</v>
      </c>
      <c r="AR434" s="70">
        <v>5716.05</v>
      </c>
      <c r="AS434">
        <v>542.21</v>
      </c>
      <c r="AT434">
        <v>170.93</v>
      </c>
      <c r="AU434" s="70">
        <v>8991</v>
      </c>
      <c r="AV434" s="70">
        <v>2498.5</v>
      </c>
      <c r="AW434">
        <v>0.25790000000000002</v>
      </c>
      <c r="AX434" s="70">
        <v>6127.14</v>
      </c>
      <c r="AY434">
        <v>0.63239999999999996</v>
      </c>
      <c r="AZ434">
        <v>723.35</v>
      </c>
      <c r="BA434">
        <v>7.4700000000000003E-2</v>
      </c>
      <c r="BB434">
        <v>339.35</v>
      </c>
      <c r="BC434">
        <v>3.5000000000000003E-2</v>
      </c>
      <c r="BD434" s="70">
        <v>9688.34</v>
      </c>
      <c r="BE434" s="70">
        <v>1200.75</v>
      </c>
      <c r="BF434">
        <v>0.15290000000000001</v>
      </c>
      <c r="BG434">
        <v>0.60529999999999995</v>
      </c>
      <c r="BH434">
        <v>0.2162</v>
      </c>
      <c r="BI434">
        <v>0.12870000000000001</v>
      </c>
      <c r="BJ434">
        <v>3.0099999999999998E-2</v>
      </c>
      <c r="BK434">
        <v>1.9699999999999999E-2</v>
      </c>
    </row>
    <row r="435" spans="1:63" x14ac:dyDescent="0.25">
      <c r="A435" t="s">
        <v>513</v>
      </c>
      <c r="B435">
        <v>47076</v>
      </c>
      <c r="C435">
        <v>36</v>
      </c>
      <c r="D435">
        <v>10.51</v>
      </c>
      <c r="E435">
        <v>378.43</v>
      </c>
      <c r="F435">
        <v>512.35</v>
      </c>
      <c r="G435">
        <v>3.1199999999999999E-2</v>
      </c>
      <c r="H435">
        <v>1.09E-2</v>
      </c>
      <c r="I435">
        <v>2E-3</v>
      </c>
      <c r="J435">
        <v>9.8699999999999996E-2</v>
      </c>
      <c r="K435">
        <v>0.82499999999999996</v>
      </c>
      <c r="L435">
        <v>3.2099999999999997E-2</v>
      </c>
      <c r="M435">
        <v>0.2321</v>
      </c>
      <c r="N435">
        <v>0</v>
      </c>
      <c r="O435">
        <v>9.0899999999999995E-2</v>
      </c>
      <c r="P435" s="70">
        <v>54516.26</v>
      </c>
      <c r="Q435">
        <v>0.20749999999999999</v>
      </c>
      <c r="R435">
        <v>0.15090000000000001</v>
      </c>
      <c r="S435">
        <v>0.64149999999999996</v>
      </c>
      <c r="T435">
        <v>17.54</v>
      </c>
      <c r="U435">
        <v>5.0999999999999996</v>
      </c>
      <c r="V435" s="70">
        <v>66371.289999999994</v>
      </c>
      <c r="W435">
        <v>72.63</v>
      </c>
      <c r="X435" s="70">
        <v>121407.39</v>
      </c>
      <c r="Y435">
        <v>0.87480000000000002</v>
      </c>
      <c r="Z435">
        <v>7.1300000000000002E-2</v>
      </c>
      <c r="AA435">
        <v>5.3900000000000003E-2</v>
      </c>
      <c r="AB435">
        <v>0.12520000000000001</v>
      </c>
      <c r="AC435">
        <v>121.41</v>
      </c>
      <c r="AD435" s="70">
        <v>3317.93</v>
      </c>
      <c r="AE435">
        <v>540.01</v>
      </c>
      <c r="AF435" s="70">
        <v>86270.36</v>
      </c>
      <c r="AG435">
        <v>94</v>
      </c>
      <c r="AH435" s="70">
        <v>32741</v>
      </c>
      <c r="AI435" s="70">
        <v>49856</v>
      </c>
      <c r="AJ435">
        <v>50.26</v>
      </c>
      <c r="AK435">
        <v>25.51</v>
      </c>
      <c r="AL435">
        <v>32.29</v>
      </c>
      <c r="AM435">
        <v>5.5</v>
      </c>
      <c r="AN435" s="70">
        <v>1172.75</v>
      </c>
      <c r="AO435">
        <v>1.2958000000000001</v>
      </c>
      <c r="AP435" s="70">
        <v>1492.86</v>
      </c>
      <c r="AQ435" s="70">
        <v>1897.92</v>
      </c>
      <c r="AR435" s="70">
        <v>5264.29</v>
      </c>
      <c r="AS435">
        <v>187.08</v>
      </c>
      <c r="AT435">
        <v>211.9</v>
      </c>
      <c r="AU435" s="70">
        <v>9054</v>
      </c>
      <c r="AV435" s="70">
        <v>3952.69</v>
      </c>
      <c r="AW435">
        <v>0.40010000000000001</v>
      </c>
      <c r="AX435" s="70">
        <v>2920.13</v>
      </c>
      <c r="AY435">
        <v>0.29559999999999997</v>
      </c>
      <c r="AZ435" s="70">
        <v>2597.3200000000002</v>
      </c>
      <c r="BA435">
        <v>0.26290000000000002</v>
      </c>
      <c r="BB435">
        <v>410.05</v>
      </c>
      <c r="BC435">
        <v>4.1500000000000002E-2</v>
      </c>
      <c r="BD435" s="70">
        <v>9880.2000000000007</v>
      </c>
      <c r="BE435" s="70">
        <v>6775.27</v>
      </c>
      <c r="BF435">
        <v>1.8665</v>
      </c>
      <c r="BG435">
        <v>0.62129999999999996</v>
      </c>
      <c r="BH435">
        <v>0.1958</v>
      </c>
      <c r="BI435">
        <v>0.11070000000000001</v>
      </c>
      <c r="BJ435">
        <v>3.3000000000000002E-2</v>
      </c>
      <c r="BK435">
        <v>3.9300000000000002E-2</v>
      </c>
    </row>
    <row r="436" spans="1:63" x14ac:dyDescent="0.25">
      <c r="A436" t="s">
        <v>514</v>
      </c>
      <c r="B436">
        <v>46896</v>
      </c>
      <c r="C436">
        <v>39</v>
      </c>
      <c r="D436">
        <v>270.08999999999997</v>
      </c>
      <c r="E436" s="70">
        <v>10533.5</v>
      </c>
      <c r="F436" s="70">
        <v>9811.52</v>
      </c>
      <c r="G436">
        <v>3.1800000000000002E-2</v>
      </c>
      <c r="H436">
        <v>0.1966</v>
      </c>
      <c r="I436">
        <v>2.7000000000000001E-3</v>
      </c>
      <c r="J436">
        <v>4.19E-2</v>
      </c>
      <c r="K436">
        <v>0.65259999999999996</v>
      </c>
      <c r="L436">
        <v>7.4499999999999997E-2</v>
      </c>
      <c r="M436">
        <v>0.1799</v>
      </c>
      <c r="N436">
        <v>2.9000000000000001E-2</v>
      </c>
      <c r="O436">
        <v>0.13550000000000001</v>
      </c>
      <c r="P436" s="70">
        <v>64381.09</v>
      </c>
      <c r="Q436">
        <v>0.14369999999999999</v>
      </c>
      <c r="R436">
        <v>0.2414</v>
      </c>
      <c r="S436">
        <v>0.6149</v>
      </c>
      <c r="T436">
        <v>19.13</v>
      </c>
      <c r="U436">
        <v>56.12</v>
      </c>
      <c r="V436" s="70">
        <v>77503.509999999995</v>
      </c>
      <c r="W436">
        <v>186.11</v>
      </c>
      <c r="X436" s="70">
        <v>107202.68</v>
      </c>
      <c r="Y436">
        <v>0.83050000000000002</v>
      </c>
      <c r="Z436">
        <v>0.1535</v>
      </c>
      <c r="AA436">
        <v>1.6E-2</v>
      </c>
      <c r="AB436">
        <v>0.16950000000000001</v>
      </c>
      <c r="AC436">
        <v>107.2</v>
      </c>
      <c r="AD436" s="70">
        <v>3925.59</v>
      </c>
      <c r="AE436">
        <v>574.72</v>
      </c>
      <c r="AF436" s="70">
        <v>122258.46</v>
      </c>
      <c r="AG436">
        <v>298</v>
      </c>
      <c r="AH436" s="70">
        <v>46341</v>
      </c>
      <c r="AI436" s="70">
        <v>67481</v>
      </c>
      <c r="AJ436">
        <v>74.2</v>
      </c>
      <c r="AK436">
        <v>36.17</v>
      </c>
      <c r="AL436">
        <v>35.130000000000003</v>
      </c>
      <c r="AM436">
        <v>4.5</v>
      </c>
      <c r="AN436" s="70">
        <v>1342.16</v>
      </c>
      <c r="AO436">
        <v>1.0185</v>
      </c>
      <c r="AP436" s="70">
        <v>1263.08</v>
      </c>
      <c r="AQ436" s="70">
        <v>1974.69</v>
      </c>
      <c r="AR436" s="70">
        <v>5430.29</v>
      </c>
      <c r="AS436">
        <v>508.94</v>
      </c>
      <c r="AT436">
        <v>257.99</v>
      </c>
      <c r="AU436" s="70">
        <v>9435</v>
      </c>
      <c r="AV436" s="70">
        <v>4809.97</v>
      </c>
      <c r="AW436">
        <v>0.43990000000000001</v>
      </c>
      <c r="AX436" s="70">
        <v>5029.2299999999996</v>
      </c>
      <c r="AY436">
        <v>0.45989999999999998</v>
      </c>
      <c r="AZ436">
        <v>642.35</v>
      </c>
      <c r="BA436">
        <v>5.8700000000000002E-2</v>
      </c>
      <c r="BB436">
        <v>452.97</v>
      </c>
      <c r="BC436">
        <v>4.1399999999999999E-2</v>
      </c>
      <c r="BD436" s="70">
        <v>10934.52</v>
      </c>
      <c r="BE436" s="70">
        <v>3678</v>
      </c>
      <c r="BF436">
        <v>0.85540000000000005</v>
      </c>
      <c r="BG436">
        <v>0.57110000000000005</v>
      </c>
      <c r="BH436">
        <v>0.22189999999999999</v>
      </c>
      <c r="BI436">
        <v>0.15870000000000001</v>
      </c>
      <c r="BJ436">
        <v>2.52E-2</v>
      </c>
      <c r="BK436">
        <v>2.3E-2</v>
      </c>
    </row>
    <row r="437" spans="1:63" x14ac:dyDescent="0.25">
      <c r="A437" t="s">
        <v>515</v>
      </c>
      <c r="B437">
        <v>47084</v>
      </c>
      <c r="C437">
        <v>74</v>
      </c>
      <c r="D437">
        <v>18.53</v>
      </c>
      <c r="E437" s="70">
        <v>1371.04</v>
      </c>
      <c r="F437" s="70">
        <v>1285.31</v>
      </c>
      <c r="G437">
        <v>8.0999999999999996E-3</v>
      </c>
      <c r="H437">
        <v>7.6E-3</v>
      </c>
      <c r="I437">
        <v>5.0000000000000001E-4</v>
      </c>
      <c r="J437">
        <v>6.2700000000000006E-2</v>
      </c>
      <c r="K437">
        <v>0.91400000000000003</v>
      </c>
      <c r="L437">
        <v>7.0000000000000001E-3</v>
      </c>
      <c r="M437">
        <v>0.44879999999999998</v>
      </c>
      <c r="N437">
        <v>1.01E-2</v>
      </c>
      <c r="O437">
        <v>0.17299999999999999</v>
      </c>
      <c r="P437" s="70">
        <v>54286.73</v>
      </c>
      <c r="Q437">
        <v>0.12590000000000001</v>
      </c>
      <c r="R437">
        <v>0.2</v>
      </c>
      <c r="S437">
        <v>0.67410000000000003</v>
      </c>
      <c r="T437">
        <v>17.16</v>
      </c>
      <c r="U437">
        <v>8.66</v>
      </c>
      <c r="V437" s="70">
        <v>62556.24</v>
      </c>
      <c r="W437">
        <v>154.22999999999999</v>
      </c>
      <c r="X437" s="70">
        <v>116866.52</v>
      </c>
      <c r="Y437">
        <v>0.77949999999999997</v>
      </c>
      <c r="Z437">
        <v>0.17119999999999999</v>
      </c>
      <c r="AA437">
        <v>4.9299999999999997E-2</v>
      </c>
      <c r="AB437">
        <v>0.2205</v>
      </c>
      <c r="AC437">
        <v>116.87</v>
      </c>
      <c r="AD437" s="70">
        <v>3625.47</v>
      </c>
      <c r="AE437">
        <v>503.99</v>
      </c>
      <c r="AF437" s="70">
        <v>118263.41</v>
      </c>
      <c r="AG437">
        <v>278</v>
      </c>
      <c r="AH437" s="70">
        <v>32640</v>
      </c>
      <c r="AI437" s="70">
        <v>45462</v>
      </c>
      <c r="AJ437">
        <v>54.08</v>
      </c>
      <c r="AK437">
        <v>27.87</v>
      </c>
      <c r="AL437">
        <v>38.729999999999997</v>
      </c>
      <c r="AM437">
        <v>4</v>
      </c>
      <c r="AN437">
        <v>0</v>
      </c>
      <c r="AO437">
        <v>0.85729999999999995</v>
      </c>
      <c r="AP437" s="70">
        <v>1303.73</v>
      </c>
      <c r="AQ437" s="70">
        <v>1846.37</v>
      </c>
      <c r="AR437" s="70">
        <v>5805.08</v>
      </c>
      <c r="AS437">
        <v>425.05</v>
      </c>
      <c r="AT437">
        <v>72.790000000000006</v>
      </c>
      <c r="AU437" s="70">
        <v>9453</v>
      </c>
      <c r="AV437" s="70">
        <v>5673.44</v>
      </c>
      <c r="AW437">
        <v>0.54669999999999996</v>
      </c>
      <c r="AX437" s="70">
        <v>3137.02</v>
      </c>
      <c r="AY437">
        <v>0.30230000000000001</v>
      </c>
      <c r="AZ437">
        <v>873.22</v>
      </c>
      <c r="BA437">
        <v>8.4099999999999994E-2</v>
      </c>
      <c r="BB437">
        <v>693.67</v>
      </c>
      <c r="BC437">
        <v>6.6799999999999998E-2</v>
      </c>
      <c r="BD437" s="70">
        <v>10377.36</v>
      </c>
      <c r="BE437" s="70">
        <v>3578.14</v>
      </c>
      <c r="BF437">
        <v>1.1617999999999999</v>
      </c>
      <c r="BG437">
        <v>0.50849999999999995</v>
      </c>
      <c r="BH437">
        <v>0.1923</v>
      </c>
      <c r="BI437">
        <v>0.24540000000000001</v>
      </c>
      <c r="BJ437">
        <v>3.8699999999999998E-2</v>
      </c>
      <c r="BK437">
        <v>1.5100000000000001E-2</v>
      </c>
    </row>
    <row r="438" spans="1:63" x14ac:dyDescent="0.25">
      <c r="A438" t="s">
        <v>516</v>
      </c>
      <c r="B438">
        <v>44644</v>
      </c>
      <c r="C438">
        <v>53</v>
      </c>
      <c r="D438">
        <v>71.040000000000006</v>
      </c>
      <c r="E438" s="70">
        <v>3765.33</v>
      </c>
      <c r="F438" s="70">
        <v>3440.65</v>
      </c>
      <c r="G438">
        <v>7.1999999999999998E-3</v>
      </c>
      <c r="H438">
        <v>2.9700000000000001E-2</v>
      </c>
      <c r="I438">
        <v>3.0999999999999999E-3</v>
      </c>
      <c r="J438">
        <v>2.0400000000000001E-2</v>
      </c>
      <c r="K438">
        <v>0.86950000000000005</v>
      </c>
      <c r="L438">
        <v>7.0199999999999999E-2</v>
      </c>
      <c r="M438">
        <v>0.54369999999999996</v>
      </c>
      <c r="N438">
        <v>1.6999999999999999E-3</v>
      </c>
      <c r="O438">
        <v>0.15720000000000001</v>
      </c>
      <c r="P438" s="70">
        <v>53946.76</v>
      </c>
      <c r="Q438">
        <v>0.2437</v>
      </c>
      <c r="R438">
        <v>0.2132</v>
      </c>
      <c r="S438">
        <v>0.54310000000000003</v>
      </c>
      <c r="T438">
        <v>19.43</v>
      </c>
      <c r="U438">
        <v>23</v>
      </c>
      <c r="V438" s="70">
        <v>82093.13</v>
      </c>
      <c r="W438">
        <v>155.80000000000001</v>
      </c>
      <c r="X438" s="70">
        <v>106892.5</v>
      </c>
      <c r="Y438">
        <v>0.72770000000000001</v>
      </c>
      <c r="Z438">
        <v>0.25890000000000002</v>
      </c>
      <c r="AA438">
        <v>1.3299999999999999E-2</v>
      </c>
      <c r="AB438">
        <v>0.27229999999999999</v>
      </c>
      <c r="AC438">
        <v>106.89</v>
      </c>
      <c r="AD438" s="70">
        <v>3094.58</v>
      </c>
      <c r="AE438">
        <v>468.09</v>
      </c>
      <c r="AF438" s="70">
        <v>113353.75</v>
      </c>
      <c r="AG438">
        <v>244</v>
      </c>
      <c r="AH438" s="70">
        <v>26684</v>
      </c>
      <c r="AI438" s="70">
        <v>40181</v>
      </c>
      <c r="AJ438">
        <v>44.78</v>
      </c>
      <c r="AK438">
        <v>28.23</v>
      </c>
      <c r="AL438">
        <v>30.15</v>
      </c>
      <c r="AM438">
        <v>2.2999999999999998</v>
      </c>
      <c r="AN438" s="70">
        <v>1366.35</v>
      </c>
      <c r="AO438">
        <v>1.6468</v>
      </c>
      <c r="AP438" s="70">
        <v>1331.54</v>
      </c>
      <c r="AQ438" s="70">
        <v>1687.94</v>
      </c>
      <c r="AR438" s="70">
        <v>5769.21</v>
      </c>
      <c r="AS438">
        <v>299.44</v>
      </c>
      <c r="AT438">
        <v>124.86</v>
      </c>
      <c r="AU438" s="70">
        <v>9213</v>
      </c>
      <c r="AV438" s="70">
        <v>4132.8900000000003</v>
      </c>
      <c r="AW438">
        <v>0.42059999999999997</v>
      </c>
      <c r="AX438" s="70">
        <v>4216.8900000000003</v>
      </c>
      <c r="AY438">
        <v>0.42920000000000003</v>
      </c>
      <c r="AZ438">
        <v>531.57000000000005</v>
      </c>
      <c r="BA438">
        <v>5.4100000000000002E-2</v>
      </c>
      <c r="BB438">
        <v>944.35</v>
      </c>
      <c r="BC438">
        <v>9.6100000000000005E-2</v>
      </c>
      <c r="BD438" s="70">
        <v>9825.7000000000007</v>
      </c>
      <c r="BE438" s="70">
        <v>2501.06</v>
      </c>
      <c r="BF438">
        <v>0.83930000000000005</v>
      </c>
      <c r="BG438">
        <v>0.55110000000000003</v>
      </c>
      <c r="BH438">
        <v>0.20780000000000001</v>
      </c>
      <c r="BI438">
        <v>0.2097</v>
      </c>
      <c r="BJ438">
        <v>2.35E-2</v>
      </c>
      <c r="BK438">
        <v>7.9000000000000008E-3</v>
      </c>
    </row>
    <row r="439" spans="1:63" x14ac:dyDescent="0.25">
      <c r="A439" t="s">
        <v>517</v>
      </c>
      <c r="B439">
        <v>49932</v>
      </c>
      <c r="C439">
        <v>29</v>
      </c>
      <c r="D439">
        <v>213.55</v>
      </c>
      <c r="E439" s="70">
        <v>6192.82</v>
      </c>
      <c r="F439" s="70">
        <v>5942.35</v>
      </c>
      <c r="G439">
        <v>9.7000000000000003E-3</v>
      </c>
      <c r="H439">
        <v>0.1263</v>
      </c>
      <c r="I439">
        <v>1.2999999999999999E-3</v>
      </c>
      <c r="J439">
        <v>2.8899999999999999E-2</v>
      </c>
      <c r="K439">
        <v>0.75870000000000004</v>
      </c>
      <c r="L439">
        <v>7.5200000000000003E-2</v>
      </c>
      <c r="M439">
        <v>0.4239</v>
      </c>
      <c r="N439">
        <v>6.4000000000000003E-3</v>
      </c>
      <c r="O439">
        <v>0.14480000000000001</v>
      </c>
      <c r="P439" s="70">
        <v>51749.09</v>
      </c>
      <c r="Q439">
        <v>0.16900000000000001</v>
      </c>
      <c r="R439">
        <v>0.17730000000000001</v>
      </c>
      <c r="S439">
        <v>0.65369999999999995</v>
      </c>
      <c r="T439">
        <v>20.53</v>
      </c>
      <c r="U439">
        <v>30</v>
      </c>
      <c r="V439" s="70">
        <v>76887.199999999997</v>
      </c>
      <c r="W439">
        <v>206.4</v>
      </c>
      <c r="X439" s="70">
        <v>143859.92000000001</v>
      </c>
      <c r="Y439">
        <v>0.81079999999999997</v>
      </c>
      <c r="Z439">
        <v>0.16139999999999999</v>
      </c>
      <c r="AA439">
        <v>2.7799999999999998E-2</v>
      </c>
      <c r="AB439">
        <v>0.18920000000000001</v>
      </c>
      <c r="AC439">
        <v>143.86000000000001</v>
      </c>
      <c r="AD439" s="70">
        <v>4897.67</v>
      </c>
      <c r="AE439">
        <v>740.2</v>
      </c>
      <c r="AF439" s="70">
        <v>161679.04999999999</v>
      </c>
      <c r="AG439">
        <v>457</v>
      </c>
      <c r="AH439" s="70">
        <v>31714</v>
      </c>
      <c r="AI439" s="70">
        <v>53699</v>
      </c>
      <c r="AJ439">
        <v>59.5</v>
      </c>
      <c r="AK439">
        <v>32.049999999999997</v>
      </c>
      <c r="AL439">
        <v>39.69</v>
      </c>
      <c r="AM439">
        <v>5.8</v>
      </c>
      <c r="AN439">
        <v>0</v>
      </c>
      <c r="AO439">
        <v>0.81200000000000006</v>
      </c>
      <c r="AP439">
        <v>919.63</v>
      </c>
      <c r="AQ439" s="70">
        <v>1777.37</v>
      </c>
      <c r="AR439" s="70">
        <v>4739.38</v>
      </c>
      <c r="AS439">
        <v>376.57</v>
      </c>
      <c r="AT439">
        <v>330.06</v>
      </c>
      <c r="AU439" s="70">
        <v>8143</v>
      </c>
      <c r="AV439" s="70">
        <v>3421.95</v>
      </c>
      <c r="AW439">
        <v>0.36930000000000002</v>
      </c>
      <c r="AX439" s="70">
        <v>4567.8</v>
      </c>
      <c r="AY439">
        <v>0.49299999999999999</v>
      </c>
      <c r="AZ439">
        <v>587.64</v>
      </c>
      <c r="BA439">
        <v>6.3399999999999998E-2</v>
      </c>
      <c r="BB439">
        <v>687.64</v>
      </c>
      <c r="BC439">
        <v>7.4200000000000002E-2</v>
      </c>
      <c r="BD439" s="70">
        <v>9265.02</v>
      </c>
      <c r="BE439" s="70">
        <v>2248.81</v>
      </c>
      <c r="BF439">
        <v>0.3957</v>
      </c>
      <c r="BG439">
        <v>0.56920000000000004</v>
      </c>
      <c r="BH439">
        <v>0.21</v>
      </c>
      <c r="BI439">
        <v>0.1598</v>
      </c>
      <c r="BJ439">
        <v>4.4499999999999998E-2</v>
      </c>
      <c r="BK439">
        <v>1.6500000000000001E-2</v>
      </c>
    </row>
    <row r="440" spans="1:63" x14ac:dyDescent="0.25">
      <c r="A440" t="s">
        <v>518</v>
      </c>
      <c r="B440">
        <v>48421</v>
      </c>
      <c r="C440">
        <v>35</v>
      </c>
      <c r="D440">
        <v>34.729999999999997</v>
      </c>
      <c r="E440" s="70">
        <v>1215.57</v>
      </c>
      <c r="F440" s="70">
        <v>1286.52</v>
      </c>
      <c r="G440">
        <v>1.4999999999999999E-2</v>
      </c>
      <c r="H440">
        <v>1.0800000000000001E-2</v>
      </c>
      <c r="I440">
        <v>2.3E-3</v>
      </c>
      <c r="J440">
        <v>2.6200000000000001E-2</v>
      </c>
      <c r="K440">
        <v>0.91930000000000001</v>
      </c>
      <c r="L440">
        <v>2.6499999999999999E-2</v>
      </c>
      <c r="M440">
        <v>0.2707</v>
      </c>
      <c r="N440">
        <v>1.01E-2</v>
      </c>
      <c r="O440">
        <v>9.0200000000000002E-2</v>
      </c>
      <c r="P440" s="70">
        <v>47846.44</v>
      </c>
      <c r="Q440">
        <v>0.12770000000000001</v>
      </c>
      <c r="R440">
        <v>0.26600000000000001</v>
      </c>
      <c r="S440">
        <v>0.60640000000000005</v>
      </c>
      <c r="T440">
        <v>18.309999999999999</v>
      </c>
      <c r="U440">
        <v>18</v>
      </c>
      <c r="V440" s="70">
        <v>48563</v>
      </c>
      <c r="W440">
        <v>66.319999999999993</v>
      </c>
      <c r="X440" s="70">
        <v>149909.75</v>
      </c>
      <c r="Y440">
        <v>0.81630000000000003</v>
      </c>
      <c r="Z440">
        <v>0.12920000000000001</v>
      </c>
      <c r="AA440">
        <v>5.45E-2</v>
      </c>
      <c r="AB440">
        <v>0.1837</v>
      </c>
      <c r="AC440">
        <v>149.91</v>
      </c>
      <c r="AD440" s="70">
        <v>4128.05</v>
      </c>
      <c r="AE440">
        <v>495.12</v>
      </c>
      <c r="AF440" s="70">
        <v>141419.01</v>
      </c>
      <c r="AG440">
        <v>391</v>
      </c>
      <c r="AH440" s="70">
        <v>34966</v>
      </c>
      <c r="AI440" s="70">
        <v>59467</v>
      </c>
      <c r="AJ440">
        <v>50.03</v>
      </c>
      <c r="AK440">
        <v>25.51</v>
      </c>
      <c r="AL440">
        <v>30.87</v>
      </c>
      <c r="AM440">
        <v>6</v>
      </c>
      <c r="AN440">
        <v>0</v>
      </c>
      <c r="AO440">
        <v>0.629</v>
      </c>
      <c r="AP440" s="70">
        <v>1181.83</v>
      </c>
      <c r="AQ440" s="70">
        <v>1510.85</v>
      </c>
      <c r="AR440" s="70">
        <v>5157.9399999999996</v>
      </c>
      <c r="AS440">
        <v>319.62</v>
      </c>
      <c r="AT440">
        <v>275.74</v>
      </c>
      <c r="AU440" s="70">
        <v>8446</v>
      </c>
      <c r="AV440" s="70">
        <v>3599.67</v>
      </c>
      <c r="AW440">
        <v>0.36059999999999998</v>
      </c>
      <c r="AX440" s="70">
        <v>3362.12</v>
      </c>
      <c r="AY440">
        <v>0.33679999999999999</v>
      </c>
      <c r="AZ440" s="70">
        <v>2247.62</v>
      </c>
      <c r="BA440">
        <v>0.22509999999999999</v>
      </c>
      <c r="BB440">
        <v>773.64</v>
      </c>
      <c r="BC440">
        <v>7.7499999999999999E-2</v>
      </c>
      <c r="BD440" s="70">
        <v>9983.0400000000009</v>
      </c>
      <c r="BE440" s="70">
        <v>3155.9</v>
      </c>
      <c r="BF440">
        <v>0.52829999999999999</v>
      </c>
      <c r="BG440">
        <v>0.52749999999999997</v>
      </c>
      <c r="BH440">
        <v>0.19040000000000001</v>
      </c>
      <c r="BI440">
        <v>0.2392</v>
      </c>
      <c r="BJ440">
        <v>2.7900000000000001E-2</v>
      </c>
      <c r="BK440">
        <v>1.49E-2</v>
      </c>
    </row>
    <row r="441" spans="1:63" x14ac:dyDescent="0.25">
      <c r="A441" t="s">
        <v>519</v>
      </c>
      <c r="B441">
        <v>49460</v>
      </c>
      <c r="C441">
        <v>66</v>
      </c>
      <c r="D441">
        <v>12.59</v>
      </c>
      <c r="E441">
        <v>830.8</v>
      </c>
      <c r="F441">
        <v>828.13</v>
      </c>
      <c r="G441">
        <v>3.5999999999999999E-3</v>
      </c>
      <c r="H441">
        <v>1.1599999999999999E-2</v>
      </c>
      <c r="I441">
        <v>2.9999999999999997E-4</v>
      </c>
      <c r="J441">
        <v>4.8399999999999999E-2</v>
      </c>
      <c r="K441">
        <v>0.92869999999999997</v>
      </c>
      <c r="L441">
        <v>7.3000000000000001E-3</v>
      </c>
      <c r="M441">
        <v>0.53659999999999997</v>
      </c>
      <c r="N441">
        <v>1.8100000000000002E-2</v>
      </c>
      <c r="O441">
        <v>0.13589999999999999</v>
      </c>
      <c r="P441" s="70">
        <v>46715.37</v>
      </c>
      <c r="Q441">
        <v>0.22539999999999999</v>
      </c>
      <c r="R441">
        <v>0.15490000000000001</v>
      </c>
      <c r="S441">
        <v>0.61970000000000003</v>
      </c>
      <c r="T441">
        <v>17.559999999999999</v>
      </c>
      <c r="U441">
        <v>7</v>
      </c>
      <c r="V441" s="70">
        <v>60751.86</v>
      </c>
      <c r="W441">
        <v>113.7</v>
      </c>
      <c r="X441" s="70">
        <v>86026.93</v>
      </c>
      <c r="Y441">
        <v>0.90139999999999998</v>
      </c>
      <c r="Z441">
        <v>5.5800000000000002E-2</v>
      </c>
      <c r="AA441">
        <v>4.2799999999999998E-2</v>
      </c>
      <c r="AB441">
        <v>9.8599999999999993E-2</v>
      </c>
      <c r="AC441">
        <v>86.03</v>
      </c>
      <c r="AD441" s="70">
        <v>2359.6</v>
      </c>
      <c r="AE441">
        <v>342.79</v>
      </c>
      <c r="AF441" s="70">
        <v>82801.08</v>
      </c>
      <c r="AG441">
        <v>79</v>
      </c>
      <c r="AH441" s="70">
        <v>28232</v>
      </c>
      <c r="AI441" s="70">
        <v>39206</v>
      </c>
      <c r="AJ441">
        <v>34</v>
      </c>
      <c r="AK441">
        <v>26.98</v>
      </c>
      <c r="AL441">
        <v>29.7</v>
      </c>
      <c r="AM441">
        <v>4.4000000000000004</v>
      </c>
      <c r="AN441" s="70">
        <v>1045.1199999999999</v>
      </c>
      <c r="AO441">
        <v>1.5824</v>
      </c>
      <c r="AP441" s="70">
        <v>1212.75</v>
      </c>
      <c r="AQ441" s="70">
        <v>2247.4699999999998</v>
      </c>
      <c r="AR441" s="70">
        <v>5583.79</v>
      </c>
      <c r="AS441">
        <v>584.89</v>
      </c>
      <c r="AT441">
        <v>471.11</v>
      </c>
      <c r="AU441" s="70">
        <v>10100</v>
      </c>
      <c r="AV441" s="70">
        <v>6192.53</v>
      </c>
      <c r="AW441">
        <v>0.5454</v>
      </c>
      <c r="AX441" s="70">
        <v>2998.92</v>
      </c>
      <c r="AY441">
        <v>0.2641</v>
      </c>
      <c r="AZ441">
        <v>972.41</v>
      </c>
      <c r="BA441">
        <v>8.5599999999999996E-2</v>
      </c>
      <c r="BB441" s="70">
        <v>1189.82</v>
      </c>
      <c r="BC441">
        <v>0.1048</v>
      </c>
      <c r="BD441" s="70">
        <v>11353.68</v>
      </c>
      <c r="BE441" s="70">
        <v>5519.43</v>
      </c>
      <c r="BF441">
        <v>2.1114000000000002</v>
      </c>
      <c r="BG441">
        <v>0.51900000000000002</v>
      </c>
      <c r="BH441">
        <v>0.2195</v>
      </c>
      <c r="BI441">
        <v>0.21929999999999999</v>
      </c>
      <c r="BJ441">
        <v>2.5899999999999999E-2</v>
      </c>
      <c r="BK441">
        <v>1.6199999999999999E-2</v>
      </c>
    </row>
    <row r="442" spans="1:63" x14ac:dyDescent="0.25">
      <c r="A442" t="s">
        <v>520</v>
      </c>
      <c r="B442">
        <v>48348</v>
      </c>
      <c r="C442">
        <v>18</v>
      </c>
      <c r="D442">
        <v>123.67</v>
      </c>
      <c r="E442" s="70">
        <v>2226.0300000000002</v>
      </c>
      <c r="F442" s="70">
        <v>2163.64</v>
      </c>
      <c r="G442">
        <v>1.06E-2</v>
      </c>
      <c r="H442">
        <v>5.1000000000000004E-3</v>
      </c>
      <c r="I442">
        <v>1.8E-3</v>
      </c>
      <c r="J442">
        <v>1.89E-2</v>
      </c>
      <c r="K442">
        <v>0.94469999999999998</v>
      </c>
      <c r="L442">
        <v>1.89E-2</v>
      </c>
      <c r="M442">
        <v>9.4999999999999998E-3</v>
      </c>
      <c r="N442">
        <v>5.4999999999999997E-3</v>
      </c>
      <c r="O442">
        <v>7.4899999999999994E-2</v>
      </c>
      <c r="P442" s="70">
        <v>55851.31</v>
      </c>
      <c r="Q442">
        <v>0.28470000000000001</v>
      </c>
      <c r="R442">
        <v>0.21529999999999999</v>
      </c>
      <c r="S442">
        <v>0.5</v>
      </c>
      <c r="T442">
        <v>21.02</v>
      </c>
      <c r="U442">
        <v>15.65</v>
      </c>
      <c r="V442" s="70">
        <v>67940.509999999995</v>
      </c>
      <c r="W442">
        <v>140.78</v>
      </c>
      <c r="X442" s="70">
        <v>167112.78</v>
      </c>
      <c r="Y442">
        <v>0.81279999999999997</v>
      </c>
      <c r="Z442">
        <v>0.1555</v>
      </c>
      <c r="AA442">
        <v>3.1800000000000002E-2</v>
      </c>
      <c r="AB442">
        <v>0.18720000000000001</v>
      </c>
      <c r="AC442">
        <v>167.11</v>
      </c>
      <c r="AD442" s="70">
        <v>6975.41</v>
      </c>
      <c r="AE442">
        <v>854.44</v>
      </c>
      <c r="AF442" s="70">
        <v>175118.51</v>
      </c>
      <c r="AG442">
        <v>479</v>
      </c>
      <c r="AH442" s="70">
        <v>39588</v>
      </c>
      <c r="AI442" s="70">
        <v>71422</v>
      </c>
      <c r="AJ442">
        <v>53.4</v>
      </c>
      <c r="AK442">
        <v>41.44</v>
      </c>
      <c r="AL442">
        <v>40.950000000000003</v>
      </c>
      <c r="AM442">
        <v>4.5999999999999996</v>
      </c>
      <c r="AN442">
        <v>0</v>
      </c>
      <c r="AO442">
        <v>0.66080000000000005</v>
      </c>
      <c r="AP442" s="70">
        <v>1168.92</v>
      </c>
      <c r="AQ442" s="70">
        <v>1625.38</v>
      </c>
      <c r="AR442" s="70">
        <v>5537.89</v>
      </c>
      <c r="AS442">
        <v>530.54999999999995</v>
      </c>
      <c r="AT442">
        <v>139.27000000000001</v>
      </c>
      <c r="AU442" s="70">
        <v>9002</v>
      </c>
      <c r="AV442" s="70">
        <v>3371.98</v>
      </c>
      <c r="AW442">
        <v>0.3468</v>
      </c>
      <c r="AX442" s="70">
        <v>5184.7299999999996</v>
      </c>
      <c r="AY442">
        <v>0.53320000000000001</v>
      </c>
      <c r="AZ442">
        <v>733.4</v>
      </c>
      <c r="BA442">
        <v>7.5399999999999995E-2</v>
      </c>
      <c r="BB442">
        <v>433.71</v>
      </c>
      <c r="BC442">
        <v>4.4600000000000001E-2</v>
      </c>
      <c r="BD442" s="70">
        <v>9723.82</v>
      </c>
      <c r="BE442" s="70">
        <v>1781.89</v>
      </c>
      <c r="BF442">
        <v>0.2147</v>
      </c>
      <c r="BG442">
        <v>0.56589999999999996</v>
      </c>
      <c r="BH442">
        <v>0.2223</v>
      </c>
      <c r="BI442">
        <v>9.5100000000000004E-2</v>
      </c>
      <c r="BJ442">
        <v>5.1700000000000003E-2</v>
      </c>
      <c r="BK442">
        <v>6.5000000000000002E-2</v>
      </c>
    </row>
    <row r="443" spans="1:63" x14ac:dyDescent="0.25">
      <c r="A443" t="s">
        <v>521</v>
      </c>
      <c r="B443">
        <v>44651</v>
      </c>
      <c r="C443">
        <v>48</v>
      </c>
      <c r="D443">
        <v>37.56</v>
      </c>
      <c r="E443" s="70">
        <v>1802.92</v>
      </c>
      <c r="F443" s="70">
        <v>1778.5</v>
      </c>
      <c r="G443">
        <v>3.2000000000000002E-3</v>
      </c>
      <c r="H443">
        <v>1.7899999999999999E-2</v>
      </c>
      <c r="I443">
        <v>2.5000000000000001E-3</v>
      </c>
      <c r="J443">
        <v>8.4699999999999998E-2</v>
      </c>
      <c r="K443">
        <v>0.82569999999999999</v>
      </c>
      <c r="L443">
        <v>6.6000000000000003E-2</v>
      </c>
      <c r="M443">
        <v>0.46679999999999999</v>
      </c>
      <c r="N443">
        <v>1.6999999999999999E-3</v>
      </c>
      <c r="O443">
        <v>0.19370000000000001</v>
      </c>
      <c r="P443" s="70">
        <v>56868.93</v>
      </c>
      <c r="Q443">
        <v>0.65149999999999997</v>
      </c>
      <c r="R443">
        <v>0.1439</v>
      </c>
      <c r="S443">
        <v>0.20449999999999999</v>
      </c>
      <c r="T443">
        <v>14.93</v>
      </c>
      <c r="U443">
        <v>10.1</v>
      </c>
      <c r="V443" s="70">
        <v>84614.55</v>
      </c>
      <c r="W443">
        <v>168.13</v>
      </c>
      <c r="X443" s="70">
        <v>323156.44</v>
      </c>
      <c r="Y443">
        <v>0.81110000000000004</v>
      </c>
      <c r="Z443">
        <v>0.15740000000000001</v>
      </c>
      <c r="AA443">
        <v>3.15E-2</v>
      </c>
      <c r="AB443">
        <v>0.18890000000000001</v>
      </c>
      <c r="AC443">
        <v>323.16000000000003</v>
      </c>
      <c r="AD443" s="70">
        <v>8919.27</v>
      </c>
      <c r="AE443" s="70">
        <v>1018.36</v>
      </c>
      <c r="AF443" s="70">
        <v>351765.63</v>
      </c>
      <c r="AG443">
        <v>601</v>
      </c>
      <c r="AH443" s="70">
        <v>28291</v>
      </c>
      <c r="AI443" s="70">
        <v>49923</v>
      </c>
      <c r="AJ443">
        <v>60.07</v>
      </c>
      <c r="AK443">
        <v>26.29</v>
      </c>
      <c r="AL443">
        <v>27.88</v>
      </c>
      <c r="AM443">
        <v>2.8</v>
      </c>
      <c r="AN443">
        <v>0</v>
      </c>
      <c r="AO443">
        <v>1.8528</v>
      </c>
      <c r="AP443" s="70">
        <v>1324.37</v>
      </c>
      <c r="AQ443" s="70">
        <v>2230.4699999999998</v>
      </c>
      <c r="AR443" s="70">
        <v>6275.04</v>
      </c>
      <c r="AS443" s="70">
        <v>1034.1500000000001</v>
      </c>
      <c r="AT443">
        <v>181.95</v>
      </c>
      <c r="AU443" s="70">
        <v>11046</v>
      </c>
      <c r="AV443" s="70">
        <v>3136.74</v>
      </c>
      <c r="AW443">
        <v>0.26200000000000001</v>
      </c>
      <c r="AX443" s="70">
        <v>7427.39</v>
      </c>
      <c r="AY443">
        <v>0.62050000000000005</v>
      </c>
      <c r="AZ443">
        <v>565.54</v>
      </c>
      <c r="BA443">
        <v>4.7199999999999999E-2</v>
      </c>
      <c r="BB443">
        <v>840.91</v>
      </c>
      <c r="BC443">
        <v>7.0199999999999999E-2</v>
      </c>
      <c r="BD443" s="70">
        <v>11970.59</v>
      </c>
      <c r="BE443" s="70">
        <v>1261.03</v>
      </c>
      <c r="BF443">
        <v>0.23480000000000001</v>
      </c>
      <c r="BG443">
        <v>0.59360000000000002</v>
      </c>
      <c r="BH443">
        <v>0.1835</v>
      </c>
      <c r="BI443">
        <v>0.1701</v>
      </c>
      <c r="BJ443">
        <v>3.0599999999999999E-2</v>
      </c>
      <c r="BK443">
        <v>2.2200000000000001E-2</v>
      </c>
    </row>
    <row r="444" spans="1:63" x14ac:dyDescent="0.25">
      <c r="A444" t="s">
        <v>522</v>
      </c>
      <c r="B444">
        <v>44669</v>
      </c>
      <c r="C444">
        <v>16</v>
      </c>
      <c r="D444">
        <v>181.85</v>
      </c>
      <c r="E444" s="70">
        <v>2909.58</v>
      </c>
      <c r="F444" s="70">
        <v>1879.65</v>
      </c>
      <c r="G444">
        <v>2.8999999999999998E-3</v>
      </c>
      <c r="H444">
        <v>6.3100000000000003E-2</v>
      </c>
      <c r="I444">
        <v>0</v>
      </c>
      <c r="J444">
        <v>2.7900000000000001E-2</v>
      </c>
      <c r="K444">
        <v>0.8165</v>
      </c>
      <c r="L444">
        <v>8.9599999999999999E-2</v>
      </c>
      <c r="M444">
        <v>0.78259999999999996</v>
      </c>
      <c r="N444">
        <v>1.1000000000000001E-3</v>
      </c>
      <c r="O444">
        <v>0.25090000000000001</v>
      </c>
      <c r="P444" s="70">
        <v>52048.83</v>
      </c>
      <c r="Q444">
        <v>9.0300000000000005E-2</v>
      </c>
      <c r="R444">
        <v>0.25690000000000002</v>
      </c>
      <c r="S444">
        <v>0.65280000000000005</v>
      </c>
      <c r="T444">
        <v>16.43</v>
      </c>
      <c r="U444">
        <v>10.4</v>
      </c>
      <c r="V444" s="70">
        <v>74132.69</v>
      </c>
      <c r="W444">
        <v>273.97000000000003</v>
      </c>
      <c r="X444" s="70">
        <v>79382.11</v>
      </c>
      <c r="Y444">
        <v>0.66600000000000004</v>
      </c>
      <c r="Z444">
        <v>0.27039999999999997</v>
      </c>
      <c r="AA444">
        <v>6.3600000000000004E-2</v>
      </c>
      <c r="AB444">
        <v>0.33400000000000002</v>
      </c>
      <c r="AC444">
        <v>79.38</v>
      </c>
      <c r="AD444" s="70">
        <v>1829.68</v>
      </c>
      <c r="AE444">
        <v>278.02999999999997</v>
      </c>
      <c r="AF444" s="70">
        <v>72333.240000000005</v>
      </c>
      <c r="AG444">
        <v>45</v>
      </c>
      <c r="AH444" s="70">
        <v>22815</v>
      </c>
      <c r="AI444" s="70">
        <v>43630</v>
      </c>
      <c r="AJ444">
        <v>36.9</v>
      </c>
      <c r="AK444">
        <v>22.07</v>
      </c>
      <c r="AL444">
        <v>22.2</v>
      </c>
      <c r="AM444">
        <v>3.66</v>
      </c>
      <c r="AN444">
        <v>0</v>
      </c>
      <c r="AO444">
        <v>0.59399999999999997</v>
      </c>
      <c r="AP444" s="70">
        <v>1440.29</v>
      </c>
      <c r="AQ444" s="70">
        <v>2282.1799999999998</v>
      </c>
      <c r="AR444" s="70">
        <v>7137.88</v>
      </c>
      <c r="AS444">
        <v>992.36</v>
      </c>
      <c r="AT444">
        <v>300.31</v>
      </c>
      <c r="AU444" s="70">
        <v>12153</v>
      </c>
      <c r="AV444" s="70">
        <v>10280.780000000001</v>
      </c>
      <c r="AW444">
        <v>0.66839999999999999</v>
      </c>
      <c r="AX444" s="70">
        <v>2269.67</v>
      </c>
      <c r="AY444">
        <v>0.14760000000000001</v>
      </c>
      <c r="AZ444">
        <v>761.67</v>
      </c>
      <c r="BA444">
        <v>4.9500000000000002E-2</v>
      </c>
      <c r="BB444" s="70">
        <v>2069.08</v>
      </c>
      <c r="BC444">
        <v>0.13450000000000001</v>
      </c>
      <c r="BD444" s="70">
        <v>15381.2</v>
      </c>
      <c r="BE444" s="70">
        <v>4034.54</v>
      </c>
      <c r="BF444">
        <v>1.3682000000000001</v>
      </c>
      <c r="BG444">
        <v>0.40339999999999998</v>
      </c>
      <c r="BH444">
        <v>0.2167</v>
      </c>
      <c r="BI444">
        <v>0.35820000000000002</v>
      </c>
      <c r="BJ444">
        <v>1.49E-2</v>
      </c>
      <c r="BK444">
        <v>6.7999999999999996E-3</v>
      </c>
    </row>
    <row r="445" spans="1:63" x14ac:dyDescent="0.25">
      <c r="A445" t="s">
        <v>523</v>
      </c>
      <c r="B445">
        <v>49288</v>
      </c>
      <c r="C445">
        <v>82</v>
      </c>
      <c r="D445">
        <v>17.77</v>
      </c>
      <c r="E445" s="70">
        <v>1457.02</v>
      </c>
      <c r="F445" s="70">
        <v>1335.59</v>
      </c>
      <c r="G445">
        <v>6.9999999999999999E-4</v>
      </c>
      <c r="H445">
        <v>1.5E-3</v>
      </c>
      <c r="I445">
        <v>0</v>
      </c>
      <c r="J445">
        <v>2.8999999999999998E-3</v>
      </c>
      <c r="K445">
        <v>0.98540000000000005</v>
      </c>
      <c r="L445">
        <v>9.4000000000000004E-3</v>
      </c>
      <c r="M445">
        <v>0.53859999999999997</v>
      </c>
      <c r="N445">
        <v>6.9999999999999999E-4</v>
      </c>
      <c r="O445">
        <v>0.12809999999999999</v>
      </c>
      <c r="P445" s="70">
        <v>46111.29</v>
      </c>
      <c r="Q445">
        <v>0.21790000000000001</v>
      </c>
      <c r="R445">
        <v>0.14099999999999999</v>
      </c>
      <c r="S445">
        <v>0.64100000000000001</v>
      </c>
      <c r="T445">
        <v>20.57</v>
      </c>
      <c r="U445">
        <v>12.25</v>
      </c>
      <c r="V445" s="70">
        <v>70407.14</v>
      </c>
      <c r="W445">
        <v>115.33</v>
      </c>
      <c r="X445" s="70">
        <v>108015.79</v>
      </c>
      <c r="Y445">
        <v>0.92659999999999998</v>
      </c>
      <c r="Z445">
        <v>3.5400000000000001E-2</v>
      </c>
      <c r="AA445">
        <v>3.7999999999999999E-2</v>
      </c>
      <c r="AB445">
        <v>7.3400000000000007E-2</v>
      </c>
      <c r="AC445">
        <v>108.02</v>
      </c>
      <c r="AD445" s="70">
        <v>2425.1999999999998</v>
      </c>
      <c r="AE445">
        <v>367.17</v>
      </c>
      <c r="AF445" s="70">
        <v>113502.92</v>
      </c>
      <c r="AG445">
        <v>246</v>
      </c>
      <c r="AH445" s="70">
        <v>32469</v>
      </c>
      <c r="AI445" s="70">
        <v>43153</v>
      </c>
      <c r="AJ445">
        <v>22.58</v>
      </c>
      <c r="AK445">
        <v>22.44</v>
      </c>
      <c r="AL445">
        <v>22.52</v>
      </c>
      <c r="AM445">
        <v>5.5</v>
      </c>
      <c r="AN445" s="70">
        <v>1820.05</v>
      </c>
      <c r="AO445">
        <v>1.6074999999999999</v>
      </c>
      <c r="AP445" s="70">
        <v>1319.09</v>
      </c>
      <c r="AQ445" s="70">
        <v>2563.35</v>
      </c>
      <c r="AR445" s="70">
        <v>4434.74</v>
      </c>
      <c r="AS445">
        <v>553.01</v>
      </c>
      <c r="AT445">
        <v>393.8</v>
      </c>
      <c r="AU445" s="70">
        <v>9264</v>
      </c>
      <c r="AV445" s="70">
        <v>5450.61</v>
      </c>
      <c r="AW445">
        <v>0.51470000000000005</v>
      </c>
      <c r="AX445" s="70">
        <v>4042.72</v>
      </c>
      <c r="AY445">
        <v>0.38179999999999997</v>
      </c>
      <c r="AZ445">
        <v>402.65</v>
      </c>
      <c r="BA445">
        <v>3.7999999999999999E-2</v>
      </c>
      <c r="BB445">
        <v>693.56</v>
      </c>
      <c r="BC445">
        <v>6.5500000000000003E-2</v>
      </c>
      <c r="BD445" s="70">
        <v>10589.54</v>
      </c>
      <c r="BE445" s="70">
        <v>4391.49</v>
      </c>
      <c r="BF445">
        <v>1.5887</v>
      </c>
      <c r="BG445">
        <v>0.56120000000000003</v>
      </c>
      <c r="BH445">
        <v>0.217</v>
      </c>
      <c r="BI445">
        <v>0.15</v>
      </c>
      <c r="BJ445">
        <v>4.7399999999999998E-2</v>
      </c>
      <c r="BK445">
        <v>2.4500000000000001E-2</v>
      </c>
    </row>
    <row r="446" spans="1:63" x14ac:dyDescent="0.25">
      <c r="A446" t="s">
        <v>524</v>
      </c>
      <c r="B446">
        <v>44677</v>
      </c>
      <c r="C446">
        <v>29</v>
      </c>
      <c r="D446">
        <v>188.29</v>
      </c>
      <c r="E446" s="70">
        <v>5460.49</v>
      </c>
      <c r="F446" s="70">
        <v>5244.86</v>
      </c>
      <c r="G446">
        <v>3.5000000000000003E-2</v>
      </c>
      <c r="H446">
        <v>0.44590000000000002</v>
      </c>
      <c r="I446">
        <v>2E-3</v>
      </c>
      <c r="J446">
        <v>0.1489</v>
      </c>
      <c r="K446">
        <v>0.3115</v>
      </c>
      <c r="L446">
        <v>5.6800000000000003E-2</v>
      </c>
      <c r="M446">
        <v>0.64070000000000005</v>
      </c>
      <c r="N446">
        <v>0.14910000000000001</v>
      </c>
      <c r="O446">
        <v>0.1552</v>
      </c>
      <c r="P446" s="70">
        <v>66109.210000000006</v>
      </c>
      <c r="Q446">
        <v>0.26669999999999999</v>
      </c>
      <c r="R446">
        <v>0.18210000000000001</v>
      </c>
      <c r="S446">
        <v>0.55130000000000001</v>
      </c>
      <c r="T446">
        <v>13.49</v>
      </c>
      <c r="U446">
        <v>55</v>
      </c>
      <c r="V446" s="70">
        <v>78328.36</v>
      </c>
      <c r="W446">
        <v>96.75</v>
      </c>
      <c r="X446" s="70">
        <v>275743.90999999997</v>
      </c>
      <c r="Y446">
        <v>0.45040000000000002</v>
      </c>
      <c r="Z446">
        <v>0.49859999999999999</v>
      </c>
      <c r="AA446">
        <v>5.0999999999999997E-2</v>
      </c>
      <c r="AB446">
        <v>0.54959999999999998</v>
      </c>
      <c r="AC446">
        <v>275.74</v>
      </c>
      <c r="AD446" s="70">
        <v>10157.94</v>
      </c>
      <c r="AE446">
        <v>609.52</v>
      </c>
      <c r="AF446" s="70">
        <v>323048.99</v>
      </c>
      <c r="AG446">
        <v>599</v>
      </c>
      <c r="AH446" s="70">
        <v>33125</v>
      </c>
      <c r="AI446" s="70">
        <v>58719</v>
      </c>
      <c r="AJ446">
        <v>55.39</v>
      </c>
      <c r="AK446">
        <v>31.12</v>
      </c>
      <c r="AL446">
        <v>40.11</v>
      </c>
      <c r="AM446">
        <v>4.63</v>
      </c>
      <c r="AN446">
        <v>0</v>
      </c>
      <c r="AO446">
        <v>0.55449999999999999</v>
      </c>
      <c r="AP446" s="70">
        <v>1863.3</v>
      </c>
      <c r="AQ446" s="70">
        <v>2670.6</v>
      </c>
      <c r="AR446" s="70">
        <v>7672.87</v>
      </c>
      <c r="AS446">
        <v>708.32</v>
      </c>
      <c r="AT446">
        <v>476.92</v>
      </c>
      <c r="AU446" s="70">
        <v>13392</v>
      </c>
      <c r="AV446" s="70">
        <v>4463.74</v>
      </c>
      <c r="AW446">
        <v>0.30570000000000003</v>
      </c>
      <c r="AX446" s="70">
        <v>8237.3799999999992</v>
      </c>
      <c r="AY446">
        <v>0.56420000000000003</v>
      </c>
      <c r="AZ446">
        <v>653.89</v>
      </c>
      <c r="BA446">
        <v>4.48E-2</v>
      </c>
      <c r="BB446" s="70">
        <v>1244.55</v>
      </c>
      <c r="BC446">
        <v>8.5199999999999998E-2</v>
      </c>
      <c r="BD446" s="70">
        <v>14599.56</v>
      </c>
      <c r="BE446">
        <v>558.02</v>
      </c>
      <c r="BF446">
        <v>8.3699999999999997E-2</v>
      </c>
      <c r="BG446">
        <v>0.62619999999999998</v>
      </c>
      <c r="BH446">
        <v>0.22420000000000001</v>
      </c>
      <c r="BI446">
        <v>0.10009999999999999</v>
      </c>
      <c r="BJ446">
        <v>3.2300000000000002E-2</v>
      </c>
      <c r="BK446">
        <v>1.72E-2</v>
      </c>
    </row>
    <row r="447" spans="1:63" x14ac:dyDescent="0.25">
      <c r="A447" t="s">
        <v>525</v>
      </c>
      <c r="B447">
        <v>45880</v>
      </c>
      <c r="C447">
        <v>149</v>
      </c>
      <c r="D447">
        <v>9.23</v>
      </c>
      <c r="E447" s="70">
        <v>1375.34</v>
      </c>
      <c r="F447" s="70">
        <v>1301.06</v>
      </c>
      <c r="G447">
        <v>2.5999999999999999E-3</v>
      </c>
      <c r="H447">
        <v>4.7000000000000002E-3</v>
      </c>
      <c r="I447">
        <v>1.5E-3</v>
      </c>
      <c r="J447">
        <v>1.34E-2</v>
      </c>
      <c r="K447">
        <v>0.95930000000000004</v>
      </c>
      <c r="L447">
        <v>1.8499999999999999E-2</v>
      </c>
      <c r="M447">
        <v>0.58609999999999995</v>
      </c>
      <c r="N447">
        <v>8.0000000000000004E-4</v>
      </c>
      <c r="O447">
        <v>0.16750000000000001</v>
      </c>
      <c r="P447" s="70">
        <v>50245.54</v>
      </c>
      <c r="Q447">
        <v>0.30230000000000001</v>
      </c>
      <c r="R447">
        <v>0.22090000000000001</v>
      </c>
      <c r="S447">
        <v>0.47670000000000001</v>
      </c>
      <c r="T447">
        <v>17.84</v>
      </c>
      <c r="U447">
        <v>10.19</v>
      </c>
      <c r="V447" s="70">
        <v>70108.81</v>
      </c>
      <c r="W447">
        <v>129.36000000000001</v>
      </c>
      <c r="X447" s="70">
        <v>113309.98</v>
      </c>
      <c r="Y447">
        <v>0.82940000000000003</v>
      </c>
      <c r="Z447">
        <v>0.10340000000000001</v>
      </c>
      <c r="AA447">
        <v>6.7199999999999996E-2</v>
      </c>
      <c r="AB447">
        <v>0.1706</v>
      </c>
      <c r="AC447">
        <v>113.31</v>
      </c>
      <c r="AD447" s="70">
        <v>3322.5</v>
      </c>
      <c r="AE447">
        <v>451.93</v>
      </c>
      <c r="AF447" s="70">
        <v>103181.43</v>
      </c>
      <c r="AG447">
        <v>181</v>
      </c>
      <c r="AH447" s="70">
        <v>26544</v>
      </c>
      <c r="AI447" s="70">
        <v>37792</v>
      </c>
      <c r="AJ447">
        <v>35.44</v>
      </c>
      <c r="AK447">
        <v>28.83</v>
      </c>
      <c r="AL447">
        <v>29.3</v>
      </c>
      <c r="AM447">
        <v>3.9</v>
      </c>
      <c r="AN447">
        <v>0</v>
      </c>
      <c r="AO447">
        <v>1.6144000000000001</v>
      </c>
      <c r="AP447" s="70">
        <v>1280.46</v>
      </c>
      <c r="AQ447" s="70">
        <v>2318.83</v>
      </c>
      <c r="AR447" s="70">
        <v>5081.83</v>
      </c>
      <c r="AS447">
        <v>548.41</v>
      </c>
      <c r="AT447">
        <v>19.45</v>
      </c>
      <c r="AU447" s="70">
        <v>9249</v>
      </c>
      <c r="AV447" s="70">
        <v>5715.98</v>
      </c>
      <c r="AW447">
        <v>0.56720000000000004</v>
      </c>
      <c r="AX447" s="70">
        <v>2859.98</v>
      </c>
      <c r="AY447">
        <v>0.2838</v>
      </c>
      <c r="AZ447">
        <v>691.94</v>
      </c>
      <c r="BA447">
        <v>6.8699999999999997E-2</v>
      </c>
      <c r="BB447">
        <v>809</v>
      </c>
      <c r="BC447">
        <v>8.0299999999999996E-2</v>
      </c>
      <c r="BD447" s="70">
        <v>10076.91</v>
      </c>
      <c r="BE447" s="70">
        <v>4392.05</v>
      </c>
      <c r="BF447">
        <v>2.1191</v>
      </c>
      <c r="BG447">
        <v>0.4874</v>
      </c>
      <c r="BH447">
        <v>0.26090000000000002</v>
      </c>
      <c r="BI447">
        <v>0.19120000000000001</v>
      </c>
      <c r="BJ447">
        <v>3.9300000000000002E-2</v>
      </c>
      <c r="BK447">
        <v>2.1299999999999999E-2</v>
      </c>
    </row>
    <row r="448" spans="1:63" x14ac:dyDescent="0.25">
      <c r="A448" t="s">
        <v>526</v>
      </c>
      <c r="B448">
        <v>44685</v>
      </c>
      <c r="C448">
        <v>26</v>
      </c>
      <c r="D448">
        <v>112.43</v>
      </c>
      <c r="E448" s="70">
        <v>2923.18</v>
      </c>
      <c r="F448" s="70">
        <v>2703.75</v>
      </c>
      <c r="G448">
        <v>1.1000000000000001E-3</v>
      </c>
      <c r="H448">
        <v>8.3500000000000005E-2</v>
      </c>
      <c r="I448">
        <v>1.8E-3</v>
      </c>
      <c r="J448">
        <v>2.5499999999999998E-2</v>
      </c>
      <c r="K448">
        <v>0.80420000000000003</v>
      </c>
      <c r="L448">
        <v>8.3900000000000002E-2</v>
      </c>
      <c r="M448">
        <v>0.66080000000000005</v>
      </c>
      <c r="N448">
        <v>1.8E-3</v>
      </c>
      <c r="O448">
        <v>0.19450000000000001</v>
      </c>
      <c r="P448" s="70">
        <v>57170.69</v>
      </c>
      <c r="Q448">
        <v>0.32800000000000001</v>
      </c>
      <c r="R448">
        <v>0.19350000000000001</v>
      </c>
      <c r="S448">
        <v>0.47849999999999998</v>
      </c>
      <c r="T448">
        <v>20.43</v>
      </c>
      <c r="U448">
        <v>18.350000000000001</v>
      </c>
      <c r="V448" s="70">
        <v>77543.16</v>
      </c>
      <c r="W448">
        <v>155.72</v>
      </c>
      <c r="X448" s="70">
        <v>102133.4</v>
      </c>
      <c r="Y448">
        <v>0.71640000000000004</v>
      </c>
      <c r="Z448">
        <v>0.2477</v>
      </c>
      <c r="AA448">
        <v>3.5900000000000001E-2</v>
      </c>
      <c r="AB448">
        <v>0.28360000000000002</v>
      </c>
      <c r="AC448">
        <v>102.13</v>
      </c>
      <c r="AD448" s="70">
        <v>3979.03</v>
      </c>
      <c r="AE448">
        <v>484.57</v>
      </c>
      <c r="AF448" s="70">
        <v>112384.27</v>
      </c>
      <c r="AG448">
        <v>238</v>
      </c>
      <c r="AH448" s="70">
        <v>27585</v>
      </c>
      <c r="AI448" s="70">
        <v>38173</v>
      </c>
      <c r="AJ448">
        <v>65.040000000000006</v>
      </c>
      <c r="AK448">
        <v>36.79</v>
      </c>
      <c r="AL448">
        <v>41.44</v>
      </c>
      <c r="AM448">
        <v>4.5999999999999996</v>
      </c>
      <c r="AN448">
        <v>0</v>
      </c>
      <c r="AO448">
        <v>1.1127</v>
      </c>
      <c r="AP448" s="70">
        <v>1297.47</v>
      </c>
      <c r="AQ448" s="70">
        <v>1904.84</v>
      </c>
      <c r="AR448" s="70">
        <v>5864.92</v>
      </c>
      <c r="AS448">
        <v>528.88</v>
      </c>
      <c r="AT448">
        <v>437.88</v>
      </c>
      <c r="AU448" s="70">
        <v>10034</v>
      </c>
      <c r="AV448" s="70">
        <v>5614.33</v>
      </c>
      <c r="AW448">
        <v>0.51390000000000002</v>
      </c>
      <c r="AX448" s="70">
        <v>3710.71</v>
      </c>
      <c r="AY448">
        <v>0.3397</v>
      </c>
      <c r="AZ448">
        <v>616.77</v>
      </c>
      <c r="BA448">
        <v>5.6500000000000002E-2</v>
      </c>
      <c r="BB448">
        <v>982.49</v>
      </c>
      <c r="BC448">
        <v>8.9899999999999994E-2</v>
      </c>
      <c r="BD448" s="70">
        <v>10924.3</v>
      </c>
      <c r="BE448" s="70">
        <v>3780.46</v>
      </c>
      <c r="BF448">
        <v>1.3337000000000001</v>
      </c>
      <c r="BG448">
        <v>0.58330000000000004</v>
      </c>
      <c r="BH448">
        <v>0.223</v>
      </c>
      <c r="BI448">
        <v>0.1429</v>
      </c>
      <c r="BJ448">
        <v>3.0800000000000001E-2</v>
      </c>
      <c r="BK448">
        <v>0.02</v>
      </c>
    </row>
    <row r="449" spans="1:63" x14ac:dyDescent="0.25">
      <c r="A449" t="s">
        <v>527</v>
      </c>
      <c r="B449">
        <v>44693</v>
      </c>
      <c r="C449">
        <v>3</v>
      </c>
      <c r="D449">
        <v>472.24</v>
      </c>
      <c r="E449" s="70">
        <v>1416.72</v>
      </c>
      <c r="F449" s="70">
        <v>1600.1</v>
      </c>
      <c r="G449">
        <v>5.4000000000000003E-3</v>
      </c>
      <c r="H449">
        <v>7.7200000000000005E-2</v>
      </c>
      <c r="I449">
        <v>0</v>
      </c>
      <c r="J449">
        <v>1.29E-2</v>
      </c>
      <c r="K449">
        <v>0.87419999999999998</v>
      </c>
      <c r="L449">
        <v>3.0300000000000001E-2</v>
      </c>
      <c r="M449">
        <v>0.54479999999999995</v>
      </c>
      <c r="N449">
        <v>5.5999999999999999E-3</v>
      </c>
      <c r="O449">
        <v>0.17630000000000001</v>
      </c>
      <c r="P449" s="70">
        <v>57905.96</v>
      </c>
      <c r="Q449">
        <v>0.33900000000000002</v>
      </c>
      <c r="R449">
        <v>0.11020000000000001</v>
      </c>
      <c r="S449">
        <v>0.55079999999999996</v>
      </c>
      <c r="T449">
        <v>16.32</v>
      </c>
      <c r="U449">
        <v>7</v>
      </c>
      <c r="V449" s="70">
        <v>98631</v>
      </c>
      <c r="W449">
        <v>195.06</v>
      </c>
      <c r="X449" s="70">
        <v>129084.91</v>
      </c>
      <c r="Y449">
        <v>0.67730000000000001</v>
      </c>
      <c r="Z449">
        <v>0.2792</v>
      </c>
      <c r="AA449">
        <v>4.3400000000000001E-2</v>
      </c>
      <c r="AB449">
        <v>0.32269999999999999</v>
      </c>
      <c r="AC449">
        <v>129.08000000000001</v>
      </c>
      <c r="AD449" s="70">
        <v>6135.87</v>
      </c>
      <c r="AE449">
        <v>572.45000000000005</v>
      </c>
      <c r="AF449" s="70">
        <v>127048.8</v>
      </c>
      <c r="AG449">
        <v>312</v>
      </c>
      <c r="AH449" s="70">
        <v>29255</v>
      </c>
      <c r="AI449" s="70">
        <v>41575</v>
      </c>
      <c r="AJ449">
        <v>73.37</v>
      </c>
      <c r="AK449">
        <v>41.3</v>
      </c>
      <c r="AL449">
        <v>58.64</v>
      </c>
      <c r="AM449">
        <v>4.1900000000000004</v>
      </c>
      <c r="AN449">
        <v>0</v>
      </c>
      <c r="AO449">
        <v>1.0947</v>
      </c>
      <c r="AP449" s="70">
        <v>1181.3900000000001</v>
      </c>
      <c r="AQ449" s="70">
        <v>1178.74</v>
      </c>
      <c r="AR449" s="70">
        <v>5833.26</v>
      </c>
      <c r="AS449">
        <v>635.41999999999996</v>
      </c>
      <c r="AT449">
        <v>303.16000000000003</v>
      </c>
      <c r="AU449" s="70">
        <v>9132</v>
      </c>
      <c r="AV449" s="70">
        <v>3421.99</v>
      </c>
      <c r="AW449">
        <v>0.33040000000000003</v>
      </c>
      <c r="AX449" s="70">
        <v>4685.49</v>
      </c>
      <c r="AY449">
        <v>0.45240000000000002</v>
      </c>
      <c r="AZ449" s="70">
        <v>1436.5</v>
      </c>
      <c r="BA449">
        <v>0.13869999999999999</v>
      </c>
      <c r="BB449">
        <v>813.47</v>
      </c>
      <c r="BC449">
        <v>7.85E-2</v>
      </c>
      <c r="BD449" s="70">
        <v>10357.450000000001</v>
      </c>
      <c r="BE449" s="70">
        <v>3171.57</v>
      </c>
      <c r="BF449">
        <v>0.81020000000000003</v>
      </c>
      <c r="BG449">
        <v>0.5464</v>
      </c>
      <c r="BH449">
        <v>0.1905</v>
      </c>
      <c r="BI449">
        <v>0.2223</v>
      </c>
      <c r="BJ449">
        <v>2.3E-2</v>
      </c>
      <c r="BK449">
        <v>1.7899999999999999E-2</v>
      </c>
    </row>
    <row r="450" spans="1:63" x14ac:dyDescent="0.25">
      <c r="A450" t="s">
        <v>528</v>
      </c>
      <c r="B450">
        <v>50054</v>
      </c>
      <c r="C450">
        <v>50</v>
      </c>
      <c r="D450">
        <v>54.15</v>
      </c>
      <c r="E450" s="70">
        <v>2707.45</v>
      </c>
      <c r="F450" s="70">
        <v>2573.0500000000002</v>
      </c>
      <c r="G450">
        <v>4.6600000000000003E-2</v>
      </c>
      <c r="H450">
        <v>1.52E-2</v>
      </c>
      <c r="I450">
        <v>0</v>
      </c>
      <c r="J450">
        <v>1.35E-2</v>
      </c>
      <c r="K450">
        <v>0.9002</v>
      </c>
      <c r="L450">
        <v>2.4500000000000001E-2</v>
      </c>
      <c r="M450">
        <v>7.7200000000000005E-2</v>
      </c>
      <c r="N450">
        <v>8.8999999999999999E-3</v>
      </c>
      <c r="O450">
        <v>8.1799999999999998E-2</v>
      </c>
      <c r="P450" s="70">
        <v>67891.240000000005</v>
      </c>
      <c r="Q450">
        <v>9.7799999999999998E-2</v>
      </c>
      <c r="R450">
        <v>0.1739</v>
      </c>
      <c r="S450">
        <v>0.72829999999999995</v>
      </c>
      <c r="T450">
        <v>17.940000000000001</v>
      </c>
      <c r="U450">
        <v>14.9</v>
      </c>
      <c r="V450" s="70">
        <v>75209.06</v>
      </c>
      <c r="W450">
        <v>180.09</v>
      </c>
      <c r="X450" s="70">
        <v>336281.64</v>
      </c>
      <c r="Y450">
        <v>0.83530000000000004</v>
      </c>
      <c r="Z450">
        <v>0.14369999999999999</v>
      </c>
      <c r="AA450">
        <v>2.1000000000000001E-2</v>
      </c>
      <c r="AB450">
        <v>0.16470000000000001</v>
      </c>
      <c r="AC450">
        <v>336.28</v>
      </c>
      <c r="AD450" s="70">
        <v>11814.25</v>
      </c>
      <c r="AE450" s="70">
        <v>1335.86</v>
      </c>
      <c r="AF450" s="70">
        <v>375678.93</v>
      </c>
      <c r="AG450">
        <v>604</v>
      </c>
      <c r="AH450" s="70">
        <v>59114</v>
      </c>
      <c r="AI450" s="70">
        <v>135592</v>
      </c>
      <c r="AJ450">
        <v>61.92</v>
      </c>
      <c r="AK450">
        <v>34</v>
      </c>
      <c r="AL450">
        <v>37.82</v>
      </c>
      <c r="AM450">
        <v>5.7</v>
      </c>
      <c r="AN450">
        <v>0</v>
      </c>
      <c r="AO450">
        <v>0.4773</v>
      </c>
      <c r="AP450" s="70">
        <v>1629.93</v>
      </c>
      <c r="AQ450" s="70">
        <v>2660.13</v>
      </c>
      <c r="AR450" s="70">
        <v>7179.69</v>
      </c>
      <c r="AS450">
        <v>847.36</v>
      </c>
      <c r="AT450">
        <v>386.89</v>
      </c>
      <c r="AU450" s="70">
        <v>12704</v>
      </c>
      <c r="AV450" s="70">
        <v>2324.3000000000002</v>
      </c>
      <c r="AW450">
        <v>0.16869999999999999</v>
      </c>
      <c r="AX450" s="70">
        <v>10352.799999999999</v>
      </c>
      <c r="AY450">
        <v>0.75160000000000005</v>
      </c>
      <c r="AZ450">
        <v>727.47</v>
      </c>
      <c r="BA450">
        <v>5.28E-2</v>
      </c>
      <c r="BB450">
        <v>370.34</v>
      </c>
      <c r="BC450">
        <v>2.69E-2</v>
      </c>
      <c r="BD450" s="70">
        <v>13774.91</v>
      </c>
      <c r="BE450">
        <v>622.57000000000005</v>
      </c>
      <c r="BF450">
        <v>3.0599999999999999E-2</v>
      </c>
      <c r="BG450">
        <v>0.58360000000000001</v>
      </c>
      <c r="BH450">
        <v>0.2152</v>
      </c>
      <c r="BI450">
        <v>0.1313</v>
      </c>
      <c r="BJ450">
        <v>4.1700000000000001E-2</v>
      </c>
      <c r="BK450">
        <v>2.81E-2</v>
      </c>
    </row>
    <row r="451" spans="1:63" x14ac:dyDescent="0.25">
      <c r="A451" t="s">
        <v>529</v>
      </c>
      <c r="B451">
        <v>47001</v>
      </c>
      <c r="C451">
        <v>11</v>
      </c>
      <c r="D451">
        <v>589.46</v>
      </c>
      <c r="E451" s="70">
        <v>6484.09</v>
      </c>
      <c r="F451" s="70">
        <v>5974.03</v>
      </c>
      <c r="G451">
        <v>1.6199999999999999E-2</v>
      </c>
      <c r="H451">
        <v>0.3614</v>
      </c>
      <c r="I451">
        <v>2.0000000000000001E-4</v>
      </c>
      <c r="J451">
        <v>4.6300000000000001E-2</v>
      </c>
      <c r="K451">
        <v>0.48130000000000001</v>
      </c>
      <c r="L451">
        <v>9.4500000000000001E-2</v>
      </c>
      <c r="M451">
        <v>0.47899999999999998</v>
      </c>
      <c r="N451">
        <v>5.3900000000000003E-2</v>
      </c>
      <c r="O451">
        <v>0.121</v>
      </c>
      <c r="P451" s="70">
        <v>61069.17</v>
      </c>
      <c r="Q451">
        <v>0.2356</v>
      </c>
      <c r="R451">
        <v>0.25480000000000003</v>
      </c>
      <c r="S451">
        <v>0.50960000000000005</v>
      </c>
      <c r="T451">
        <v>20.75</v>
      </c>
      <c r="U451">
        <v>29</v>
      </c>
      <c r="V451" s="70">
        <v>78319.97</v>
      </c>
      <c r="W451">
        <v>220.61</v>
      </c>
      <c r="X451" s="70">
        <v>105400.04</v>
      </c>
      <c r="Y451">
        <v>0.77490000000000003</v>
      </c>
      <c r="Z451">
        <v>0.2001</v>
      </c>
      <c r="AA451">
        <v>2.5000000000000001E-2</v>
      </c>
      <c r="AB451">
        <v>0.22509999999999999</v>
      </c>
      <c r="AC451">
        <v>105.4</v>
      </c>
      <c r="AD451" s="70">
        <v>3984.04</v>
      </c>
      <c r="AE451">
        <v>616.32000000000005</v>
      </c>
      <c r="AF451" s="70">
        <v>121553.41</v>
      </c>
      <c r="AG451">
        <v>294</v>
      </c>
      <c r="AH451" s="70">
        <v>32906</v>
      </c>
      <c r="AI451" s="70">
        <v>47482</v>
      </c>
      <c r="AJ451">
        <v>60.67</v>
      </c>
      <c r="AK451">
        <v>36.340000000000003</v>
      </c>
      <c r="AL451">
        <v>40.6</v>
      </c>
      <c r="AM451">
        <v>6.6</v>
      </c>
      <c r="AN451">
        <v>705.84</v>
      </c>
      <c r="AO451">
        <v>1.1164000000000001</v>
      </c>
      <c r="AP451" s="70">
        <v>1286.8399999999999</v>
      </c>
      <c r="AQ451" s="70">
        <v>2047.69</v>
      </c>
      <c r="AR451" s="70">
        <v>5551.11</v>
      </c>
      <c r="AS451">
        <v>564.35</v>
      </c>
      <c r="AT451">
        <v>278.02999999999997</v>
      </c>
      <c r="AU451" s="70">
        <v>9728</v>
      </c>
      <c r="AV451" s="70">
        <v>4951.1899999999996</v>
      </c>
      <c r="AW451">
        <v>0.434</v>
      </c>
      <c r="AX451" s="70">
        <v>4333.53</v>
      </c>
      <c r="AY451">
        <v>0.37980000000000003</v>
      </c>
      <c r="AZ451" s="70">
        <v>1091.1600000000001</v>
      </c>
      <c r="BA451">
        <v>9.5600000000000004E-2</v>
      </c>
      <c r="BB451" s="70">
        <v>1033.48</v>
      </c>
      <c r="BC451">
        <v>9.06E-2</v>
      </c>
      <c r="BD451" s="70">
        <v>11409.36</v>
      </c>
      <c r="BE451" s="70">
        <v>3579.76</v>
      </c>
      <c r="BF451">
        <v>1.0486</v>
      </c>
      <c r="BG451">
        <v>0.53039999999999998</v>
      </c>
      <c r="BH451">
        <v>0.21890000000000001</v>
      </c>
      <c r="BI451">
        <v>0.2102</v>
      </c>
      <c r="BJ451">
        <v>2.8299999999999999E-2</v>
      </c>
      <c r="BK451">
        <v>1.2200000000000001E-2</v>
      </c>
    </row>
    <row r="452" spans="1:63" x14ac:dyDescent="0.25">
      <c r="A452" t="s">
        <v>530</v>
      </c>
      <c r="B452">
        <v>46599</v>
      </c>
      <c r="C452">
        <v>4</v>
      </c>
      <c r="D452">
        <v>245.96</v>
      </c>
      <c r="E452">
        <v>983.85</v>
      </c>
      <c r="F452">
        <v>819.22</v>
      </c>
      <c r="G452">
        <v>4.4200000000000003E-2</v>
      </c>
      <c r="H452">
        <v>0.81789999999999996</v>
      </c>
      <c r="I452">
        <v>0</v>
      </c>
      <c r="J452">
        <v>1.95E-2</v>
      </c>
      <c r="K452">
        <v>7.6700000000000004E-2</v>
      </c>
      <c r="L452">
        <v>4.1700000000000001E-2</v>
      </c>
      <c r="M452">
        <v>0.44750000000000001</v>
      </c>
      <c r="N452">
        <v>2.0799999999999999E-2</v>
      </c>
      <c r="O452">
        <v>0.17960000000000001</v>
      </c>
      <c r="P452" s="70">
        <v>60383.72</v>
      </c>
      <c r="Q452">
        <v>0.35709999999999997</v>
      </c>
      <c r="R452">
        <v>0.2429</v>
      </c>
      <c r="S452">
        <v>0.4</v>
      </c>
      <c r="T452">
        <v>16.82</v>
      </c>
      <c r="U452">
        <v>10.220000000000001</v>
      </c>
      <c r="V452" s="70">
        <v>63444.95</v>
      </c>
      <c r="W452">
        <v>96.27</v>
      </c>
      <c r="X452" s="70">
        <v>214333.27</v>
      </c>
      <c r="Y452">
        <v>0.74319999999999997</v>
      </c>
      <c r="Z452">
        <v>0.2445</v>
      </c>
      <c r="AA452">
        <v>1.23E-2</v>
      </c>
      <c r="AB452">
        <v>0.25679999999999997</v>
      </c>
      <c r="AC452">
        <v>214.33</v>
      </c>
      <c r="AD452" s="70">
        <v>10981.93</v>
      </c>
      <c r="AE452" s="70">
        <v>1301.71</v>
      </c>
      <c r="AF452" s="70">
        <v>254929.45</v>
      </c>
      <c r="AG452">
        <v>584</v>
      </c>
      <c r="AH452" s="70">
        <v>32434</v>
      </c>
      <c r="AI452" s="70">
        <v>49623</v>
      </c>
      <c r="AJ452">
        <v>85.9</v>
      </c>
      <c r="AK452">
        <v>51.04</v>
      </c>
      <c r="AL452">
        <v>50.08</v>
      </c>
      <c r="AM452">
        <v>5.7</v>
      </c>
      <c r="AN452">
        <v>0</v>
      </c>
      <c r="AO452">
        <v>1.2912999999999999</v>
      </c>
      <c r="AP452" s="70">
        <v>2570.42</v>
      </c>
      <c r="AQ452" s="70">
        <v>2947.28</v>
      </c>
      <c r="AR452" s="70">
        <v>7415.24</v>
      </c>
      <c r="AS452">
        <v>831.33</v>
      </c>
      <c r="AT452">
        <v>197.73</v>
      </c>
      <c r="AU452" s="70">
        <v>13962</v>
      </c>
      <c r="AV452" s="70">
        <v>3987.05</v>
      </c>
      <c r="AW452">
        <v>0.2346</v>
      </c>
      <c r="AX452" s="70">
        <v>11409.12</v>
      </c>
      <c r="AY452">
        <v>0.67130000000000001</v>
      </c>
      <c r="AZ452">
        <v>774.01</v>
      </c>
      <c r="BA452">
        <v>4.5499999999999999E-2</v>
      </c>
      <c r="BB452">
        <v>824.88</v>
      </c>
      <c r="BC452">
        <v>4.8500000000000001E-2</v>
      </c>
      <c r="BD452" s="70">
        <v>16995.05</v>
      </c>
      <c r="BE452">
        <v>121.92</v>
      </c>
      <c r="BF452">
        <v>1.9E-2</v>
      </c>
      <c r="BG452">
        <v>0.43590000000000001</v>
      </c>
      <c r="BH452">
        <v>0.1827</v>
      </c>
      <c r="BI452">
        <v>0.33350000000000002</v>
      </c>
      <c r="BJ452">
        <v>2.3E-2</v>
      </c>
      <c r="BK452">
        <v>2.4799999999999999E-2</v>
      </c>
    </row>
    <row r="453" spans="1:63" x14ac:dyDescent="0.25">
      <c r="A453" t="s">
        <v>531</v>
      </c>
      <c r="B453">
        <v>48439</v>
      </c>
      <c r="C453">
        <v>122</v>
      </c>
      <c r="D453">
        <v>5.81</v>
      </c>
      <c r="E453">
        <v>709.32</v>
      </c>
      <c r="F453">
        <v>784.28</v>
      </c>
      <c r="G453">
        <v>8.8999999999999999E-3</v>
      </c>
      <c r="H453">
        <v>3.0999999999999999E-3</v>
      </c>
      <c r="I453">
        <v>0</v>
      </c>
      <c r="J453">
        <v>1.5599999999999999E-2</v>
      </c>
      <c r="K453">
        <v>0.95199999999999996</v>
      </c>
      <c r="L453">
        <v>2.0400000000000001E-2</v>
      </c>
      <c r="M453">
        <v>0.48749999999999999</v>
      </c>
      <c r="N453">
        <v>0</v>
      </c>
      <c r="O453">
        <v>0.1313</v>
      </c>
      <c r="P453" s="70">
        <v>48265.01</v>
      </c>
      <c r="Q453">
        <v>0.35060000000000002</v>
      </c>
      <c r="R453">
        <v>9.0899999999999995E-2</v>
      </c>
      <c r="S453">
        <v>0.55840000000000001</v>
      </c>
      <c r="T453">
        <v>16.100000000000001</v>
      </c>
      <c r="U453">
        <v>6.2</v>
      </c>
      <c r="V453" s="70">
        <v>74340.740000000005</v>
      </c>
      <c r="W453">
        <v>110.33</v>
      </c>
      <c r="X453" s="70">
        <v>159255.88</v>
      </c>
      <c r="Y453">
        <v>0.80489999999999995</v>
      </c>
      <c r="Z453">
        <v>6.9599999999999995E-2</v>
      </c>
      <c r="AA453">
        <v>0.12559999999999999</v>
      </c>
      <c r="AB453">
        <v>0.1951</v>
      </c>
      <c r="AC453">
        <v>159.26</v>
      </c>
      <c r="AD453" s="70">
        <v>4807.24</v>
      </c>
      <c r="AE453">
        <v>481.65</v>
      </c>
      <c r="AF453" s="70">
        <v>131787.81</v>
      </c>
      <c r="AG453">
        <v>338</v>
      </c>
      <c r="AH453" s="70">
        <v>35066</v>
      </c>
      <c r="AI453" s="70">
        <v>47379</v>
      </c>
      <c r="AJ453">
        <v>50.09</v>
      </c>
      <c r="AK453">
        <v>27.22</v>
      </c>
      <c r="AL453">
        <v>28.57</v>
      </c>
      <c r="AM453">
        <v>5.5</v>
      </c>
      <c r="AN453">
        <v>0</v>
      </c>
      <c r="AO453">
        <v>0.97650000000000003</v>
      </c>
      <c r="AP453" s="70">
        <v>1407.71</v>
      </c>
      <c r="AQ453" s="70">
        <v>1998.17</v>
      </c>
      <c r="AR453" s="70">
        <v>5283.87</v>
      </c>
      <c r="AS453">
        <v>264.64999999999998</v>
      </c>
      <c r="AT453">
        <v>335.62</v>
      </c>
      <c r="AU453" s="70">
        <v>9290</v>
      </c>
      <c r="AV453" s="70">
        <v>4636.01</v>
      </c>
      <c r="AW453">
        <v>0.40870000000000001</v>
      </c>
      <c r="AX453" s="70">
        <v>3785.73</v>
      </c>
      <c r="AY453">
        <v>0.3337</v>
      </c>
      <c r="AZ453" s="70">
        <v>2322.2600000000002</v>
      </c>
      <c r="BA453">
        <v>0.20469999999999999</v>
      </c>
      <c r="BB453">
        <v>600.24</v>
      </c>
      <c r="BC453">
        <v>5.2900000000000003E-2</v>
      </c>
      <c r="BD453" s="70">
        <v>11344.24</v>
      </c>
      <c r="BE453" s="70">
        <v>4156.09</v>
      </c>
      <c r="BF453">
        <v>1.0662</v>
      </c>
      <c r="BG453">
        <v>0.497</v>
      </c>
      <c r="BH453">
        <v>0.21</v>
      </c>
      <c r="BI453">
        <v>0.2427</v>
      </c>
      <c r="BJ453">
        <v>3.3099999999999997E-2</v>
      </c>
      <c r="BK453">
        <v>1.7299999999999999E-2</v>
      </c>
    </row>
    <row r="454" spans="1:63" x14ac:dyDescent="0.25">
      <c r="A454" t="s">
        <v>532</v>
      </c>
      <c r="B454">
        <v>47506</v>
      </c>
      <c r="C454">
        <v>98</v>
      </c>
      <c r="D454">
        <v>4.8899999999999997</v>
      </c>
      <c r="E454">
        <v>479.47</v>
      </c>
      <c r="F454">
        <v>499.04</v>
      </c>
      <c r="G454">
        <v>0</v>
      </c>
      <c r="H454">
        <v>4.7999999999999996E-3</v>
      </c>
      <c r="I454">
        <v>0</v>
      </c>
      <c r="J454">
        <v>6.0000000000000001E-3</v>
      </c>
      <c r="K454">
        <v>0.97940000000000005</v>
      </c>
      <c r="L454">
        <v>9.7999999999999997E-3</v>
      </c>
      <c r="M454">
        <v>0.39169999999999999</v>
      </c>
      <c r="N454">
        <v>0</v>
      </c>
      <c r="O454">
        <v>0.1032</v>
      </c>
      <c r="P454" s="70">
        <v>38368.58</v>
      </c>
      <c r="Q454">
        <v>0.54549999999999998</v>
      </c>
      <c r="R454">
        <v>0.15909999999999999</v>
      </c>
      <c r="S454">
        <v>0.29549999999999998</v>
      </c>
      <c r="T454">
        <v>15.61</v>
      </c>
      <c r="U454">
        <v>7.2</v>
      </c>
      <c r="V454" s="70">
        <v>50728.92</v>
      </c>
      <c r="W454">
        <v>65.05</v>
      </c>
      <c r="X454" s="70">
        <v>147027.76</v>
      </c>
      <c r="Y454">
        <v>0.91710000000000003</v>
      </c>
      <c r="Z454">
        <v>2.4199999999999999E-2</v>
      </c>
      <c r="AA454">
        <v>5.8700000000000002E-2</v>
      </c>
      <c r="AB454">
        <v>8.2900000000000001E-2</v>
      </c>
      <c r="AC454">
        <v>147.03</v>
      </c>
      <c r="AD454" s="70">
        <v>3332.57</v>
      </c>
      <c r="AE454">
        <v>471.14</v>
      </c>
      <c r="AF454" s="70">
        <v>113980.77</v>
      </c>
      <c r="AG454">
        <v>251</v>
      </c>
      <c r="AH454" s="70">
        <v>32306</v>
      </c>
      <c r="AI454" s="70">
        <v>43680</v>
      </c>
      <c r="AJ454">
        <v>33</v>
      </c>
      <c r="AK454">
        <v>22.02</v>
      </c>
      <c r="AL454">
        <v>22</v>
      </c>
      <c r="AM454">
        <v>4.5999999999999996</v>
      </c>
      <c r="AN454" s="70">
        <v>2059.17</v>
      </c>
      <c r="AO454">
        <v>1.9714</v>
      </c>
      <c r="AP454" s="70">
        <v>2135.1</v>
      </c>
      <c r="AQ454" s="70">
        <v>2299.9699999999998</v>
      </c>
      <c r="AR454" s="70">
        <v>5046.76</v>
      </c>
      <c r="AS454">
        <v>389.16</v>
      </c>
      <c r="AT454">
        <v>232.04</v>
      </c>
      <c r="AU454" s="70">
        <v>10103</v>
      </c>
      <c r="AV454" s="70">
        <v>5077.2299999999996</v>
      </c>
      <c r="AW454">
        <v>0.40570000000000001</v>
      </c>
      <c r="AX454" s="70">
        <v>4567.6400000000003</v>
      </c>
      <c r="AY454">
        <v>0.36499999999999999</v>
      </c>
      <c r="AZ454" s="70">
        <v>1713.78</v>
      </c>
      <c r="BA454">
        <v>0.13689999999999999</v>
      </c>
      <c r="BB454" s="70">
        <v>1156.6500000000001</v>
      </c>
      <c r="BC454">
        <v>9.2399999999999996E-2</v>
      </c>
      <c r="BD454" s="70">
        <v>12515.31</v>
      </c>
      <c r="BE454" s="70">
        <v>5043.3100000000004</v>
      </c>
      <c r="BF454">
        <v>1.6400999999999999</v>
      </c>
      <c r="BG454">
        <v>0.48110000000000003</v>
      </c>
      <c r="BH454">
        <v>0.2074</v>
      </c>
      <c r="BI454">
        <v>0.27489999999999998</v>
      </c>
      <c r="BJ454">
        <v>2.8299999999999999E-2</v>
      </c>
      <c r="BK454">
        <v>8.3999999999999995E-3</v>
      </c>
    </row>
    <row r="455" spans="1:63" x14ac:dyDescent="0.25">
      <c r="A455" t="s">
        <v>533</v>
      </c>
      <c r="B455">
        <v>46474</v>
      </c>
      <c r="C455">
        <v>153</v>
      </c>
      <c r="D455">
        <v>8.86</v>
      </c>
      <c r="E455" s="70">
        <v>1356.16</v>
      </c>
      <c r="F455" s="70">
        <v>1299.71</v>
      </c>
      <c r="G455">
        <v>1.5E-3</v>
      </c>
      <c r="H455">
        <v>3.0999999999999999E-3</v>
      </c>
      <c r="I455">
        <v>1.5E-3</v>
      </c>
      <c r="J455">
        <v>6.8999999999999999E-3</v>
      </c>
      <c r="K455">
        <v>0.96419999999999995</v>
      </c>
      <c r="L455">
        <v>2.2700000000000001E-2</v>
      </c>
      <c r="M455">
        <v>0.57120000000000004</v>
      </c>
      <c r="N455">
        <v>0</v>
      </c>
      <c r="O455">
        <v>0.1217</v>
      </c>
      <c r="P455" s="70">
        <v>50253.41</v>
      </c>
      <c r="Q455">
        <v>0.2051</v>
      </c>
      <c r="R455">
        <v>0.21790000000000001</v>
      </c>
      <c r="S455">
        <v>0.57689999999999997</v>
      </c>
      <c r="T455">
        <v>18.57</v>
      </c>
      <c r="U455">
        <v>8.3000000000000007</v>
      </c>
      <c r="V455" s="70">
        <v>63267.66</v>
      </c>
      <c r="W455">
        <v>157.58000000000001</v>
      </c>
      <c r="X455" s="70">
        <v>103165.72</v>
      </c>
      <c r="Y455">
        <v>0.79359999999999997</v>
      </c>
      <c r="Z455">
        <v>0.16220000000000001</v>
      </c>
      <c r="AA455">
        <v>4.41E-2</v>
      </c>
      <c r="AB455">
        <v>0.2064</v>
      </c>
      <c r="AC455">
        <v>103.17</v>
      </c>
      <c r="AD455" s="70">
        <v>2324.12</v>
      </c>
      <c r="AE455">
        <v>295.89</v>
      </c>
      <c r="AF455" s="70">
        <v>96511.12</v>
      </c>
      <c r="AG455">
        <v>142</v>
      </c>
      <c r="AH455" s="70">
        <v>29310</v>
      </c>
      <c r="AI455" s="70">
        <v>40145</v>
      </c>
      <c r="AJ455">
        <v>33.799999999999997</v>
      </c>
      <c r="AK455">
        <v>22</v>
      </c>
      <c r="AL455">
        <v>22.05</v>
      </c>
      <c r="AM455">
        <v>4.7</v>
      </c>
      <c r="AN455">
        <v>0</v>
      </c>
      <c r="AO455">
        <v>0.74390000000000001</v>
      </c>
      <c r="AP455">
        <v>861.06</v>
      </c>
      <c r="AQ455" s="70">
        <v>2120.0700000000002</v>
      </c>
      <c r="AR455" s="70">
        <v>4570.6499999999996</v>
      </c>
      <c r="AS455">
        <v>374.64</v>
      </c>
      <c r="AT455">
        <v>306.56</v>
      </c>
      <c r="AU455" s="70">
        <v>8233</v>
      </c>
      <c r="AV455" s="70">
        <v>5924.99</v>
      </c>
      <c r="AW455">
        <v>0.61880000000000002</v>
      </c>
      <c r="AX455" s="70">
        <v>1970.78</v>
      </c>
      <c r="AY455">
        <v>0.20580000000000001</v>
      </c>
      <c r="AZ455">
        <v>651.78</v>
      </c>
      <c r="BA455">
        <v>6.8099999999999994E-2</v>
      </c>
      <c r="BB455" s="70">
        <v>1026.9100000000001</v>
      </c>
      <c r="BC455">
        <v>0.10730000000000001</v>
      </c>
      <c r="BD455" s="70">
        <v>9574.4599999999991</v>
      </c>
      <c r="BE455" s="70">
        <v>5059.01</v>
      </c>
      <c r="BF455">
        <v>2.0114999999999998</v>
      </c>
      <c r="BG455">
        <v>0.53120000000000001</v>
      </c>
      <c r="BH455">
        <v>0.23910000000000001</v>
      </c>
      <c r="BI455">
        <v>0.17799999999999999</v>
      </c>
      <c r="BJ455">
        <v>4.1599999999999998E-2</v>
      </c>
      <c r="BK455">
        <v>1.01E-2</v>
      </c>
    </row>
    <row r="456" spans="1:63" x14ac:dyDescent="0.25">
      <c r="A456" t="s">
        <v>534</v>
      </c>
      <c r="B456">
        <v>46078</v>
      </c>
      <c r="C456">
        <v>99</v>
      </c>
      <c r="D456">
        <v>11.02</v>
      </c>
      <c r="E456" s="70">
        <v>1090.6400000000001</v>
      </c>
      <c r="F456" s="70">
        <v>1046.99</v>
      </c>
      <c r="G456">
        <v>1.9E-3</v>
      </c>
      <c r="H456">
        <v>2.46E-2</v>
      </c>
      <c r="I456">
        <v>2.3999999999999998E-3</v>
      </c>
      <c r="J456">
        <v>1.18E-2</v>
      </c>
      <c r="K456">
        <v>0.9204</v>
      </c>
      <c r="L456">
        <v>3.8899999999999997E-2</v>
      </c>
      <c r="M456">
        <v>0.6865</v>
      </c>
      <c r="N456">
        <v>0</v>
      </c>
      <c r="O456">
        <v>0.15479999999999999</v>
      </c>
      <c r="P456" s="70">
        <v>47100.52</v>
      </c>
      <c r="Q456">
        <v>0.24</v>
      </c>
      <c r="R456">
        <v>0.12</v>
      </c>
      <c r="S456">
        <v>0.64</v>
      </c>
      <c r="T456">
        <v>16.649999999999999</v>
      </c>
      <c r="U456">
        <v>11.77</v>
      </c>
      <c r="V456" s="70">
        <v>51834.32</v>
      </c>
      <c r="W456">
        <v>89.56</v>
      </c>
      <c r="X456" s="70">
        <v>87322.21</v>
      </c>
      <c r="Y456">
        <v>0.7873</v>
      </c>
      <c r="Z456">
        <v>0.13350000000000001</v>
      </c>
      <c r="AA456">
        <v>7.9200000000000007E-2</v>
      </c>
      <c r="AB456">
        <v>0.2127</v>
      </c>
      <c r="AC456">
        <v>87.32</v>
      </c>
      <c r="AD456" s="70">
        <v>2212.42</v>
      </c>
      <c r="AE456">
        <v>308.58999999999997</v>
      </c>
      <c r="AF456" s="70">
        <v>89256.15</v>
      </c>
      <c r="AG456">
        <v>105</v>
      </c>
      <c r="AH456" s="70">
        <v>26200</v>
      </c>
      <c r="AI456" s="70">
        <v>40820</v>
      </c>
      <c r="AJ456">
        <v>35.17</v>
      </c>
      <c r="AK456">
        <v>24.17</v>
      </c>
      <c r="AL456">
        <v>26.35</v>
      </c>
      <c r="AM456">
        <v>4.5999999999999996</v>
      </c>
      <c r="AN456">
        <v>0</v>
      </c>
      <c r="AO456">
        <v>0.86760000000000004</v>
      </c>
      <c r="AP456" s="70">
        <v>1316.09</v>
      </c>
      <c r="AQ456" s="70">
        <v>2266.2600000000002</v>
      </c>
      <c r="AR456" s="70">
        <v>5261.96</v>
      </c>
      <c r="AS456">
        <v>319.98</v>
      </c>
      <c r="AT456">
        <v>371.72</v>
      </c>
      <c r="AU456" s="70">
        <v>9536</v>
      </c>
      <c r="AV456" s="70">
        <v>6817.25</v>
      </c>
      <c r="AW456">
        <v>0.61119999999999997</v>
      </c>
      <c r="AX456" s="70">
        <v>1952.23</v>
      </c>
      <c r="AY456">
        <v>0.17499999999999999</v>
      </c>
      <c r="AZ456">
        <v>673.95</v>
      </c>
      <c r="BA456">
        <v>6.0400000000000002E-2</v>
      </c>
      <c r="BB456" s="70">
        <v>1710.24</v>
      </c>
      <c r="BC456">
        <v>0.15329999999999999</v>
      </c>
      <c r="BD456" s="70">
        <v>11153.67</v>
      </c>
      <c r="BE456" s="70">
        <v>5740.45</v>
      </c>
      <c r="BF456">
        <v>2.4841000000000002</v>
      </c>
      <c r="BG456">
        <v>0.51670000000000005</v>
      </c>
      <c r="BH456">
        <v>0.20979999999999999</v>
      </c>
      <c r="BI456">
        <v>0.2198</v>
      </c>
      <c r="BJ456">
        <v>3.7400000000000003E-2</v>
      </c>
      <c r="BK456">
        <v>1.6199999999999999E-2</v>
      </c>
    </row>
    <row r="457" spans="1:63" x14ac:dyDescent="0.25">
      <c r="A457" t="s">
        <v>535</v>
      </c>
      <c r="B457">
        <v>45591</v>
      </c>
      <c r="C457">
        <v>9</v>
      </c>
      <c r="D457">
        <v>123.8</v>
      </c>
      <c r="E457" s="70">
        <v>1114.21</v>
      </c>
      <c r="F457" s="70">
        <v>1070.43</v>
      </c>
      <c r="G457">
        <v>4.1000000000000003E-3</v>
      </c>
      <c r="H457">
        <v>6.1000000000000004E-3</v>
      </c>
      <c r="I457">
        <v>8.9999999999999998E-4</v>
      </c>
      <c r="J457">
        <v>1.03E-2</v>
      </c>
      <c r="K457">
        <v>0.95620000000000005</v>
      </c>
      <c r="L457">
        <v>2.23E-2</v>
      </c>
      <c r="M457">
        <v>0.51629999999999998</v>
      </c>
      <c r="N457">
        <v>8.9999999999999998E-4</v>
      </c>
      <c r="O457">
        <v>0.1139</v>
      </c>
      <c r="P457" s="70">
        <v>46082.66</v>
      </c>
      <c r="Q457">
        <v>0.37890000000000001</v>
      </c>
      <c r="R457">
        <v>0.1158</v>
      </c>
      <c r="S457">
        <v>0.50529999999999997</v>
      </c>
      <c r="T457">
        <v>22.64</v>
      </c>
      <c r="U457">
        <v>9.99</v>
      </c>
      <c r="V457" s="70">
        <v>47112.35</v>
      </c>
      <c r="W457">
        <v>108.47</v>
      </c>
      <c r="X457" s="70">
        <v>94414.95</v>
      </c>
      <c r="Y457">
        <v>0.84009999999999996</v>
      </c>
      <c r="Z457">
        <v>0.13719999999999999</v>
      </c>
      <c r="AA457">
        <v>2.2700000000000001E-2</v>
      </c>
      <c r="AB457">
        <v>0.15989999999999999</v>
      </c>
      <c r="AC457">
        <v>94.41</v>
      </c>
      <c r="AD457" s="70">
        <v>3376.47</v>
      </c>
      <c r="AE457">
        <v>513.62</v>
      </c>
      <c r="AF457" s="70">
        <v>95947.51</v>
      </c>
      <c r="AG457">
        <v>140</v>
      </c>
      <c r="AH457" s="70">
        <v>29504</v>
      </c>
      <c r="AI457" s="70">
        <v>39663</v>
      </c>
      <c r="AJ457">
        <v>58.15</v>
      </c>
      <c r="AK457">
        <v>32.799999999999997</v>
      </c>
      <c r="AL457">
        <v>50.21</v>
      </c>
      <c r="AM457">
        <v>3.7</v>
      </c>
      <c r="AN457">
        <v>0</v>
      </c>
      <c r="AO457">
        <v>1.0271999999999999</v>
      </c>
      <c r="AP457" s="70">
        <v>1131.8499999999999</v>
      </c>
      <c r="AQ457" s="70">
        <v>1694.43</v>
      </c>
      <c r="AR457" s="70">
        <v>5321.23</v>
      </c>
      <c r="AS457">
        <v>559.20000000000005</v>
      </c>
      <c r="AT457">
        <v>335.29</v>
      </c>
      <c r="AU457" s="70">
        <v>9042</v>
      </c>
      <c r="AV457" s="70">
        <v>4969.6099999999997</v>
      </c>
      <c r="AW457">
        <v>0.53269999999999995</v>
      </c>
      <c r="AX457" s="70">
        <v>2813.06</v>
      </c>
      <c r="AY457">
        <v>0.30149999999999999</v>
      </c>
      <c r="AZ457">
        <v>730.31</v>
      </c>
      <c r="BA457">
        <v>7.8299999999999995E-2</v>
      </c>
      <c r="BB457">
        <v>816.7</v>
      </c>
      <c r="BC457">
        <v>8.7499999999999994E-2</v>
      </c>
      <c r="BD457" s="70">
        <v>9329.68</v>
      </c>
      <c r="BE457" s="70">
        <v>3816.78</v>
      </c>
      <c r="BF457">
        <v>1.4339999999999999</v>
      </c>
      <c r="BG457">
        <v>0.52229999999999999</v>
      </c>
      <c r="BH457">
        <v>0.21990000000000001</v>
      </c>
      <c r="BI457">
        <v>0.20419999999999999</v>
      </c>
      <c r="BJ457">
        <v>3.5900000000000001E-2</v>
      </c>
      <c r="BK457">
        <v>1.77E-2</v>
      </c>
    </row>
    <row r="458" spans="1:63" x14ac:dyDescent="0.25">
      <c r="A458" t="s">
        <v>536</v>
      </c>
      <c r="B458">
        <v>48447</v>
      </c>
      <c r="C458">
        <v>121</v>
      </c>
      <c r="D458">
        <v>15.2</v>
      </c>
      <c r="E458" s="70">
        <v>1838.7</v>
      </c>
      <c r="F458" s="70">
        <v>2022.88</v>
      </c>
      <c r="G458">
        <v>1.3899999999999999E-2</v>
      </c>
      <c r="H458">
        <v>1.7299999999999999E-2</v>
      </c>
      <c r="I458">
        <v>1.5E-3</v>
      </c>
      <c r="J458">
        <v>2.1499999999999998E-2</v>
      </c>
      <c r="K458">
        <v>0.91300000000000003</v>
      </c>
      <c r="L458">
        <v>3.2800000000000003E-2</v>
      </c>
      <c r="M458">
        <v>0.33610000000000001</v>
      </c>
      <c r="N458">
        <v>1.5E-3</v>
      </c>
      <c r="O458">
        <v>0.1215</v>
      </c>
      <c r="P458" s="70">
        <v>50312.58</v>
      </c>
      <c r="Q458">
        <v>0.3448</v>
      </c>
      <c r="R458">
        <v>0.1552</v>
      </c>
      <c r="S458">
        <v>0.5</v>
      </c>
      <c r="T458">
        <v>18.649999999999999</v>
      </c>
      <c r="U458">
        <v>13</v>
      </c>
      <c r="V458" s="70">
        <v>66726.7</v>
      </c>
      <c r="W458">
        <v>136.54</v>
      </c>
      <c r="X458" s="70">
        <v>141786.16</v>
      </c>
      <c r="Y458">
        <v>0.70979999999999999</v>
      </c>
      <c r="Z458">
        <v>0.25600000000000001</v>
      </c>
      <c r="AA458">
        <v>3.4299999999999997E-2</v>
      </c>
      <c r="AB458">
        <v>0.29020000000000001</v>
      </c>
      <c r="AC458">
        <v>141.79</v>
      </c>
      <c r="AD458" s="70">
        <v>3740.5</v>
      </c>
      <c r="AE458">
        <v>448.55</v>
      </c>
      <c r="AF458" s="70">
        <v>130434.62</v>
      </c>
      <c r="AG458">
        <v>330</v>
      </c>
      <c r="AH458" s="70">
        <v>34026</v>
      </c>
      <c r="AI458" s="70">
        <v>50701</v>
      </c>
      <c r="AJ458">
        <v>38.29</v>
      </c>
      <c r="AK458">
        <v>25.11</v>
      </c>
      <c r="AL458">
        <v>28.31</v>
      </c>
      <c r="AM458">
        <v>4.2</v>
      </c>
      <c r="AN458">
        <v>0</v>
      </c>
      <c r="AO458">
        <v>0.69130000000000003</v>
      </c>
      <c r="AP458" s="70">
        <v>1029</v>
      </c>
      <c r="AQ458" s="70">
        <v>1772.48</v>
      </c>
      <c r="AR458" s="70">
        <v>4142.82</v>
      </c>
      <c r="AS458">
        <v>219.19</v>
      </c>
      <c r="AT458">
        <v>322.5</v>
      </c>
      <c r="AU458" s="70">
        <v>7486</v>
      </c>
      <c r="AV458" s="70">
        <v>3021.89</v>
      </c>
      <c r="AW458">
        <v>0.35320000000000001</v>
      </c>
      <c r="AX458" s="70">
        <v>2797.17</v>
      </c>
      <c r="AY458">
        <v>0.32690000000000002</v>
      </c>
      <c r="AZ458" s="70">
        <v>2127.29</v>
      </c>
      <c r="BA458">
        <v>0.24859999999999999</v>
      </c>
      <c r="BB458">
        <v>610.13</v>
      </c>
      <c r="BC458">
        <v>7.1300000000000002E-2</v>
      </c>
      <c r="BD458" s="70">
        <v>8556.48</v>
      </c>
      <c r="BE458" s="70">
        <v>3154.94</v>
      </c>
      <c r="BF458">
        <v>0.77070000000000005</v>
      </c>
      <c r="BG458">
        <v>0.5252</v>
      </c>
      <c r="BH458">
        <v>0.18190000000000001</v>
      </c>
      <c r="BI458">
        <v>0.23469999999999999</v>
      </c>
      <c r="BJ458">
        <v>3.9899999999999998E-2</v>
      </c>
      <c r="BK458">
        <v>1.83E-2</v>
      </c>
    </row>
    <row r="459" spans="1:63" x14ac:dyDescent="0.25">
      <c r="A459" t="s">
        <v>537</v>
      </c>
      <c r="B459">
        <v>46482</v>
      </c>
      <c r="C459">
        <v>376</v>
      </c>
      <c r="D459">
        <v>5.92</v>
      </c>
      <c r="E459" s="70">
        <v>2226.52</v>
      </c>
      <c r="F459" s="70">
        <v>2136.2399999999998</v>
      </c>
      <c r="G459">
        <v>2.3E-3</v>
      </c>
      <c r="H459">
        <v>1.17E-2</v>
      </c>
      <c r="I459">
        <v>6.9999999999999999E-4</v>
      </c>
      <c r="J459">
        <v>0.01</v>
      </c>
      <c r="K459">
        <v>0.96189999999999998</v>
      </c>
      <c r="L459">
        <v>1.34E-2</v>
      </c>
      <c r="M459">
        <v>0.47910000000000003</v>
      </c>
      <c r="N459">
        <v>0</v>
      </c>
      <c r="O459">
        <v>0.18809999999999999</v>
      </c>
      <c r="P459" s="70">
        <v>47517.3</v>
      </c>
      <c r="Q459">
        <v>0.2848</v>
      </c>
      <c r="R459">
        <v>0.20250000000000001</v>
      </c>
      <c r="S459">
        <v>0.51270000000000004</v>
      </c>
      <c r="T459">
        <v>18.260000000000002</v>
      </c>
      <c r="U459">
        <v>13.5</v>
      </c>
      <c r="V459" s="70">
        <v>70617.33</v>
      </c>
      <c r="W459">
        <v>159.28</v>
      </c>
      <c r="X459" s="70">
        <v>185124.41</v>
      </c>
      <c r="Y459">
        <v>0.57110000000000005</v>
      </c>
      <c r="Z459">
        <v>0.12230000000000001</v>
      </c>
      <c r="AA459">
        <v>0.30659999999999998</v>
      </c>
      <c r="AB459">
        <v>0.4289</v>
      </c>
      <c r="AC459">
        <v>185.12</v>
      </c>
      <c r="AD459" s="70">
        <v>4641.96</v>
      </c>
      <c r="AE459">
        <v>307.42</v>
      </c>
      <c r="AF459" s="70">
        <v>172045.29</v>
      </c>
      <c r="AG459">
        <v>470</v>
      </c>
      <c r="AH459" s="70">
        <v>30011</v>
      </c>
      <c r="AI459" s="70">
        <v>41476</v>
      </c>
      <c r="AJ459">
        <v>32</v>
      </c>
      <c r="AK459">
        <v>22</v>
      </c>
      <c r="AL459">
        <v>22.07</v>
      </c>
      <c r="AM459">
        <v>4.3</v>
      </c>
      <c r="AN459">
        <v>0</v>
      </c>
      <c r="AO459">
        <v>0.89410000000000001</v>
      </c>
      <c r="AP459" s="70">
        <v>1429.47</v>
      </c>
      <c r="AQ459" s="70">
        <v>2172.34</v>
      </c>
      <c r="AR459" s="70">
        <v>5461.8</v>
      </c>
      <c r="AS459">
        <v>345.8</v>
      </c>
      <c r="AT459">
        <v>421.59</v>
      </c>
      <c r="AU459" s="70">
        <v>9831</v>
      </c>
      <c r="AV459" s="70">
        <v>4534.59</v>
      </c>
      <c r="AW459">
        <v>0.42920000000000003</v>
      </c>
      <c r="AX459" s="70">
        <v>4133.43</v>
      </c>
      <c r="AY459">
        <v>0.39119999999999999</v>
      </c>
      <c r="AZ459">
        <v>841.25</v>
      </c>
      <c r="BA459">
        <v>7.9600000000000004E-2</v>
      </c>
      <c r="BB459" s="70">
        <v>1055.52</v>
      </c>
      <c r="BC459">
        <v>9.9900000000000003E-2</v>
      </c>
      <c r="BD459" s="70">
        <v>10564.79</v>
      </c>
      <c r="BE459" s="70">
        <v>3450.77</v>
      </c>
      <c r="BF459">
        <v>1.2108000000000001</v>
      </c>
      <c r="BG459">
        <v>0.54059999999999997</v>
      </c>
      <c r="BH459">
        <v>0.24210000000000001</v>
      </c>
      <c r="BI459">
        <v>0.15229999999999999</v>
      </c>
      <c r="BJ459">
        <v>3.9800000000000002E-2</v>
      </c>
      <c r="BK459">
        <v>2.53E-2</v>
      </c>
    </row>
    <row r="460" spans="1:63" x14ac:dyDescent="0.25">
      <c r="A460" t="s">
        <v>538</v>
      </c>
      <c r="B460">
        <v>47514</v>
      </c>
      <c r="C460">
        <v>143</v>
      </c>
      <c r="D460">
        <v>7.32</v>
      </c>
      <c r="E460" s="70">
        <v>1046.46</v>
      </c>
      <c r="F460">
        <v>976.32</v>
      </c>
      <c r="G460">
        <v>1E-3</v>
      </c>
      <c r="H460">
        <v>1.9E-3</v>
      </c>
      <c r="I460">
        <v>2E-3</v>
      </c>
      <c r="J460">
        <v>1.2699999999999999E-2</v>
      </c>
      <c r="K460">
        <v>0.96760000000000002</v>
      </c>
      <c r="L460">
        <v>1.4800000000000001E-2</v>
      </c>
      <c r="M460">
        <v>0.42</v>
      </c>
      <c r="N460">
        <v>3.0999999999999999E-3</v>
      </c>
      <c r="O460">
        <v>0.15640000000000001</v>
      </c>
      <c r="P460" s="70">
        <v>44839.83</v>
      </c>
      <c r="Q460">
        <v>0.2152</v>
      </c>
      <c r="R460">
        <v>0.1139</v>
      </c>
      <c r="S460">
        <v>0.67090000000000005</v>
      </c>
      <c r="T460">
        <v>14.39</v>
      </c>
      <c r="U460">
        <v>12.5</v>
      </c>
      <c r="V460" s="70">
        <v>45607.360000000001</v>
      </c>
      <c r="W460">
        <v>83.72</v>
      </c>
      <c r="X460" s="70">
        <v>106922.88</v>
      </c>
      <c r="Y460">
        <v>0.92679999999999996</v>
      </c>
      <c r="Z460">
        <v>3.8300000000000001E-2</v>
      </c>
      <c r="AA460">
        <v>3.49E-2</v>
      </c>
      <c r="AB460">
        <v>7.3200000000000001E-2</v>
      </c>
      <c r="AC460">
        <v>106.92</v>
      </c>
      <c r="AD460" s="70">
        <v>2197.91</v>
      </c>
      <c r="AE460">
        <v>350.8</v>
      </c>
      <c r="AF460" s="70">
        <v>93623.81</v>
      </c>
      <c r="AG460">
        <v>133</v>
      </c>
      <c r="AH460" s="70">
        <v>32882</v>
      </c>
      <c r="AI460" s="70">
        <v>47030</v>
      </c>
      <c r="AJ460">
        <v>31.8</v>
      </c>
      <c r="AK460">
        <v>20.010000000000002</v>
      </c>
      <c r="AL460">
        <v>23.5</v>
      </c>
      <c r="AM460">
        <v>4.4000000000000004</v>
      </c>
      <c r="AN460" s="70">
        <v>1109.49</v>
      </c>
      <c r="AO460">
        <v>1.1645000000000001</v>
      </c>
      <c r="AP460" s="70">
        <v>1198.83</v>
      </c>
      <c r="AQ460" s="70">
        <v>2146.86</v>
      </c>
      <c r="AR460" s="70">
        <v>5225.38</v>
      </c>
      <c r="AS460">
        <v>222.18</v>
      </c>
      <c r="AT460">
        <v>169.76</v>
      </c>
      <c r="AU460" s="70">
        <v>8963</v>
      </c>
      <c r="AV460" s="70">
        <v>6144.85</v>
      </c>
      <c r="AW460">
        <v>0.55020000000000002</v>
      </c>
      <c r="AX460" s="70">
        <v>3360.69</v>
      </c>
      <c r="AY460">
        <v>0.3009</v>
      </c>
      <c r="AZ460" s="70">
        <v>1044.57</v>
      </c>
      <c r="BA460">
        <v>9.35E-2</v>
      </c>
      <c r="BB460">
        <v>618.46</v>
      </c>
      <c r="BC460">
        <v>5.5399999999999998E-2</v>
      </c>
      <c r="BD460" s="70">
        <v>11168.58</v>
      </c>
      <c r="BE460" s="70">
        <v>4794.38</v>
      </c>
      <c r="BF460">
        <v>1.5336000000000001</v>
      </c>
      <c r="BG460">
        <v>0.49380000000000002</v>
      </c>
      <c r="BH460">
        <v>0.2203</v>
      </c>
      <c r="BI460">
        <v>0.21909999999999999</v>
      </c>
      <c r="BJ460">
        <v>3.3500000000000002E-2</v>
      </c>
      <c r="BK460">
        <v>3.3399999999999999E-2</v>
      </c>
    </row>
    <row r="461" spans="1:63" x14ac:dyDescent="0.25">
      <c r="A461" t="s">
        <v>539</v>
      </c>
      <c r="B461">
        <v>47894</v>
      </c>
      <c r="C461">
        <v>64</v>
      </c>
      <c r="D461">
        <v>76.91</v>
      </c>
      <c r="E461" s="70">
        <v>4922.3500000000004</v>
      </c>
      <c r="F461" s="70">
        <v>4488.84</v>
      </c>
      <c r="G461">
        <v>1.04E-2</v>
      </c>
      <c r="H461">
        <v>2.5100000000000001E-2</v>
      </c>
      <c r="I461">
        <v>2.0000000000000001E-4</v>
      </c>
      <c r="J461">
        <v>4.2299999999999997E-2</v>
      </c>
      <c r="K461">
        <v>0.88729999999999998</v>
      </c>
      <c r="L461">
        <v>3.4599999999999999E-2</v>
      </c>
      <c r="M461">
        <v>0.2379</v>
      </c>
      <c r="N461">
        <v>2.2499999999999999E-2</v>
      </c>
      <c r="O461">
        <v>0.108</v>
      </c>
      <c r="P461" s="70">
        <v>60111.44</v>
      </c>
      <c r="Q461">
        <v>0.1268</v>
      </c>
      <c r="R461">
        <v>0.2681</v>
      </c>
      <c r="S461">
        <v>0.60509999999999997</v>
      </c>
      <c r="T461">
        <v>20.98</v>
      </c>
      <c r="U461">
        <v>27.25</v>
      </c>
      <c r="V461" s="70">
        <v>75062.39</v>
      </c>
      <c r="W461">
        <v>177.86</v>
      </c>
      <c r="X461" s="70">
        <v>187933.38</v>
      </c>
      <c r="Y461">
        <v>0.86570000000000003</v>
      </c>
      <c r="Z461">
        <v>0.1103</v>
      </c>
      <c r="AA461">
        <v>2.4E-2</v>
      </c>
      <c r="AB461">
        <v>0.1343</v>
      </c>
      <c r="AC461">
        <v>187.93</v>
      </c>
      <c r="AD461" s="70">
        <v>5634.91</v>
      </c>
      <c r="AE461">
        <v>737.52</v>
      </c>
      <c r="AF461" s="70">
        <v>216782.26</v>
      </c>
      <c r="AG461">
        <v>548</v>
      </c>
      <c r="AH461" s="70">
        <v>41772</v>
      </c>
      <c r="AI461" s="70">
        <v>65274</v>
      </c>
      <c r="AJ461">
        <v>53.48</v>
      </c>
      <c r="AK461">
        <v>29.53</v>
      </c>
      <c r="AL461">
        <v>28.42</v>
      </c>
      <c r="AM461">
        <v>4.8</v>
      </c>
      <c r="AN461">
        <v>0</v>
      </c>
      <c r="AO461">
        <v>0.70640000000000003</v>
      </c>
      <c r="AP461" s="70">
        <v>1193.32</v>
      </c>
      <c r="AQ461" s="70">
        <v>2005.75</v>
      </c>
      <c r="AR461" s="70">
        <v>4550.7700000000004</v>
      </c>
      <c r="AS461">
        <v>605.41999999999996</v>
      </c>
      <c r="AT461">
        <v>124.75</v>
      </c>
      <c r="AU461" s="70">
        <v>8480</v>
      </c>
      <c r="AV461" s="70">
        <v>2643.93</v>
      </c>
      <c r="AW461">
        <v>0.26569999999999999</v>
      </c>
      <c r="AX461" s="70">
        <v>5688.37</v>
      </c>
      <c r="AY461">
        <v>0.57169999999999999</v>
      </c>
      <c r="AZ461" s="70">
        <v>1163.7</v>
      </c>
      <c r="BA461">
        <v>0.11700000000000001</v>
      </c>
      <c r="BB461">
        <v>454.08</v>
      </c>
      <c r="BC461">
        <v>4.5600000000000002E-2</v>
      </c>
      <c r="BD461" s="70">
        <v>9950.08</v>
      </c>
      <c r="BE461">
        <v>925.68</v>
      </c>
      <c r="BF461">
        <v>0.12709999999999999</v>
      </c>
      <c r="BG461">
        <v>0.54620000000000002</v>
      </c>
      <c r="BH461">
        <v>0.2031</v>
      </c>
      <c r="BI461">
        <v>0.20669999999999999</v>
      </c>
      <c r="BJ461">
        <v>3.0300000000000001E-2</v>
      </c>
      <c r="BK461">
        <v>1.37E-2</v>
      </c>
    </row>
    <row r="462" spans="1:63" x14ac:dyDescent="0.25">
      <c r="A462" t="s">
        <v>540</v>
      </c>
      <c r="B462">
        <v>48090</v>
      </c>
      <c r="C462">
        <v>62</v>
      </c>
      <c r="D462">
        <v>11.84</v>
      </c>
      <c r="E462">
        <v>734.34</v>
      </c>
      <c r="F462">
        <v>712.1</v>
      </c>
      <c r="G462">
        <v>4.1999999999999997E-3</v>
      </c>
      <c r="H462">
        <v>4.1999999999999997E-3</v>
      </c>
      <c r="I462">
        <v>0</v>
      </c>
      <c r="J462">
        <v>2.01E-2</v>
      </c>
      <c r="K462">
        <v>0.9163</v>
      </c>
      <c r="L462">
        <v>5.5199999999999999E-2</v>
      </c>
      <c r="M462">
        <v>0.47770000000000001</v>
      </c>
      <c r="N462">
        <v>0</v>
      </c>
      <c r="O462">
        <v>0.14399999999999999</v>
      </c>
      <c r="P462" s="70">
        <v>43649.79</v>
      </c>
      <c r="Q462">
        <v>0.1918</v>
      </c>
      <c r="R462">
        <v>0.20549999999999999</v>
      </c>
      <c r="S462">
        <v>0.60270000000000001</v>
      </c>
      <c r="T462">
        <v>15.37</v>
      </c>
      <c r="U462">
        <v>11.4</v>
      </c>
      <c r="V462" s="70">
        <v>43833.71</v>
      </c>
      <c r="W462">
        <v>62.31</v>
      </c>
      <c r="X462" s="70">
        <v>90077.73</v>
      </c>
      <c r="Y462">
        <v>0.91369999999999996</v>
      </c>
      <c r="Z462">
        <v>5.1900000000000002E-2</v>
      </c>
      <c r="AA462">
        <v>3.44E-2</v>
      </c>
      <c r="AB462">
        <v>8.6300000000000002E-2</v>
      </c>
      <c r="AC462">
        <v>90.08</v>
      </c>
      <c r="AD462" s="70">
        <v>2067.9699999999998</v>
      </c>
      <c r="AE462">
        <v>303.18</v>
      </c>
      <c r="AF462" s="70">
        <v>84228.08</v>
      </c>
      <c r="AG462">
        <v>85</v>
      </c>
      <c r="AH462" s="70">
        <v>31143</v>
      </c>
      <c r="AI462" s="70">
        <v>41727</v>
      </c>
      <c r="AJ462">
        <v>47.5</v>
      </c>
      <c r="AK462">
        <v>22.03</v>
      </c>
      <c r="AL462">
        <v>23.02</v>
      </c>
      <c r="AM462">
        <v>4.3</v>
      </c>
      <c r="AN462" s="70">
        <v>1781.35</v>
      </c>
      <c r="AO462">
        <v>1.9709000000000001</v>
      </c>
      <c r="AP462" s="70">
        <v>1031.9100000000001</v>
      </c>
      <c r="AQ462" s="70">
        <v>2181.84</v>
      </c>
      <c r="AR462" s="70">
        <v>5874.97</v>
      </c>
      <c r="AS462">
        <v>266.42</v>
      </c>
      <c r="AT462">
        <v>293.89</v>
      </c>
      <c r="AU462" s="70">
        <v>9649</v>
      </c>
      <c r="AV462" s="70">
        <v>5775.35</v>
      </c>
      <c r="AW462">
        <v>0.52090000000000003</v>
      </c>
      <c r="AX462" s="70">
        <v>3523.18</v>
      </c>
      <c r="AY462">
        <v>0.31769999999999998</v>
      </c>
      <c r="AZ462" s="70">
        <v>1010.57</v>
      </c>
      <c r="BA462">
        <v>9.11E-2</v>
      </c>
      <c r="BB462">
        <v>779.18</v>
      </c>
      <c r="BC462">
        <v>7.0300000000000001E-2</v>
      </c>
      <c r="BD462" s="70">
        <v>11088.29</v>
      </c>
      <c r="BE462" s="70">
        <v>4922.6400000000003</v>
      </c>
      <c r="BF462">
        <v>2.2484999999999999</v>
      </c>
      <c r="BG462">
        <v>0.52800000000000002</v>
      </c>
      <c r="BH462">
        <v>0.23069999999999999</v>
      </c>
      <c r="BI462">
        <v>0.19309999999999999</v>
      </c>
      <c r="BJ462">
        <v>1.8200000000000001E-2</v>
      </c>
      <c r="BK462">
        <v>2.9899999999999999E-2</v>
      </c>
    </row>
    <row r="463" spans="1:63" x14ac:dyDescent="0.25">
      <c r="A463" t="s">
        <v>541</v>
      </c>
      <c r="B463">
        <v>47944</v>
      </c>
      <c r="C463">
        <v>137</v>
      </c>
      <c r="D463">
        <v>11.71</v>
      </c>
      <c r="E463" s="70">
        <v>1604.57</v>
      </c>
      <c r="F463" s="70">
        <v>1457</v>
      </c>
      <c r="G463">
        <v>6.9999999999999999E-4</v>
      </c>
      <c r="H463">
        <v>7.9000000000000008E-3</v>
      </c>
      <c r="I463">
        <v>6.9999999999999999E-4</v>
      </c>
      <c r="J463">
        <v>4.8999999999999998E-3</v>
      </c>
      <c r="K463">
        <v>0.98270000000000002</v>
      </c>
      <c r="L463">
        <v>3.2000000000000002E-3</v>
      </c>
      <c r="M463">
        <v>0.65629999999999999</v>
      </c>
      <c r="N463">
        <v>0</v>
      </c>
      <c r="O463">
        <v>0.18329999999999999</v>
      </c>
      <c r="P463" s="70">
        <v>49938.06</v>
      </c>
      <c r="Q463">
        <v>8.77E-2</v>
      </c>
      <c r="R463">
        <v>0.23680000000000001</v>
      </c>
      <c r="S463">
        <v>0.6754</v>
      </c>
      <c r="T463">
        <v>15.66</v>
      </c>
      <c r="U463">
        <v>17</v>
      </c>
      <c r="V463" s="70">
        <v>58366.06</v>
      </c>
      <c r="W463">
        <v>89.95</v>
      </c>
      <c r="X463" s="70">
        <v>77478.789999999994</v>
      </c>
      <c r="Y463">
        <v>0.67149999999999999</v>
      </c>
      <c r="Z463">
        <v>5.4699999999999999E-2</v>
      </c>
      <c r="AA463">
        <v>0.27379999999999999</v>
      </c>
      <c r="AB463">
        <v>0.32850000000000001</v>
      </c>
      <c r="AC463">
        <v>77.48</v>
      </c>
      <c r="AD463" s="70">
        <v>1784.77</v>
      </c>
      <c r="AE463">
        <v>198.84</v>
      </c>
      <c r="AF463" s="70">
        <v>63552.31</v>
      </c>
      <c r="AG463">
        <v>25</v>
      </c>
      <c r="AH463" s="70">
        <v>26649</v>
      </c>
      <c r="AI463" s="70">
        <v>40098</v>
      </c>
      <c r="AJ463">
        <v>24.9</v>
      </c>
      <c r="AK463">
        <v>22.25</v>
      </c>
      <c r="AL463">
        <v>23.33</v>
      </c>
      <c r="AM463">
        <v>4.5</v>
      </c>
      <c r="AN463">
        <v>0</v>
      </c>
      <c r="AO463">
        <v>0.69059999999999999</v>
      </c>
      <c r="AP463" s="70">
        <v>1296.28</v>
      </c>
      <c r="AQ463" s="70">
        <v>3079.86</v>
      </c>
      <c r="AR463" s="70">
        <v>6477.68</v>
      </c>
      <c r="AS463">
        <v>509.17</v>
      </c>
      <c r="AT463">
        <v>369.02</v>
      </c>
      <c r="AU463" s="70">
        <v>11732</v>
      </c>
      <c r="AV463" s="70">
        <v>9468.93</v>
      </c>
      <c r="AW463">
        <v>0.65649999999999997</v>
      </c>
      <c r="AX463" s="70">
        <v>1641.52</v>
      </c>
      <c r="AY463">
        <v>0.1138</v>
      </c>
      <c r="AZ463" s="70">
        <v>1299.77</v>
      </c>
      <c r="BA463">
        <v>9.01E-2</v>
      </c>
      <c r="BB463" s="70">
        <v>2014.02</v>
      </c>
      <c r="BC463">
        <v>0.1396</v>
      </c>
      <c r="BD463" s="70">
        <v>14424.24</v>
      </c>
      <c r="BE463" s="70">
        <v>7857.38</v>
      </c>
      <c r="BF463">
        <v>3.7928000000000002</v>
      </c>
      <c r="BG463">
        <v>0.50190000000000001</v>
      </c>
      <c r="BH463">
        <v>0.23180000000000001</v>
      </c>
      <c r="BI463">
        <v>0.2019</v>
      </c>
      <c r="BJ463">
        <v>4.1500000000000002E-2</v>
      </c>
      <c r="BK463">
        <v>2.29E-2</v>
      </c>
    </row>
    <row r="464" spans="1:63" x14ac:dyDescent="0.25">
      <c r="A464" t="s">
        <v>542</v>
      </c>
      <c r="B464">
        <v>44701</v>
      </c>
      <c r="C464">
        <v>5</v>
      </c>
      <c r="D464">
        <v>525.55999999999995</v>
      </c>
      <c r="E464" s="70">
        <v>2627.81</v>
      </c>
      <c r="F464" s="70">
        <v>2460.56</v>
      </c>
      <c r="G464">
        <v>2.0799999999999999E-2</v>
      </c>
      <c r="H464">
        <v>0.01</v>
      </c>
      <c r="I464">
        <v>2.3E-3</v>
      </c>
      <c r="J464">
        <v>2.6700000000000002E-2</v>
      </c>
      <c r="K464">
        <v>0.91469999999999996</v>
      </c>
      <c r="L464">
        <v>2.5399999999999999E-2</v>
      </c>
      <c r="M464">
        <v>0.1142</v>
      </c>
      <c r="N464">
        <v>2.4799999999999999E-2</v>
      </c>
      <c r="O464">
        <v>8.8300000000000003E-2</v>
      </c>
      <c r="P464" s="70">
        <v>73200.17</v>
      </c>
      <c r="Q464">
        <v>0.1371</v>
      </c>
      <c r="R464">
        <v>0.23430000000000001</v>
      </c>
      <c r="S464">
        <v>0.62860000000000005</v>
      </c>
      <c r="T464">
        <v>20.43</v>
      </c>
      <c r="U464">
        <v>16.95</v>
      </c>
      <c r="V464" s="70">
        <v>98594.4</v>
      </c>
      <c r="W464">
        <v>155.03</v>
      </c>
      <c r="X464" s="70">
        <v>268310.90999999997</v>
      </c>
      <c r="Y464">
        <v>0.82289999999999996</v>
      </c>
      <c r="Z464">
        <v>0.1661</v>
      </c>
      <c r="AA464">
        <v>1.0999999999999999E-2</v>
      </c>
      <c r="AB464">
        <v>0.17710000000000001</v>
      </c>
      <c r="AC464">
        <v>268.31</v>
      </c>
      <c r="AD464" s="70">
        <v>12317.88</v>
      </c>
      <c r="AE464" s="70">
        <v>1543.86</v>
      </c>
      <c r="AF464" s="70">
        <v>286097.24</v>
      </c>
      <c r="AG464">
        <v>593</v>
      </c>
      <c r="AH464" s="70">
        <v>44116</v>
      </c>
      <c r="AI464" s="70">
        <v>87318</v>
      </c>
      <c r="AJ464">
        <v>83.07</v>
      </c>
      <c r="AK464">
        <v>42.95</v>
      </c>
      <c r="AL464">
        <v>58.09</v>
      </c>
      <c r="AM464">
        <v>4.57</v>
      </c>
      <c r="AN464">
        <v>0</v>
      </c>
      <c r="AO464">
        <v>0.71830000000000005</v>
      </c>
      <c r="AP464" s="70">
        <v>1921.41</v>
      </c>
      <c r="AQ464" s="70">
        <v>2291.46</v>
      </c>
      <c r="AR464" s="70">
        <v>8288.2000000000007</v>
      </c>
      <c r="AS464">
        <v>712.06</v>
      </c>
      <c r="AT464">
        <v>199.88</v>
      </c>
      <c r="AU464" s="70">
        <v>13413</v>
      </c>
      <c r="AV464" s="70">
        <v>2035.93</v>
      </c>
      <c r="AW464">
        <v>0.1416</v>
      </c>
      <c r="AX464" s="70">
        <v>10920.98</v>
      </c>
      <c r="AY464">
        <v>0.75980000000000003</v>
      </c>
      <c r="AZ464">
        <v>524.48</v>
      </c>
      <c r="BA464">
        <v>3.6499999999999998E-2</v>
      </c>
      <c r="BB464">
        <v>891.77</v>
      </c>
      <c r="BC464">
        <v>6.2E-2</v>
      </c>
      <c r="BD464" s="70">
        <v>14373.16</v>
      </c>
      <c r="BE464">
        <v>351.54</v>
      </c>
      <c r="BF464">
        <v>2.7300000000000001E-2</v>
      </c>
      <c r="BG464">
        <v>0.61040000000000005</v>
      </c>
      <c r="BH464">
        <v>0.21790000000000001</v>
      </c>
      <c r="BI464">
        <v>0.1265</v>
      </c>
      <c r="BJ464">
        <v>2.6700000000000002E-2</v>
      </c>
      <c r="BK464">
        <v>1.8499999999999999E-2</v>
      </c>
    </row>
    <row r="465" spans="1:63" x14ac:dyDescent="0.25">
      <c r="A465" t="s">
        <v>543</v>
      </c>
      <c r="B465">
        <v>47308</v>
      </c>
      <c r="C465">
        <v>128</v>
      </c>
      <c r="D465">
        <v>14.73</v>
      </c>
      <c r="E465" s="70">
        <v>1886</v>
      </c>
      <c r="F465" s="70">
        <v>1802.92</v>
      </c>
      <c r="G465">
        <v>2.3E-3</v>
      </c>
      <c r="H465">
        <v>5.4000000000000003E-3</v>
      </c>
      <c r="I465">
        <v>1.1000000000000001E-3</v>
      </c>
      <c r="J465">
        <v>8.8999999999999999E-3</v>
      </c>
      <c r="K465">
        <v>0.94910000000000005</v>
      </c>
      <c r="L465">
        <v>3.3300000000000003E-2</v>
      </c>
      <c r="M465">
        <v>0.57089999999999996</v>
      </c>
      <c r="N465">
        <v>5.9999999999999995E-4</v>
      </c>
      <c r="O465">
        <v>0.18709999999999999</v>
      </c>
      <c r="P465" s="70">
        <v>49151.8</v>
      </c>
      <c r="Q465">
        <v>0.21010000000000001</v>
      </c>
      <c r="R465">
        <v>0.15970000000000001</v>
      </c>
      <c r="S465">
        <v>0.63029999999999997</v>
      </c>
      <c r="T465">
        <v>19.559999999999999</v>
      </c>
      <c r="U465">
        <v>19.2</v>
      </c>
      <c r="V465" s="70">
        <v>60596.959999999999</v>
      </c>
      <c r="W465">
        <v>94.33</v>
      </c>
      <c r="X465" s="70">
        <v>132159.98000000001</v>
      </c>
      <c r="Y465">
        <v>0.52239999999999998</v>
      </c>
      <c r="Z465">
        <v>0.1837</v>
      </c>
      <c r="AA465">
        <v>0.29389999999999999</v>
      </c>
      <c r="AB465">
        <v>0.47760000000000002</v>
      </c>
      <c r="AC465">
        <v>132.16</v>
      </c>
      <c r="AD465" s="70">
        <v>3596.85</v>
      </c>
      <c r="AE465">
        <v>281.5</v>
      </c>
      <c r="AF465" s="70">
        <v>101898.74</v>
      </c>
      <c r="AG465">
        <v>173</v>
      </c>
      <c r="AH465" s="70">
        <v>26150</v>
      </c>
      <c r="AI465" s="70">
        <v>39943</v>
      </c>
      <c r="AJ465">
        <v>28.25</v>
      </c>
      <c r="AK465">
        <v>26.7</v>
      </c>
      <c r="AL465">
        <v>27.04</v>
      </c>
      <c r="AM465">
        <v>3.4</v>
      </c>
      <c r="AN465">
        <v>0</v>
      </c>
      <c r="AO465">
        <v>0.8901</v>
      </c>
      <c r="AP465" s="70">
        <v>1230.26</v>
      </c>
      <c r="AQ465" s="70">
        <v>1781.15</v>
      </c>
      <c r="AR465" s="70">
        <v>6048.86</v>
      </c>
      <c r="AS465">
        <v>287.81</v>
      </c>
      <c r="AT465">
        <v>301.91000000000003</v>
      </c>
      <c r="AU465" s="70">
        <v>9650</v>
      </c>
      <c r="AV465" s="70">
        <v>5584.47</v>
      </c>
      <c r="AW465">
        <v>0.50170000000000003</v>
      </c>
      <c r="AX465" s="70">
        <v>3125.02</v>
      </c>
      <c r="AY465">
        <v>0.28070000000000001</v>
      </c>
      <c r="AZ465">
        <v>821.26</v>
      </c>
      <c r="BA465">
        <v>7.3800000000000004E-2</v>
      </c>
      <c r="BB465" s="70">
        <v>1600.85</v>
      </c>
      <c r="BC465">
        <v>0.14380000000000001</v>
      </c>
      <c r="BD465" s="70">
        <v>11131.59</v>
      </c>
      <c r="BE465" s="70">
        <v>4249.18</v>
      </c>
      <c r="BF465">
        <v>1.575</v>
      </c>
      <c r="BG465">
        <v>0.5232</v>
      </c>
      <c r="BH465">
        <v>0.24060000000000001</v>
      </c>
      <c r="BI465">
        <v>0.15870000000000001</v>
      </c>
      <c r="BJ465">
        <v>2.86E-2</v>
      </c>
      <c r="BK465">
        <v>4.9000000000000002E-2</v>
      </c>
    </row>
    <row r="466" spans="1:63" x14ac:dyDescent="0.25">
      <c r="A466" t="s">
        <v>544</v>
      </c>
      <c r="B466">
        <v>49213</v>
      </c>
      <c r="C466">
        <v>28</v>
      </c>
      <c r="D466">
        <v>46.52</v>
      </c>
      <c r="E466" s="70">
        <v>1302.45</v>
      </c>
      <c r="F466" s="70">
        <v>1252.1500000000001</v>
      </c>
      <c r="G466">
        <v>6.4000000000000003E-3</v>
      </c>
      <c r="H466">
        <v>8.8999999999999999E-3</v>
      </c>
      <c r="I466">
        <v>1.6000000000000001E-3</v>
      </c>
      <c r="J466">
        <v>7.4000000000000003E-3</v>
      </c>
      <c r="K466">
        <v>0.94650000000000001</v>
      </c>
      <c r="L466">
        <v>2.92E-2</v>
      </c>
      <c r="M466">
        <v>0.26679999999999998</v>
      </c>
      <c r="N466">
        <v>5.5999999999999999E-3</v>
      </c>
      <c r="O466">
        <v>0.1394</v>
      </c>
      <c r="P466" s="70">
        <v>51999.99</v>
      </c>
      <c r="Q466">
        <v>0.34670000000000001</v>
      </c>
      <c r="R466">
        <v>0.1467</v>
      </c>
      <c r="S466">
        <v>0.50670000000000004</v>
      </c>
      <c r="T466">
        <v>18.47</v>
      </c>
      <c r="U466">
        <v>8.06</v>
      </c>
      <c r="V466" s="70">
        <v>61346.77</v>
      </c>
      <c r="W466">
        <v>156.72999999999999</v>
      </c>
      <c r="X466" s="70">
        <v>129192.58</v>
      </c>
      <c r="Y466">
        <v>0.85950000000000004</v>
      </c>
      <c r="Z466">
        <v>8.3500000000000005E-2</v>
      </c>
      <c r="AA466">
        <v>5.7000000000000002E-2</v>
      </c>
      <c r="AB466">
        <v>0.14050000000000001</v>
      </c>
      <c r="AC466">
        <v>129.19</v>
      </c>
      <c r="AD466" s="70">
        <v>5160.6400000000003</v>
      </c>
      <c r="AE466">
        <v>612.91999999999996</v>
      </c>
      <c r="AF466" s="70">
        <v>144389.01999999999</v>
      </c>
      <c r="AG466">
        <v>402</v>
      </c>
      <c r="AH466" s="70">
        <v>37830</v>
      </c>
      <c r="AI466" s="70">
        <v>51985</v>
      </c>
      <c r="AJ466">
        <v>70.45</v>
      </c>
      <c r="AK466">
        <v>37.61</v>
      </c>
      <c r="AL466">
        <v>43.15</v>
      </c>
      <c r="AM466">
        <v>5.6</v>
      </c>
      <c r="AN466">
        <v>0</v>
      </c>
      <c r="AO466">
        <v>1.0107999999999999</v>
      </c>
      <c r="AP466" s="70">
        <v>1049.78</v>
      </c>
      <c r="AQ466" s="70">
        <v>1649.5</v>
      </c>
      <c r="AR466" s="70">
        <v>4694.84</v>
      </c>
      <c r="AS466">
        <v>459.64</v>
      </c>
      <c r="AT466">
        <v>199.22</v>
      </c>
      <c r="AU466" s="70">
        <v>8053</v>
      </c>
      <c r="AV466" s="70">
        <v>4088.11</v>
      </c>
      <c r="AW466">
        <v>0.42720000000000002</v>
      </c>
      <c r="AX466" s="70">
        <v>4342.1899999999996</v>
      </c>
      <c r="AY466">
        <v>0.45379999999999998</v>
      </c>
      <c r="AZ466">
        <v>690.35</v>
      </c>
      <c r="BA466">
        <v>7.2099999999999997E-2</v>
      </c>
      <c r="BB466">
        <v>448.23</v>
      </c>
      <c r="BC466">
        <v>4.6800000000000001E-2</v>
      </c>
      <c r="BD466" s="70">
        <v>9568.8799999999992</v>
      </c>
      <c r="BE466" s="70">
        <v>2684.97</v>
      </c>
      <c r="BF466">
        <v>0.63039999999999996</v>
      </c>
      <c r="BG466">
        <v>0.56579999999999997</v>
      </c>
      <c r="BH466">
        <v>0.2258</v>
      </c>
      <c r="BI466">
        <v>0.1515</v>
      </c>
      <c r="BJ466">
        <v>3.5999999999999997E-2</v>
      </c>
      <c r="BK466">
        <v>2.0899999999999998E-2</v>
      </c>
    </row>
    <row r="467" spans="1:63" x14ac:dyDescent="0.25">
      <c r="A467" t="s">
        <v>545</v>
      </c>
      <c r="B467">
        <v>46144</v>
      </c>
      <c r="C467">
        <v>70</v>
      </c>
      <c r="D467">
        <v>41.31</v>
      </c>
      <c r="E467" s="70">
        <v>2891.86</v>
      </c>
      <c r="F467" s="70">
        <v>2690.56</v>
      </c>
      <c r="G467">
        <v>3.3E-3</v>
      </c>
      <c r="H467">
        <v>2.5999999999999999E-3</v>
      </c>
      <c r="I467">
        <v>1.5E-3</v>
      </c>
      <c r="J467">
        <v>8.8000000000000005E-3</v>
      </c>
      <c r="K467">
        <v>0.97030000000000005</v>
      </c>
      <c r="L467">
        <v>1.35E-2</v>
      </c>
      <c r="M467">
        <v>0.25890000000000002</v>
      </c>
      <c r="N467">
        <v>1.5E-3</v>
      </c>
      <c r="O467">
        <v>0.1046</v>
      </c>
      <c r="P467" s="70">
        <v>54531.8</v>
      </c>
      <c r="Q467">
        <v>0.1656</v>
      </c>
      <c r="R467">
        <v>0.21190000000000001</v>
      </c>
      <c r="S467">
        <v>0.62250000000000005</v>
      </c>
      <c r="T467">
        <v>20.36</v>
      </c>
      <c r="U467">
        <v>12</v>
      </c>
      <c r="V467" s="70">
        <v>75385.67</v>
      </c>
      <c r="W467">
        <v>230.25</v>
      </c>
      <c r="X467" s="70">
        <v>132360.47</v>
      </c>
      <c r="Y467">
        <v>0.84750000000000003</v>
      </c>
      <c r="Z467">
        <v>5.0599999999999999E-2</v>
      </c>
      <c r="AA467">
        <v>0.1019</v>
      </c>
      <c r="AB467">
        <v>0.1525</v>
      </c>
      <c r="AC467">
        <v>132.36000000000001</v>
      </c>
      <c r="AD467" s="70">
        <v>3363.3</v>
      </c>
      <c r="AE467">
        <v>426.53</v>
      </c>
      <c r="AF467" s="70">
        <v>139432.65</v>
      </c>
      <c r="AG467">
        <v>383</v>
      </c>
      <c r="AH467" s="70">
        <v>39202</v>
      </c>
      <c r="AI467" s="70">
        <v>58059</v>
      </c>
      <c r="AJ467">
        <v>46.96</v>
      </c>
      <c r="AK467">
        <v>22.9</v>
      </c>
      <c r="AL467">
        <v>24.14</v>
      </c>
      <c r="AM467">
        <v>4.66</v>
      </c>
      <c r="AN467">
        <v>834</v>
      </c>
      <c r="AO467">
        <v>0.84509999999999996</v>
      </c>
      <c r="AP467">
        <v>997.66</v>
      </c>
      <c r="AQ467" s="70">
        <v>1715.82</v>
      </c>
      <c r="AR467" s="70">
        <v>5372.04</v>
      </c>
      <c r="AS467">
        <v>312.41000000000003</v>
      </c>
      <c r="AT467">
        <v>139.06</v>
      </c>
      <c r="AU467" s="70">
        <v>8537</v>
      </c>
      <c r="AV467" s="70">
        <v>4316.38</v>
      </c>
      <c r="AW467">
        <v>0.4501</v>
      </c>
      <c r="AX467" s="70">
        <v>4066.6</v>
      </c>
      <c r="AY467">
        <v>0.42409999999999998</v>
      </c>
      <c r="AZ467">
        <v>728.53</v>
      </c>
      <c r="BA467">
        <v>7.5999999999999998E-2</v>
      </c>
      <c r="BB467">
        <v>477.58</v>
      </c>
      <c r="BC467">
        <v>4.9799999999999997E-2</v>
      </c>
      <c r="BD467" s="70">
        <v>9589.09</v>
      </c>
      <c r="BE467" s="70">
        <v>3549.44</v>
      </c>
      <c r="BF467">
        <v>0.80079999999999996</v>
      </c>
      <c r="BG467">
        <v>0.56730000000000003</v>
      </c>
      <c r="BH467">
        <v>0.2475</v>
      </c>
      <c r="BI467">
        <v>0.12989999999999999</v>
      </c>
      <c r="BJ467">
        <v>2.8799999999999999E-2</v>
      </c>
      <c r="BK467">
        <v>2.6599999999999999E-2</v>
      </c>
    </row>
    <row r="468" spans="1:63" x14ac:dyDescent="0.25">
      <c r="A468" t="s">
        <v>546</v>
      </c>
      <c r="B468">
        <v>45609</v>
      </c>
      <c r="C468">
        <v>26</v>
      </c>
      <c r="D468">
        <v>73.069999999999993</v>
      </c>
      <c r="E468" s="70">
        <v>1899.85</v>
      </c>
      <c r="F468" s="70">
        <v>1800.53</v>
      </c>
      <c r="G468">
        <v>1.4E-2</v>
      </c>
      <c r="H468">
        <v>1.6500000000000001E-2</v>
      </c>
      <c r="I468">
        <v>5.0000000000000001E-4</v>
      </c>
      <c r="J468">
        <v>8.3900000000000002E-2</v>
      </c>
      <c r="K468">
        <v>0.85019999999999996</v>
      </c>
      <c r="L468">
        <v>3.49E-2</v>
      </c>
      <c r="M468">
        <v>0.46460000000000001</v>
      </c>
      <c r="N468">
        <v>1.1000000000000001E-3</v>
      </c>
      <c r="O468">
        <v>0.1235</v>
      </c>
      <c r="P468" s="70">
        <v>69685.960000000006</v>
      </c>
      <c r="Q468">
        <v>0.34849999999999998</v>
      </c>
      <c r="R468">
        <v>0.2424</v>
      </c>
      <c r="S468">
        <v>0.40910000000000002</v>
      </c>
      <c r="T468">
        <v>14.98</v>
      </c>
      <c r="U468">
        <v>13.2</v>
      </c>
      <c r="V468" s="70">
        <v>89698.86</v>
      </c>
      <c r="W468">
        <v>135.51</v>
      </c>
      <c r="X468" s="70">
        <v>184521.64</v>
      </c>
      <c r="Y468">
        <v>0.50690000000000002</v>
      </c>
      <c r="Z468">
        <v>0.46960000000000002</v>
      </c>
      <c r="AA468">
        <v>2.35E-2</v>
      </c>
      <c r="AB468">
        <v>0.49309999999999998</v>
      </c>
      <c r="AC468">
        <v>184.52</v>
      </c>
      <c r="AD468" s="70">
        <v>7294.25</v>
      </c>
      <c r="AE468">
        <v>496.72</v>
      </c>
      <c r="AF468" s="70">
        <v>212709.23</v>
      </c>
      <c r="AG468">
        <v>538</v>
      </c>
      <c r="AH468" s="70">
        <v>34334</v>
      </c>
      <c r="AI468" s="70">
        <v>52993</v>
      </c>
      <c r="AJ468">
        <v>54.5</v>
      </c>
      <c r="AK468">
        <v>36.78</v>
      </c>
      <c r="AL468">
        <v>41.75</v>
      </c>
      <c r="AM468">
        <v>5.5</v>
      </c>
      <c r="AN468">
        <v>0</v>
      </c>
      <c r="AO468">
        <v>0.7409</v>
      </c>
      <c r="AP468" s="70">
        <v>1797.21</v>
      </c>
      <c r="AQ468" s="70">
        <v>2206.1999999999998</v>
      </c>
      <c r="AR468" s="70">
        <v>7792.86</v>
      </c>
      <c r="AS468">
        <v>982.78</v>
      </c>
      <c r="AT468">
        <v>477.98</v>
      </c>
      <c r="AU468" s="70">
        <v>13257</v>
      </c>
      <c r="AV468" s="70">
        <v>4273.28</v>
      </c>
      <c r="AW468">
        <v>0.32029999999999997</v>
      </c>
      <c r="AX468" s="70">
        <v>7209.13</v>
      </c>
      <c r="AY468">
        <v>0.54039999999999999</v>
      </c>
      <c r="AZ468" s="70">
        <v>1135.94</v>
      </c>
      <c r="BA468">
        <v>8.5099999999999995E-2</v>
      </c>
      <c r="BB468">
        <v>722.36</v>
      </c>
      <c r="BC468">
        <v>5.4100000000000002E-2</v>
      </c>
      <c r="BD468" s="70">
        <v>13340.71</v>
      </c>
      <c r="BE468">
        <v>831.75</v>
      </c>
      <c r="BF468">
        <v>0.14369999999999999</v>
      </c>
      <c r="BG468">
        <v>0.62090000000000001</v>
      </c>
      <c r="BH468">
        <v>0.22639999999999999</v>
      </c>
      <c r="BI468">
        <v>9.2999999999999999E-2</v>
      </c>
      <c r="BJ468">
        <v>4.2500000000000003E-2</v>
      </c>
      <c r="BK468">
        <v>1.72E-2</v>
      </c>
    </row>
    <row r="469" spans="1:63" x14ac:dyDescent="0.25">
      <c r="A469" t="s">
        <v>547</v>
      </c>
      <c r="B469">
        <v>49817</v>
      </c>
      <c r="C469">
        <v>22</v>
      </c>
      <c r="D469">
        <v>19.91</v>
      </c>
      <c r="E469">
        <v>438</v>
      </c>
      <c r="F469">
        <v>456.42</v>
      </c>
      <c r="G469">
        <v>8.2000000000000007E-3</v>
      </c>
      <c r="H469">
        <v>0</v>
      </c>
      <c r="I469">
        <v>0</v>
      </c>
      <c r="J469">
        <v>0</v>
      </c>
      <c r="K469">
        <v>0.98529999999999995</v>
      </c>
      <c r="L469">
        <v>6.4999999999999997E-3</v>
      </c>
      <c r="M469">
        <v>7.8200000000000006E-2</v>
      </c>
      <c r="N469">
        <v>0</v>
      </c>
      <c r="O469">
        <v>0.08</v>
      </c>
      <c r="P469" s="70">
        <v>49561.82</v>
      </c>
      <c r="Q469">
        <v>7.4999999999999997E-2</v>
      </c>
      <c r="R469">
        <v>0.17499999999999999</v>
      </c>
      <c r="S469">
        <v>0.75</v>
      </c>
      <c r="T469">
        <v>17.899999999999999</v>
      </c>
      <c r="U469">
        <v>8.0299999999999994</v>
      </c>
      <c r="V469" s="70">
        <v>57565.88</v>
      </c>
      <c r="W469">
        <v>52.12</v>
      </c>
      <c r="X469" s="70">
        <v>98217.58</v>
      </c>
      <c r="Y469">
        <v>0.81850000000000001</v>
      </c>
      <c r="Z469">
        <v>0.13800000000000001</v>
      </c>
      <c r="AA469">
        <v>4.3400000000000001E-2</v>
      </c>
      <c r="AB469">
        <v>0.18149999999999999</v>
      </c>
      <c r="AC469">
        <v>98.22</v>
      </c>
      <c r="AD469" s="70">
        <v>2623.14</v>
      </c>
      <c r="AE469">
        <v>387.01</v>
      </c>
      <c r="AF469" s="70">
        <v>93280.6</v>
      </c>
      <c r="AG469">
        <v>130</v>
      </c>
      <c r="AH469" s="70">
        <v>36305</v>
      </c>
      <c r="AI469" s="70">
        <v>58331</v>
      </c>
      <c r="AJ469">
        <v>38.79</v>
      </c>
      <c r="AK469">
        <v>24.88</v>
      </c>
      <c r="AL469">
        <v>33.72</v>
      </c>
      <c r="AM469">
        <v>5.8</v>
      </c>
      <c r="AN469">
        <v>825.68</v>
      </c>
      <c r="AO469">
        <v>1.0256000000000001</v>
      </c>
      <c r="AP469" s="70">
        <v>1416.05</v>
      </c>
      <c r="AQ469" s="70">
        <v>1466.33</v>
      </c>
      <c r="AR469" s="70">
        <v>5331.07</v>
      </c>
      <c r="AS469">
        <v>174.93</v>
      </c>
      <c r="AT469">
        <v>157.58000000000001</v>
      </c>
      <c r="AU469" s="70">
        <v>8546</v>
      </c>
      <c r="AV469" s="70">
        <v>4887.07</v>
      </c>
      <c r="AW469">
        <v>0.50749999999999995</v>
      </c>
      <c r="AX469" s="70">
        <v>2878.96</v>
      </c>
      <c r="AY469">
        <v>0.29899999999999999</v>
      </c>
      <c r="AZ469" s="70">
        <v>1330.17</v>
      </c>
      <c r="BA469">
        <v>0.1381</v>
      </c>
      <c r="BB469">
        <v>533.22</v>
      </c>
      <c r="BC469">
        <v>5.5399999999999998E-2</v>
      </c>
      <c r="BD469" s="70">
        <v>9629.42</v>
      </c>
      <c r="BE469" s="70">
        <v>5308.88</v>
      </c>
      <c r="BF469">
        <v>1.4850000000000001</v>
      </c>
      <c r="BG469">
        <v>0.6028</v>
      </c>
      <c r="BH469">
        <v>0.20830000000000001</v>
      </c>
      <c r="BI469">
        <v>0.12939999999999999</v>
      </c>
      <c r="BJ469">
        <v>3.5900000000000001E-2</v>
      </c>
      <c r="BK469">
        <v>2.35E-2</v>
      </c>
    </row>
    <row r="470" spans="1:63" x14ac:dyDescent="0.25">
      <c r="A470" t="s">
        <v>548</v>
      </c>
      <c r="B470">
        <v>44735</v>
      </c>
      <c r="C470">
        <v>18</v>
      </c>
      <c r="D470">
        <v>122.78</v>
      </c>
      <c r="E470" s="70">
        <v>2209.96</v>
      </c>
      <c r="F470" s="70">
        <v>2079.7800000000002</v>
      </c>
      <c r="G470">
        <v>2.8E-3</v>
      </c>
      <c r="H470">
        <v>5.3E-3</v>
      </c>
      <c r="I470">
        <v>5.9999999999999995E-4</v>
      </c>
      <c r="J470">
        <v>2.0199999999999999E-2</v>
      </c>
      <c r="K470">
        <v>0.9516</v>
      </c>
      <c r="L470">
        <v>1.95E-2</v>
      </c>
      <c r="M470">
        <v>0.5292</v>
      </c>
      <c r="N470">
        <v>1.6799999999999999E-2</v>
      </c>
      <c r="O470">
        <v>0.14280000000000001</v>
      </c>
      <c r="P470" s="70">
        <v>50638.11</v>
      </c>
      <c r="Q470">
        <v>0.25</v>
      </c>
      <c r="R470">
        <v>0.1</v>
      </c>
      <c r="S470">
        <v>0.65</v>
      </c>
      <c r="T470">
        <v>20.59</v>
      </c>
      <c r="U470">
        <v>19.399999999999999</v>
      </c>
      <c r="V470" s="70">
        <v>70944.679999999993</v>
      </c>
      <c r="W470">
        <v>113.92</v>
      </c>
      <c r="X470" s="70">
        <v>137519.94</v>
      </c>
      <c r="Y470">
        <v>0.70320000000000005</v>
      </c>
      <c r="Z470">
        <v>0.26079999999999998</v>
      </c>
      <c r="AA470">
        <v>3.5999999999999997E-2</v>
      </c>
      <c r="AB470">
        <v>0.29680000000000001</v>
      </c>
      <c r="AC470">
        <v>137.52000000000001</v>
      </c>
      <c r="AD470" s="70">
        <v>4390.42</v>
      </c>
      <c r="AE470">
        <v>584.41</v>
      </c>
      <c r="AF470" s="70">
        <v>132125.9</v>
      </c>
      <c r="AG470">
        <v>340</v>
      </c>
      <c r="AH470" s="70">
        <v>27222</v>
      </c>
      <c r="AI470" s="70">
        <v>44174</v>
      </c>
      <c r="AJ470">
        <v>48</v>
      </c>
      <c r="AK470">
        <v>31.39</v>
      </c>
      <c r="AL470">
        <v>31.14</v>
      </c>
      <c r="AM470">
        <v>3.2</v>
      </c>
      <c r="AN470">
        <v>1.96</v>
      </c>
      <c r="AO470">
        <v>0.97340000000000004</v>
      </c>
      <c r="AP470" s="70">
        <v>1184.8499999999999</v>
      </c>
      <c r="AQ470" s="70">
        <v>1440.07</v>
      </c>
      <c r="AR470" s="70">
        <v>5431.55</v>
      </c>
      <c r="AS470">
        <v>329.9</v>
      </c>
      <c r="AT470">
        <v>144.65</v>
      </c>
      <c r="AU470" s="70">
        <v>8531</v>
      </c>
      <c r="AV470" s="70">
        <v>4311.91</v>
      </c>
      <c r="AW470">
        <v>0.438</v>
      </c>
      <c r="AX470" s="70">
        <v>4077.48</v>
      </c>
      <c r="AY470">
        <v>0.41420000000000001</v>
      </c>
      <c r="AZ470">
        <v>506.33</v>
      </c>
      <c r="BA470">
        <v>5.1400000000000001E-2</v>
      </c>
      <c r="BB470">
        <v>947.89</v>
      </c>
      <c r="BC470">
        <v>9.6299999999999997E-2</v>
      </c>
      <c r="BD470" s="70">
        <v>9843.6200000000008</v>
      </c>
      <c r="BE470" s="70">
        <v>2461.89</v>
      </c>
      <c r="BF470">
        <v>0.62419999999999998</v>
      </c>
      <c r="BG470">
        <v>0.53</v>
      </c>
      <c r="BH470">
        <v>0.22489999999999999</v>
      </c>
      <c r="BI470">
        <v>0.18429999999999999</v>
      </c>
      <c r="BJ470">
        <v>3.78E-2</v>
      </c>
      <c r="BK470">
        <v>2.3E-2</v>
      </c>
    </row>
    <row r="471" spans="1:63" x14ac:dyDescent="0.25">
      <c r="A471" t="s">
        <v>549</v>
      </c>
      <c r="B471">
        <v>44743</v>
      </c>
      <c r="C471">
        <v>10</v>
      </c>
      <c r="D471">
        <v>385.55</v>
      </c>
      <c r="E471" s="70">
        <v>3855.49</v>
      </c>
      <c r="F471" s="70">
        <v>3080.74</v>
      </c>
      <c r="G471">
        <v>3.0999999999999999E-3</v>
      </c>
      <c r="H471">
        <v>0.36470000000000002</v>
      </c>
      <c r="I471">
        <v>2.0999999999999999E-3</v>
      </c>
      <c r="J471">
        <v>2.3900000000000001E-2</v>
      </c>
      <c r="K471">
        <v>0.42759999999999998</v>
      </c>
      <c r="L471">
        <v>0.17860000000000001</v>
      </c>
      <c r="M471">
        <v>0.80659999999999998</v>
      </c>
      <c r="N471">
        <v>1.01E-2</v>
      </c>
      <c r="O471">
        <v>0.15570000000000001</v>
      </c>
      <c r="P471" s="70">
        <v>63453.16</v>
      </c>
      <c r="Q471">
        <v>8.9200000000000002E-2</v>
      </c>
      <c r="R471">
        <v>0.15609999999999999</v>
      </c>
      <c r="S471">
        <v>0.75460000000000005</v>
      </c>
      <c r="T471">
        <v>16.71</v>
      </c>
      <c r="U471">
        <v>35</v>
      </c>
      <c r="V471" s="70">
        <v>76246.63</v>
      </c>
      <c r="W471">
        <v>110.12</v>
      </c>
      <c r="X471" s="70">
        <v>119293.86</v>
      </c>
      <c r="Y471">
        <v>0.66759999999999997</v>
      </c>
      <c r="Z471">
        <v>0.29930000000000001</v>
      </c>
      <c r="AA471">
        <v>3.3099999999999997E-2</v>
      </c>
      <c r="AB471">
        <v>0.33239999999999997</v>
      </c>
      <c r="AC471">
        <v>119.29</v>
      </c>
      <c r="AD471" s="70">
        <v>5520.12</v>
      </c>
      <c r="AE471">
        <v>534.36</v>
      </c>
      <c r="AF471" s="70">
        <v>119419.28</v>
      </c>
      <c r="AG471">
        <v>281</v>
      </c>
      <c r="AH471" s="70">
        <v>21241</v>
      </c>
      <c r="AI471" s="70">
        <v>35117</v>
      </c>
      <c r="AJ471">
        <v>80.02</v>
      </c>
      <c r="AK471">
        <v>41.6</v>
      </c>
      <c r="AL471">
        <v>52.96</v>
      </c>
      <c r="AM471">
        <v>3.45</v>
      </c>
      <c r="AN471">
        <v>0</v>
      </c>
      <c r="AO471">
        <v>1.7862</v>
      </c>
      <c r="AP471" s="70">
        <v>1807.28</v>
      </c>
      <c r="AQ471" s="70">
        <v>1982.87</v>
      </c>
      <c r="AR471" s="70">
        <v>7948.36</v>
      </c>
      <c r="AS471">
        <v>606.41</v>
      </c>
      <c r="AT471">
        <v>442.1</v>
      </c>
      <c r="AU471" s="70">
        <v>12787</v>
      </c>
      <c r="AV471" s="70">
        <v>6807.42</v>
      </c>
      <c r="AW471">
        <v>0.45860000000000001</v>
      </c>
      <c r="AX471" s="70">
        <v>5735.93</v>
      </c>
      <c r="AY471">
        <v>0.38640000000000002</v>
      </c>
      <c r="AZ471">
        <v>859.37</v>
      </c>
      <c r="BA471">
        <v>5.79E-2</v>
      </c>
      <c r="BB471" s="70">
        <v>1441.02</v>
      </c>
      <c r="BC471">
        <v>9.7100000000000006E-2</v>
      </c>
      <c r="BD471" s="70">
        <v>14843.74</v>
      </c>
      <c r="BE471" s="70">
        <v>2909.72</v>
      </c>
      <c r="BF471">
        <v>1.1757</v>
      </c>
      <c r="BG471">
        <v>0.53749999999999998</v>
      </c>
      <c r="BH471">
        <v>0.192</v>
      </c>
      <c r="BI471">
        <v>0.2366</v>
      </c>
      <c r="BJ471">
        <v>1.6400000000000001E-2</v>
      </c>
      <c r="BK471">
        <v>1.7500000000000002E-2</v>
      </c>
    </row>
    <row r="472" spans="1:63" x14ac:dyDescent="0.25">
      <c r="A472" t="s">
        <v>550</v>
      </c>
      <c r="B472">
        <v>49940</v>
      </c>
      <c r="C472">
        <v>73</v>
      </c>
      <c r="D472">
        <v>20.010000000000002</v>
      </c>
      <c r="E472" s="70">
        <v>1460.66</v>
      </c>
      <c r="F472" s="70">
        <v>1424.05</v>
      </c>
      <c r="G472">
        <v>2.9999999999999997E-4</v>
      </c>
      <c r="H472">
        <v>8.2000000000000007E-3</v>
      </c>
      <c r="I472">
        <v>6.9999999999999999E-4</v>
      </c>
      <c r="J472">
        <v>1.14E-2</v>
      </c>
      <c r="K472">
        <v>0.97009999999999996</v>
      </c>
      <c r="L472">
        <v>9.4000000000000004E-3</v>
      </c>
      <c r="M472">
        <v>0.50760000000000005</v>
      </c>
      <c r="N472">
        <v>0</v>
      </c>
      <c r="O472">
        <v>0.1759</v>
      </c>
      <c r="P472" s="70">
        <v>49415.83</v>
      </c>
      <c r="Q472">
        <v>0.1837</v>
      </c>
      <c r="R472">
        <v>0.19389999999999999</v>
      </c>
      <c r="S472">
        <v>0.62239999999999995</v>
      </c>
      <c r="T472">
        <v>19.84</v>
      </c>
      <c r="U472">
        <v>8.1999999999999993</v>
      </c>
      <c r="V472" s="70">
        <v>78688.39</v>
      </c>
      <c r="W472">
        <v>178.13</v>
      </c>
      <c r="X472" s="70">
        <v>89360.72</v>
      </c>
      <c r="Y472">
        <v>0.76719999999999999</v>
      </c>
      <c r="Z472">
        <v>0.14219999999999999</v>
      </c>
      <c r="AA472">
        <v>9.0499999999999997E-2</v>
      </c>
      <c r="AB472">
        <v>0.23280000000000001</v>
      </c>
      <c r="AC472">
        <v>89.36</v>
      </c>
      <c r="AD472" s="70">
        <v>2618.5100000000002</v>
      </c>
      <c r="AE472">
        <v>412.47</v>
      </c>
      <c r="AF472" s="70">
        <v>90886.77</v>
      </c>
      <c r="AG472">
        <v>116</v>
      </c>
      <c r="AH472" s="70">
        <v>28975</v>
      </c>
      <c r="AI472" s="70">
        <v>41994</v>
      </c>
      <c r="AJ472">
        <v>42.43</v>
      </c>
      <c r="AK472">
        <v>27.33</v>
      </c>
      <c r="AL472">
        <v>31.59</v>
      </c>
      <c r="AM472">
        <v>4.8</v>
      </c>
      <c r="AN472">
        <v>0</v>
      </c>
      <c r="AO472">
        <v>0.8014</v>
      </c>
      <c r="AP472" s="70">
        <v>1219.6600000000001</v>
      </c>
      <c r="AQ472" s="70">
        <v>1936.22</v>
      </c>
      <c r="AR472" s="70">
        <v>4868.92</v>
      </c>
      <c r="AS472">
        <v>729.84</v>
      </c>
      <c r="AT472">
        <v>135.37</v>
      </c>
      <c r="AU472" s="70">
        <v>8890</v>
      </c>
      <c r="AV472" s="70">
        <v>6024.7</v>
      </c>
      <c r="AW472">
        <v>0.58450000000000002</v>
      </c>
      <c r="AX472" s="70">
        <v>2456.29</v>
      </c>
      <c r="AY472">
        <v>0.23830000000000001</v>
      </c>
      <c r="AZ472">
        <v>916.33</v>
      </c>
      <c r="BA472">
        <v>8.8900000000000007E-2</v>
      </c>
      <c r="BB472">
        <v>909.8</v>
      </c>
      <c r="BC472">
        <v>8.8300000000000003E-2</v>
      </c>
      <c r="BD472" s="70">
        <v>10307.129999999999</v>
      </c>
      <c r="BE472" s="70">
        <v>5108.16</v>
      </c>
      <c r="BF472">
        <v>2.0525000000000002</v>
      </c>
      <c r="BG472">
        <v>0.51980000000000004</v>
      </c>
      <c r="BH472">
        <v>0.19889999999999999</v>
      </c>
      <c r="BI472">
        <v>0.21779999999999999</v>
      </c>
      <c r="BJ472">
        <v>4.8099999999999997E-2</v>
      </c>
      <c r="BK472">
        <v>1.54E-2</v>
      </c>
    </row>
    <row r="473" spans="1:63" x14ac:dyDescent="0.25">
      <c r="A473" t="s">
        <v>551</v>
      </c>
      <c r="B473">
        <v>49130</v>
      </c>
      <c r="C473">
        <v>144</v>
      </c>
      <c r="D473">
        <v>10.9</v>
      </c>
      <c r="E473" s="70">
        <v>1569.95</v>
      </c>
      <c r="F473" s="70">
        <v>1436.52</v>
      </c>
      <c r="G473">
        <v>2E-3</v>
      </c>
      <c r="H473">
        <v>3.2000000000000002E-3</v>
      </c>
      <c r="I473">
        <v>6.9999999999999999E-4</v>
      </c>
      <c r="J473">
        <v>2E-3</v>
      </c>
      <c r="K473">
        <v>0.9748</v>
      </c>
      <c r="L473">
        <v>1.7399999999999999E-2</v>
      </c>
      <c r="M473">
        <v>0.625</v>
      </c>
      <c r="N473">
        <v>0</v>
      </c>
      <c r="O473">
        <v>0.16439999999999999</v>
      </c>
      <c r="P473" s="70">
        <v>54584.99</v>
      </c>
      <c r="Q473">
        <v>0.15479999999999999</v>
      </c>
      <c r="R473">
        <v>0.21429999999999999</v>
      </c>
      <c r="S473">
        <v>0.63100000000000001</v>
      </c>
      <c r="T473">
        <v>17.45</v>
      </c>
      <c r="U473">
        <v>9</v>
      </c>
      <c r="V473" s="70">
        <v>72990.78</v>
      </c>
      <c r="W473">
        <v>160.78</v>
      </c>
      <c r="X473" s="70">
        <v>74895.100000000006</v>
      </c>
      <c r="Y473">
        <v>0.67810000000000004</v>
      </c>
      <c r="Z473">
        <v>0.1226</v>
      </c>
      <c r="AA473">
        <v>0.1993</v>
      </c>
      <c r="AB473">
        <v>0.32190000000000002</v>
      </c>
      <c r="AC473">
        <v>74.900000000000006</v>
      </c>
      <c r="AD473" s="70">
        <v>1700.09</v>
      </c>
      <c r="AE473">
        <v>170.75</v>
      </c>
      <c r="AF473" s="70">
        <v>64993.11</v>
      </c>
      <c r="AG473">
        <v>29</v>
      </c>
      <c r="AH473" s="70">
        <v>25985</v>
      </c>
      <c r="AI473" s="70">
        <v>38960</v>
      </c>
      <c r="AJ473">
        <v>26.1</v>
      </c>
      <c r="AK473">
        <v>21.61</v>
      </c>
      <c r="AL473">
        <v>23.21</v>
      </c>
      <c r="AM473">
        <v>3.6</v>
      </c>
      <c r="AN473">
        <v>0</v>
      </c>
      <c r="AO473">
        <v>0.77270000000000005</v>
      </c>
      <c r="AP473" s="70">
        <v>1003.61</v>
      </c>
      <c r="AQ473" s="70">
        <v>2242.2399999999998</v>
      </c>
      <c r="AR473" s="70">
        <v>5382.48</v>
      </c>
      <c r="AS473">
        <v>505.68</v>
      </c>
      <c r="AT473">
        <v>422.01</v>
      </c>
      <c r="AU473" s="70">
        <v>9556</v>
      </c>
      <c r="AV473" s="70">
        <v>7670.06</v>
      </c>
      <c r="AW473">
        <v>0.69620000000000004</v>
      </c>
      <c r="AX473" s="70">
        <v>1480.13</v>
      </c>
      <c r="AY473">
        <v>0.13439999999999999</v>
      </c>
      <c r="AZ473">
        <v>716.15</v>
      </c>
      <c r="BA473">
        <v>6.5000000000000002E-2</v>
      </c>
      <c r="BB473" s="70">
        <v>1150.6400000000001</v>
      </c>
      <c r="BC473">
        <v>0.10440000000000001</v>
      </c>
      <c r="BD473" s="70">
        <v>11016.99</v>
      </c>
      <c r="BE473" s="70">
        <v>6400.86</v>
      </c>
      <c r="BF473">
        <v>3.3504</v>
      </c>
      <c r="BG473">
        <v>0.49469999999999997</v>
      </c>
      <c r="BH473">
        <v>0.26250000000000001</v>
      </c>
      <c r="BI473">
        <v>0.1837</v>
      </c>
      <c r="BJ473">
        <v>4.6199999999999998E-2</v>
      </c>
      <c r="BK473">
        <v>1.29E-2</v>
      </c>
    </row>
    <row r="474" spans="1:63" x14ac:dyDescent="0.25">
      <c r="A474" t="s">
        <v>552</v>
      </c>
      <c r="B474">
        <v>48355</v>
      </c>
      <c r="C474">
        <v>2</v>
      </c>
      <c r="D474">
        <v>316.11</v>
      </c>
      <c r="E474">
        <v>632.21</v>
      </c>
      <c r="F474">
        <v>584.15</v>
      </c>
      <c r="G474">
        <v>6.7999999999999996E-3</v>
      </c>
      <c r="H474">
        <v>3.3999999999999998E-3</v>
      </c>
      <c r="I474">
        <v>0</v>
      </c>
      <c r="J474">
        <v>1.29E-2</v>
      </c>
      <c r="K474">
        <v>0.95179999999999998</v>
      </c>
      <c r="L474">
        <v>2.5100000000000001E-2</v>
      </c>
      <c r="M474">
        <v>0.6149</v>
      </c>
      <c r="N474">
        <v>1.6999999999999999E-3</v>
      </c>
      <c r="O474">
        <v>0.22559999999999999</v>
      </c>
      <c r="P474" s="70">
        <v>41093.58</v>
      </c>
      <c r="Q474">
        <v>0.2727</v>
      </c>
      <c r="R474">
        <v>0.21210000000000001</v>
      </c>
      <c r="S474">
        <v>0.51519999999999999</v>
      </c>
      <c r="T474">
        <v>16.59</v>
      </c>
      <c r="U474">
        <v>7</v>
      </c>
      <c r="V474" s="70">
        <v>58265.8</v>
      </c>
      <c r="W474">
        <v>88.18</v>
      </c>
      <c r="X474" s="70">
        <v>70505.97</v>
      </c>
      <c r="Y474">
        <v>0.69310000000000005</v>
      </c>
      <c r="Z474">
        <v>0.26440000000000002</v>
      </c>
      <c r="AA474">
        <v>4.2500000000000003E-2</v>
      </c>
      <c r="AB474">
        <v>0.30690000000000001</v>
      </c>
      <c r="AC474">
        <v>70.510000000000005</v>
      </c>
      <c r="AD474" s="70">
        <v>2021.19</v>
      </c>
      <c r="AE474">
        <v>282.45999999999998</v>
      </c>
      <c r="AF474" s="70">
        <v>69175.289999999994</v>
      </c>
      <c r="AG474">
        <v>40</v>
      </c>
      <c r="AH474" s="70">
        <v>24374</v>
      </c>
      <c r="AI474" s="70">
        <v>35400</v>
      </c>
      <c r="AJ474">
        <v>53.8</v>
      </c>
      <c r="AK474">
        <v>23.86</v>
      </c>
      <c r="AL474">
        <v>37.22</v>
      </c>
      <c r="AM474">
        <v>5</v>
      </c>
      <c r="AN474">
        <v>727.76</v>
      </c>
      <c r="AO474">
        <v>1.0375000000000001</v>
      </c>
      <c r="AP474" s="70">
        <v>1801.76</v>
      </c>
      <c r="AQ474" s="70">
        <v>2054.16</v>
      </c>
      <c r="AR474" s="70">
        <v>5727.43</v>
      </c>
      <c r="AS474">
        <v>290.7</v>
      </c>
      <c r="AT474">
        <v>50.94</v>
      </c>
      <c r="AU474" s="70">
        <v>9925</v>
      </c>
      <c r="AV474" s="70">
        <v>7134.4</v>
      </c>
      <c r="AW474">
        <v>0.60299999999999998</v>
      </c>
      <c r="AX474" s="70">
        <v>2552.83</v>
      </c>
      <c r="AY474">
        <v>0.21579999999999999</v>
      </c>
      <c r="AZ474" s="70">
        <v>1190.73</v>
      </c>
      <c r="BA474">
        <v>0.10059999999999999</v>
      </c>
      <c r="BB474">
        <v>953.01</v>
      </c>
      <c r="BC474">
        <v>8.0600000000000005E-2</v>
      </c>
      <c r="BD474" s="70">
        <v>11830.97</v>
      </c>
      <c r="BE474" s="70">
        <v>4584.6499999999996</v>
      </c>
      <c r="BF474">
        <v>2.1756000000000002</v>
      </c>
      <c r="BG474">
        <v>0.50270000000000004</v>
      </c>
      <c r="BH474">
        <v>0.20930000000000001</v>
      </c>
      <c r="BI474">
        <v>0.24859999999999999</v>
      </c>
      <c r="BJ474">
        <v>2.7699999999999999E-2</v>
      </c>
      <c r="BK474">
        <v>1.17E-2</v>
      </c>
    </row>
    <row r="475" spans="1:63" x14ac:dyDescent="0.25">
      <c r="A475" t="s">
        <v>553</v>
      </c>
      <c r="B475">
        <v>49684</v>
      </c>
      <c r="C475">
        <v>156</v>
      </c>
      <c r="D475">
        <v>5.82</v>
      </c>
      <c r="E475">
        <v>907.71</v>
      </c>
      <c r="F475" s="70">
        <v>1100.31</v>
      </c>
      <c r="G475">
        <v>8.9999999999999998E-4</v>
      </c>
      <c r="H475">
        <v>6.4000000000000003E-3</v>
      </c>
      <c r="I475">
        <v>8.9999999999999998E-4</v>
      </c>
      <c r="J475">
        <v>3.1099999999999999E-2</v>
      </c>
      <c r="K475">
        <v>0.93379999999999996</v>
      </c>
      <c r="L475">
        <v>2.69E-2</v>
      </c>
      <c r="M475">
        <v>0.39319999999999999</v>
      </c>
      <c r="N475">
        <v>0</v>
      </c>
      <c r="O475">
        <v>0.17530000000000001</v>
      </c>
      <c r="P475" s="70">
        <v>48494.45</v>
      </c>
      <c r="Q475">
        <v>0.50619999999999998</v>
      </c>
      <c r="R475">
        <v>0.1111</v>
      </c>
      <c r="S475">
        <v>0.38269999999999998</v>
      </c>
      <c r="T475">
        <v>18.670000000000002</v>
      </c>
      <c r="U475">
        <v>7.25</v>
      </c>
      <c r="V475" s="70">
        <v>67467.62</v>
      </c>
      <c r="W475">
        <v>122.91</v>
      </c>
      <c r="X475" s="70">
        <v>132818.01</v>
      </c>
      <c r="Y475">
        <v>0.89090000000000003</v>
      </c>
      <c r="Z475">
        <v>5.0799999999999998E-2</v>
      </c>
      <c r="AA475">
        <v>5.8200000000000002E-2</v>
      </c>
      <c r="AB475">
        <v>0.1091</v>
      </c>
      <c r="AC475">
        <v>132.82</v>
      </c>
      <c r="AD475" s="70">
        <v>2951.25</v>
      </c>
      <c r="AE475">
        <v>469.05</v>
      </c>
      <c r="AF475" s="70">
        <v>117979.01</v>
      </c>
      <c r="AG475">
        <v>276</v>
      </c>
      <c r="AH475" s="70">
        <v>34181</v>
      </c>
      <c r="AI475" s="70">
        <v>43549</v>
      </c>
      <c r="AJ475">
        <v>31.9</v>
      </c>
      <c r="AK475">
        <v>21.6</v>
      </c>
      <c r="AL475">
        <v>22.01</v>
      </c>
      <c r="AM475">
        <v>4.0999999999999996</v>
      </c>
      <c r="AN475" s="70">
        <v>1091.31</v>
      </c>
      <c r="AO475">
        <v>1.2533000000000001</v>
      </c>
      <c r="AP475">
        <v>984.13</v>
      </c>
      <c r="AQ475" s="70">
        <v>1941.74</v>
      </c>
      <c r="AR475" s="70">
        <v>5580.41</v>
      </c>
      <c r="AS475">
        <v>161.99</v>
      </c>
      <c r="AT475">
        <v>405.68</v>
      </c>
      <c r="AU475" s="70">
        <v>9074</v>
      </c>
      <c r="AV475" s="70">
        <v>4577.84</v>
      </c>
      <c r="AW475">
        <v>0.47610000000000002</v>
      </c>
      <c r="AX475" s="70">
        <v>3326.3</v>
      </c>
      <c r="AY475">
        <v>0.34589999999999999</v>
      </c>
      <c r="AZ475" s="70">
        <v>1283.5999999999999</v>
      </c>
      <c r="BA475">
        <v>0.13350000000000001</v>
      </c>
      <c r="BB475">
        <v>427.99</v>
      </c>
      <c r="BC475">
        <v>4.4499999999999998E-2</v>
      </c>
      <c r="BD475" s="70">
        <v>9615.74</v>
      </c>
      <c r="BE475" s="70">
        <v>4377.25</v>
      </c>
      <c r="BF475">
        <v>1.4320999999999999</v>
      </c>
      <c r="BG475">
        <v>0.55169999999999997</v>
      </c>
      <c r="BH475">
        <v>0.16550000000000001</v>
      </c>
      <c r="BI475">
        <v>0.21510000000000001</v>
      </c>
      <c r="BJ475">
        <v>5.0700000000000002E-2</v>
      </c>
      <c r="BK475">
        <v>1.6899999999999998E-2</v>
      </c>
    </row>
    <row r="476" spans="1:63" x14ac:dyDescent="0.25">
      <c r="A476" t="s">
        <v>554</v>
      </c>
      <c r="B476">
        <v>46003</v>
      </c>
      <c r="C476">
        <v>22</v>
      </c>
      <c r="D476">
        <v>30.25</v>
      </c>
      <c r="E476">
        <v>665.6</v>
      </c>
      <c r="F476">
        <v>807.34</v>
      </c>
      <c r="G476">
        <v>1.5E-3</v>
      </c>
      <c r="H476">
        <v>2.5000000000000001E-3</v>
      </c>
      <c r="I476">
        <v>0</v>
      </c>
      <c r="J476">
        <v>7.6E-3</v>
      </c>
      <c r="K476">
        <v>0.97189999999999999</v>
      </c>
      <c r="L476">
        <v>1.6500000000000001E-2</v>
      </c>
      <c r="M476">
        <v>0.29949999999999999</v>
      </c>
      <c r="N476">
        <v>0</v>
      </c>
      <c r="O476">
        <v>0.1668</v>
      </c>
      <c r="P476" s="70">
        <v>49222.91</v>
      </c>
      <c r="Q476">
        <v>0.1273</v>
      </c>
      <c r="R476">
        <v>0.2</v>
      </c>
      <c r="S476">
        <v>0.67269999999999996</v>
      </c>
      <c r="T476">
        <v>16.64</v>
      </c>
      <c r="U476">
        <v>6.92</v>
      </c>
      <c r="V476" s="70">
        <v>69856.47</v>
      </c>
      <c r="W476">
        <v>93.76</v>
      </c>
      <c r="X476" s="70">
        <v>122189.89</v>
      </c>
      <c r="Y476">
        <v>0.77139999999999997</v>
      </c>
      <c r="Z476">
        <v>0.14879999999999999</v>
      </c>
      <c r="AA476">
        <v>7.9799999999999996E-2</v>
      </c>
      <c r="AB476">
        <v>0.2286</v>
      </c>
      <c r="AC476">
        <v>122.19</v>
      </c>
      <c r="AD476" s="70">
        <v>2942.05</v>
      </c>
      <c r="AE476">
        <v>394.71</v>
      </c>
      <c r="AF476" s="70">
        <v>115268.86</v>
      </c>
      <c r="AG476">
        <v>256</v>
      </c>
      <c r="AH476" s="70">
        <v>29908</v>
      </c>
      <c r="AI476" s="70">
        <v>44932</v>
      </c>
      <c r="AJ476">
        <v>33.9</v>
      </c>
      <c r="AK476">
        <v>21.45</v>
      </c>
      <c r="AL476">
        <v>32.43</v>
      </c>
      <c r="AM476">
        <v>4.8499999999999996</v>
      </c>
      <c r="AN476">
        <v>0</v>
      </c>
      <c r="AO476">
        <v>0.47289999999999999</v>
      </c>
      <c r="AP476" s="70">
        <v>1218.51</v>
      </c>
      <c r="AQ476" s="70">
        <v>1414.43</v>
      </c>
      <c r="AR476" s="70">
        <v>5114.59</v>
      </c>
      <c r="AS476">
        <v>207.52</v>
      </c>
      <c r="AT476">
        <v>99.97</v>
      </c>
      <c r="AU476" s="70">
        <v>8055</v>
      </c>
      <c r="AV476" s="70">
        <v>3362.03</v>
      </c>
      <c r="AW476">
        <v>0.40360000000000001</v>
      </c>
      <c r="AX476" s="70">
        <v>2000.57</v>
      </c>
      <c r="AY476">
        <v>0.2402</v>
      </c>
      <c r="AZ476" s="70">
        <v>2385.89</v>
      </c>
      <c r="BA476">
        <v>0.28639999999999999</v>
      </c>
      <c r="BB476">
        <v>581.07000000000005</v>
      </c>
      <c r="BC476">
        <v>6.9800000000000001E-2</v>
      </c>
      <c r="BD476" s="70">
        <v>8329.5499999999993</v>
      </c>
      <c r="BE476" s="70">
        <v>4713.95</v>
      </c>
      <c r="BF476">
        <v>1.0394000000000001</v>
      </c>
      <c r="BG476">
        <v>0.55310000000000004</v>
      </c>
      <c r="BH476">
        <v>0.26519999999999999</v>
      </c>
      <c r="BI476">
        <v>0.1452</v>
      </c>
      <c r="BJ476">
        <v>1.7100000000000001E-2</v>
      </c>
      <c r="BK476">
        <v>1.9400000000000001E-2</v>
      </c>
    </row>
    <row r="477" spans="1:63" x14ac:dyDescent="0.25">
      <c r="A477" t="s">
        <v>555</v>
      </c>
      <c r="B477">
        <v>44750</v>
      </c>
      <c r="C477">
        <v>7</v>
      </c>
      <c r="D477">
        <v>780.53</v>
      </c>
      <c r="E477" s="70">
        <v>5463.73</v>
      </c>
      <c r="F477" s="70">
        <v>5285.97</v>
      </c>
      <c r="G477">
        <v>4.1700000000000001E-2</v>
      </c>
      <c r="H477">
        <v>0.48980000000000001</v>
      </c>
      <c r="I477">
        <v>2.0000000000000001E-4</v>
      </c>
      <c r="J477">
        <v>2.2100000000000002E-2</v>
      </c>
      <c r="K477">
        <v>0.38400000000000001</v>
      </c>
      <c r="L477">
        <v>6.2100000000000002E-2</v>
      </c>
      <c r="M477">
        <v>0.35780000000000001</v>
      </c>
      <c r="N477">
        <v>2.53E-2</v>
      </c>
      <c r="O477">
        <v>0.1484</v>
      </c>
      <c r="P477" s="70">
        <v>71960.240000000005</v>
      </c>
      <c r="Q477">
        <v>0.2782</v>
      </c>
      <c r="R477">
        <v>0.21099999999999999</v>
      </c>
      <c r="S477">
        <v>0.51080000000000003</v>
      </c>
      <c r="T477">
        <v>14.46</v>
      </c>
      <c r="U477">
        <v>47.6</v>
      </c>
      <c r="V477" s="70">
        <v>76434.240000000005</v>
      </c>
      <c r="W477">
        <v>114.78</v>
      </c>
      <c r="X477" s="70">
        <v>145125.01</v>
      </c>
      <c r="Y477">
        <v>0.88549999999999995</v>
      </c>
      <c r="Z477">
        <v>9.8599999999999993E-2</v>
      </c>
      <c r="AA477">
        <v>1.5900000000000001E-2</v>
      </c>
      <c r="AB477">
        <v>0.1145</v>
      </c>
      <c r="AC477">
        <v>145.13</v>
      </c>
      <c r="AD477" s="70">
        <v>13352.83</v>
      </c>
      <c r="AE477" s="70">
        <v>1715.56</v>
      </c>
      <c r="AF477" s="70">
        <v>175263.35</v>
      </c>
      <c r="AG477">
        <v>480</v>
      </c>
      <c r="AH477" s="70">
        <v>44696</v>
      </c>
      <c r="AI477" s="70">
        <v>111619</v>
      </c>
      <c r="AJ477">
        <v>176.53</v>
      </c>
      <c r="AK477">
        <v>88.2</v>
      </c>
      <c r="AL477">
        <v>112.61</v>
      </c>
      <c r="AM477">
        <v>4.0999999999999996</v>
      </c>
      <c r="AN477">
        <v>0</v>
      </c>
      <c r="AO477">
        <v>1.222</v>
      </c>
      <c r="AP477" s="70">
        <v>2206.9499999999998</v>
      </c>
      <c r="AQ477" s="70">
        <v>3520.42</v>
      </c>
      <c r="AR477" s="70">
        <v>8760.0300000000007</v>
      </c>
      <c r="AS477" s="70">
        <v>1145.04</v>
      </c>
      <c r="AT477">
        <v>787.56</v>
      </c>
      <c r="AU477" s="70">
        <v>16420</v>
      </c>
      <c r="AV477" s="70">
        <v>4302.9799999999996</v>
      </c>
      <c r="AW477">
        <v>0.2437</v>
      </c>
      <c r="AX477" s="70">
        <v>11983.63</v>
      </c>
      <c r="AY477">
        <v>0.67859999999999998</v>
      </c>
      <c r="AZ477">
        <v>689.29</v>
      </c>
      <c r="BA477">
        <v>3.9E-2</v>
      </c>
      <c r="BB477">
        <v>683.05</v>
      </c>
      <c r="BC477">
        <v>3.8699999999999998E-2</v>
      </c>
      <c r="BD477" s="70">
        <v>17658.95</v>
      </c>
      <c r="BE477" s="70">
        <v>2283.33</v>
      </c>
      <c r="BF477">
        <v>0.19700000000000001</v>
      </c>
      <c r="BG477">
        <v>0.58650000000000002</v>
      </c>
      <c r="BH477">
        <v>0.20369999999999999</v>
      </c>
      <c r="BI477">
        <v>0.15529999999999999</v>
      </c>
      <c r="BJ477">
        <v>3.6200000000000003E-2</v>
      </c>
      <c r="BK477">
        <v>1.83E-2</v>
      </c>
    </row>
    <row r="478" spans="1:63" x14ac:dyDescent="0.25">
      <c r="A478" t="s">
        <v>556</v>
      </c>
      <c r="B478">
        <v>45799</v>
      </c>
      <c r="C478">
        <v>42</v>
      </c>
      <c r="D478">
        <v>59.32</v>
      </c>
      <c r="E478" s="70">
        <v>2491.27</v>
      </c>
      <c r="F478" s="70">
        <v>2475.6999999999998</v>
      </c>
      <c r="G478">
        <v>1.9400000000000001E-2</v>
      </c>
      <c r="H478">
        <v>5.9499999999999997E-2</v>
      </c>
      <c r="I478">
        <v>1.1999999999999999E-3</v>
      </c>
      <c r="J478">
        <v>2.4299999999999999E-2</v>
      </c>
      <c r="K478">
        <v>0.8357</v>
      </c>
      <c r="L478">
        <v>5.9900000000000002E-2</v>
      </c>
      <c r="M478">
        <v>0.31080000000000002</v>
      </c>
      <c r="N478">
        <v>2.3999999999999998E-3</v>
      </c>
      <c r="O478">
        <v>6.8599999999999994E-2</v>
      </c>
      <c r="P478" s="70">
        <v>52018.66</v>
      </c>
      <c r="Q478">
        <v>0.14480000000000001</v>
      </c>
      <c r="R478">
        <v>0.24829999999999999</v>
      </c>
      <c r="S478">
        <v>0.6069</v>
      </c>
      <c r="T478">
        <v>22.45</v>
      </c>
      <c r="U478">
        <v>18.43</v>
      </c>
      <c r="V478" s="70">
        <v>63074.06</v>
      </c>
      <c r="W478">
        <v>130.66</v>
      </c>
      <c r="X478" s="70">
        <v>159513.07</v>
      </c>
      <c r="Y478">
        <v>0.78449999999999998</v>
      </c>
      <c r="Z478">
        <v>0.15859999999999999</v>
      </c>
      <c r="AA478">
        <v>5.6899999999999999E-2</v>
      </c>
      <c r="AB478">
        <v>0.2155</v>
      </c>
      <c r="AC478">
        <v>159.51</v>
      </c>
      <c r="AD478" s="70">
        <v>5198.9799999999996</v>
      </c>
      <c r="AE478">
        <v>662.21</v>
      </c>
      <c r="AF478" s="70">
        <v>181932.43</v>
      </c>
      <c r="AG478">
        <v>496</v>
      </c>
      <c r="AH478" s="70">
        <v>37346</v>
      </c>
      <c r="AI478" s="70">
        <v>70295</v>
      </c>
      <c r="AJ478">
        <v>34.61</v>
      </c>
      <c r="AK478">
        <v>32.54</v>
      </c>
      <c r="AL478">
        <v>32.15</v>
      </c>
      <c r="AM478">
        <v>5.8</v>
      </c>
      <c r="AN478">
        <v>0</v>
      </c>
      <c r="AO478">
        <v>0.69359999999999999</v>
      </c>
      <c r="AP478" s="70">
        <v>1007.11</v>
      </c>
      <c r="AQ478" s="70">
        <v>2175.02</v>
      </c>
      <c r="AR478" s="70">
        <v>5182.93</v>
      </c>
      <c r="AS478">
        <v>534.54999999999995</v>
      </c>
      <c r="AT478">
        <v>288.38</v>
      </c>
      <c r="AU478" s="70">
        <v>9188</v>
      </c>
      <c r="AV478" s="70">
        <v>3105.44</v>
      </c>
      <c r="AW478">
        <v>0.33539999999999998</v>
      </c>
      <c r="AX478" s="70">
        <v>4446.21</v>
      </c>
      <c r="AY478">
        <v>0.48020000000000002</v>
      </c>
      <c r="AZ478" s="70">
        <v>1146.02</v>
      </c>
      <c r="BA478">
        <v>0.12379999999999999</v>
      </c>
      <c r="BB478">
        <v>562.09</v>
      </c>
      <c r="BC478">
        <v>6.0699999999999997E-2</v>
      </c>
      <c r="BD478" s="70">
        <v>9259.76</v>
      </c>
      <c r="BE478" s="70">
        <v>1013.99</v>
      </c>
      <c r="BF478">
        <v>0.13109999999999999</v>
      </c>
      <c r="BG478">
        <v>0.57389999999999997</v>
      </c>
      <c r="BH478">
        <v>0.1822</v>
      </c>
      <c r="BI478">
        <v>0.1983</v>
      </c>
      <c r="BJ478">
        <v>2.8400000000000002E-2</v>
      </c>
      <c r="BK478">
        <v>1.72E-2</v>
      </c>
    </row>
    <row r="479" spans="1:63" x14ac:dyDescent="0.25">
      <c r="A479" t="s">
        <v>557</v>
      </c>
      <c r="B479">
        <v>44768</v>
      </c>
      <c r="C479">
        <v>13</v>
      </c>
      <c r="D479">
        <v>134.34</v>
      </c>
      <c r="E479" s="70">
        <v>1746.4</v>
      </c>
      <c r="F479" s="70">
        <v>1737.78</v>
      </c>
      <c r="G479">
        <v>1.49E-2</v>
      </c>
      <c r="H479">
        <v>2.2200000000000001E-2</v>
      </c>
      <c r="I479">
        <v>5.4000000000000003E-3</v>
      </c>
      <c r="J479">
        <v>7.6399999999999996E-2</v>
      </c>
      <c r="K479">
        <v>0.84870000000000001</v>
      </c>
      <c r="L479">
        <v>3.2500000000000001E-2</v>
      </c>
      <c r="M479">
        <v>0.39850000000000002</v>
      </c>
      <c r="N479">
        <v>0</v>
      </c>
      <c r="O479">
        <v>0.13539999999999999</v>
      </c>
      <c r="P479" s="70">
        <v>52674.06</v>
      </c>
      <c r="Q479">
        <v>0.3649</v>
      </c>
      <c r="R479">
        <v>0.2162</v>
      </c>
      <c r="S479">
        <v>0.41889999999999999</v>
      </c>
      <c r="T479">
        <v>18.559999999999999</v>
      </c>
      <c r="U479">
        <v>11.83</v>
      </c>
      <c r="V479" s="70">
        <v>91167.33</v>
      </c>
      <c r="W479">
        <v>142.5</v>
      </c>
      <c r="X479" s="70">
        <v>176423.13</v>
      </c>
      <c r="Y479">
        <v>0.66849999999999998</v>
      </c>
      <c r="Z479">
        <v>0.31090000000000001</v>
      </c>
      <c r="AA479">
        <v>2.06E-2</v>
      </c>
      <c r="AB479">
        <v>0.33150000000000002</v>
      </c>
      <c r="AC479">
        <v>176.42</v>
      </c>
      <c r="AD479" s="70">
        <v>6864.62</v>
      </c>
      <c r="AE479">
        <v>798.48</v>
      </c>
      <c r="AF479" s="70">
        <v>194782.48</v>
      </c>
      <c r="AG479">
        <v>515</v>
      </c>
      <c r="AH479" s="70">
        <v>34762</v>
      </c>
      <c r="AI479" s="70">
        <v>48636</v>
      </c>
      <c r="AJ479">
        <v>59.45</v>
      </c>
      <c r="AK479">
        <v>38.93</v>
      </c>
      <c r="AL479">
        <v>37.5</v>
      </c>
      <c r="AM479">
        <v>3.76</v>
      </c>
      <c r="AN479">
        <v>0</v>
      </c>
      <c r="AO479">
        <v>1.0303</v>
      </c>
      <c r="AP479" s="70">
        <v>1687.13</v>
      </c>
      <c r="AQ479" s="70">
        <v>1895.37</v>
      </c>
      <c r="AR479" s="70">
        <v>6452.41</v>
      </c>
      <c r="AS479">
        <v>688.27</v>
      </c>
      <c r="AT479">
        <v>406.84</v>
      </c>
      <c r="AU479" s="70">
        <v>11130</v>
      </c>
      <c r="AV479" s="70">
        <v>3787.54</v>
      </c>
      <c r="AW479">
        <v>0.3357</v>
      </c>
      <c r="AX479" s="70">
        <v>5760.78</v>
      </c>
      <c r="AY479">
        <v>0.51060000000000005</v>
      </c>
      <c r="AZ479" s="70">
        <v>1071.9100000000001</v>
      </c>
      <c r="BA479">
        <v>9.5000000000000001E-2</v>
      </c>
      <c r="BB479">
        <v>662.16</v>
      </c>
      <c r="BC479">
        <v>5.8700000000000002E-2</v>
      </c>
      <c r="BD479" s="70">
        <v>11282.4</v>
      </c>
      <c r="BE479" s="70">
        <v>2815.22</v>
      </c>
      <c r="BF479">
        <v>0.60289999999999999</v>
      </c>
      <c r="BG479">
        <v>0.58389999999999997</v>
      </c>
      <c r="BH479">
        <v>0.219</v>
      </c>
      <c r="BI479">
        <v>0.13980000000000001</v>
      </c>
      <c r="BJ479">
        <v>3.5000000000000003E-2</v>
      </c>
      <c r="BK479">
        <v>2.23E-2</v>
      </c>
    </row>
    <row r="480" spans="1:63" x14ac:dyDescent="0.25">
      <c r="A480" t="s">
        <v>558</v>
      </c>
      <c r="B480">
        <v>44776</v>
      </c>
      <c r="C480">
        <v>59</v>
      </c>
      <c r="D480">
        <v>34.25</v>
      </c>
      <c r="E480" s="70">
        <v>2020.95</v>
      </c>
      <c r="F480" s="70">
        <v>2008.14</v>
      </c>
      <c r="G480">
        <v>2.0999999999999999E-3</v>
      </c>
      <c r="H480">
        <v>1.6000000000000001E-3</v>
      </c>
      <c r="I480">
        <v>1.5E-3</v>
      </c>
      <c r="J480">
        <v>2.1100000000000001E-2</v>
      </c>
      <c r="K480">
        <v>0.95379999999999998</v>
      </c>
      <c r="L480">
        <v>0.02</v>
      </c>
      <c r="M480">
        <v>0.45800000000000002</v>
      </c>
      <c r="N480">
        <v>0</v>
      </c>
      <c r="O480">
        <v>0.1396</v>
      </c>
      <c r="P480" s="70">
        <v>50829.79</v>
      </c>
      <c r="Q480">
        <v>0.1231</v>
      </c>
      <c r="R480">
        <v>0.15379999999999999</v>
      </c>
      <c r="S480">
        <v>0.72309999999999997</v>
      </c>
      <c r="T480">
        <v>17.68</v>
      </c>
      <c r="U480">
        <v>15.4</v>
      </c>
      <c r="V480" s="70">
        <v>65972.179999999993</v>
      </c>
      <c r="W480">
        <v>121.81</v>
      </c>
      <c r="X480" s="70">
        <v>100978</v>
      </c>
      <c r="Y480">
        <v>0.80249999999999999</v>
      </c>
      <c r="Z480">
        <v>0.16109999999999999</v>
      </c>
      <c r="AA480">
        <v>3.6299999999999999E-2</v>
      </c>
      <c r="AB480">
        <v>0.19750000000000001</v>
      </c>
      <c r="AC480">
        <v>100.98</v>
      </c>
      <c r="AD480" s="70">
        <v>3049.55</v>
      </c>
      <c r="AE480">
        <v>443.49</v>
      </c>
      <c r="AF480" s="70">
        <v>110469.46</v>
      </c>
      <c r="AG480">
        <v>223</v>
      </c>
      <c r="AH480" s="70">
        <v>29099</v>
      </c>
      <c r="AI480" s="70">
        <v>42182</v>
      </c>
      <c r="AJ480">
        <v>51.9</v>
      </c>
      <c r="AK480">
        <v>27.48</v>
      </c>
      <c r="AL480">
        <v>38.85</v>
      </c>
      <c r="AM480">
        <v>5.2</v>
      </c>
      <c r="AN480" s="70">
        <v>1114.72</v>
      </c>
      <c r="AO480">
        <v>1.3186</v>
      </c>
      <c r="AP480" s="70">
        <v>1098.33</v>
      </c>
      <c r="AQ480" s="70">
        <v>1846.97</v>
      </c>
      <c r="AR480" s="70">
        <v>5838.62</v>
      </c>
      <c r="AS480">
        <v>420.78</v>
      </c>
      <c r="AT480">
        <v>365.28</v>
      </c>
      <c r="AU480" s="70">
        <v>9570</v>
      </c>
      <c r="AV480" s="70">
        <v>4441.67</v>
      </c>
      <c r="AW480">
        <v>0.45700000000000002</v>
      </c>
      <c r="AX480" s="70">
        <v>3724.91</v>
      </c>
      <c r="AY480">
        <v>0.38319999999999999</v>
      </c>
      <c r="AZ480">
        <v>639.26</v>
      </c>
      <c r="BA480">
        <v>6.5799999999999997E-2</v>
      </c>
      <c r="BB480">
        <v>913.65</v>
      </c>
      <c r="BC480">
        <v>9.4E-2</v>
      </c>
      <c r="BD480" s="70">
        <v>9719.5</v>
      </c>
      <c r="BE480" s="70">
        <v>3827.59</v>
      </c>
      <c r="BF480">
        <v>1.1613</v>
      </c>
      <c r="BG480">
        <v>0.54910000000000003</v>
      </c>
      <c r="BH480">
        <v>0.27400000000000002</v>
      </c>
      <c r="BI480">
        <v>0.1018</v>
      </c>
      <c r="BJ480">
        <v>3.4299999999999997E-2</v>
      </c>
      <c r="BK480">
        <v>4.07E-2</v>
      </c>
    </row>
    <row r="481" spans="1:63" x14ac:dyDescent="0.25">
      <c r="A481" t="s">
        <v>559</v>
      </c>
      <c r="B481">
        <v>44784</v>
      </c>
      <c r="C481">
        <v>65</v>
      </c>
      <c r="D481">
        <v>63.6</v>
      </c>
      <c r="E481" s="70">
        <v>4134.17</v>
      </c>
      <c r="F481" s="70">
        <v>3548.88</v>
      </c>
      <c r="G481">
        <v>1.8499999999999999E-2</v>
      </c>
      <c r="H481">
        <v>3.7499999999999999E-2</v>
      </c>
      <c r="I481">
        <v>8.0000000000000004E-4</v>
      </c>
      <c r="J481">
        <v>2.0199999999999999E-2</v>
      </c>
      <c r="K481">
        <v>0.84260000000000002</v>
      </c>
      <c r="L481">
        <v>8.0399999999999999E-2</v>
      </c>
      <c r="M481">
        <v>0.5786</v>
      </c>
      <c r="N481">
        <v>1.66E-2</v>
      </c>
      <c r="O481">
        <v>0.18529999999999999</v>
      </c>
      <c r="P481" s="70">
        <v>55053.73</v>
      </c>
      <c r="Q481">
        <v>0.16930000000000001</v>
      </c>
      <c r="R481">
        <v>0.127</v>
      </c>
      <c r="S481">
        <v>0.70369999999999999</v>
      </c>
      <c r="T481">
        <v>18.3</v>
      </c>
      <c r="U481">
        <v>22</v>
      </c>
      <c r="V481" s="70">
        <v>75470.679999999993</v>
      </c>
      <c r="W481">
        <v>181.07</v>
      </c>
      <c r="X481" s="70">
        <v>107616.57</v>
      </c>
      <c r="Y481">
        <v>0.69720000000000004</v>
      </c>
      <c r="Z481">
        <v>0.2722</v>
      </c>
      <c r="AA481">
        <v>3.0499999999999999E-2</v>
      </c>
      <c r="AB481">
        <v>0.30280000000000001</v>
      </c>
      <c r="AC481">
        <v>107.62</v>
      </c>
      <c r="AD481" s="70">
        <v>3752.35</v>
      </c>
      <c r="AE481">
        <v>427.87</v>
      </c>
      <c r="AF481" s="70">
        <v>114823.96</v>
      </c>
      <c r="AG481">
        <v>254</v>
      </c>
      <c r="AH481" s="70">
        <v>28044</v>
      </c>
      <c r="AI481" s="70">
        <v>43993</v>
      </c>
      <c r="AJ481">
        <v>49</v>
      </c>
      <c r="AK481">
        <v>33.869999999999997</v>
      </c>
      <c r="AL481">
        <v>35.840000000000003</v>
      </c>
      <c r="AM481">
        <v>4.5</v>
      </c>
      <c r="AN481">
        <v>0</v>
      </c>
      <c r="AO481">
        <v>1.0027999999999999</v>
      </c>
      <c r="AP481" s="70">
        <v>1133.0999999999999</v>
      </c>
      <c r="AQ481" s="70">
        <v>1428.61</v>
      </c>
      <c r="AR481" s="70">
        <v>4815.0200000000004</v>
      </c>
      <c r="AS481">
        <v>438.99</v>
      </c>
      <c r="AT481">
        <v>229.29</v>
      </c>
      <c r="AU481" s="70">
        <v>8045</v>
      </c>
      <c r="AV481" s="70">
        <v>5157.7700000000004</v>
      </c>
      <c r="AW481">
        <v>0.50290000000000001</v>
      </c>
      <c r="AX481" s="70">
        <v>3549.93</v>
      </c>
      <c r="AY481">
        <v>0.34610000000000002</v>
      </c>
      <c r="AZ481">
        <v>568.95000000000005</v>
      </c>
      <c r="BA481">
        <v>5.5500000000000001E-2</v>
      </c>
      <c r="BB481">
        <v>979.33</v>
      </c>
      <c r="BC481">
        <v>9.5500000000000002E-2</v>
      </c>
      <c r="BD481" s="70">
        <v>10255.98</v>
      </c>
      <c r="BE481" s="70">
        <v>3022.85</v>
      </c>
      <c r="BF481">
        <v>0.91659999999999997</v>
      </c>
      <c r="BG481">
        <v>0.51849999999999996</v>
      </c>
      <c r="BH481">
        <v>0.19109999999999999</v>
      </c>
      <c r="BI481">
        <v>0.2482</v>
      </c>
      <c r="BJ481">
        <v>2.06E-2</v>
      </c>
      <c r="BK481">
        <v>2.1700000000000001E-2</v>
      </c>
    </row>
    <row r="482" spans="1:63" x14ac:dyDescent="0.25">
      <c r="A482" t="s">
        <v>560</v>
      </c>
      <c r="B482">
        <v>46607</v>
      </c>
      <c r="C482">
        <v>23</v>
      </c>
      <c r="D482">
        <v>214.8</v>
      </c>
      <c r="E482" s="70">
        <v>4940.49</v>
      </c>
      <c r="F482" s="70">
        <v>4871.29</v>
      </c>
      <c r="G482">
        <v>0.15490000000000001</v>
      </c>
      <c r="H482">
        <v>0.1419</v>
      </c>
      <c r="I482">
        <v>4.0000000000000002E-4</v>
      </c>
      <c r="J482">
        <v>1.6E-2</v>
      </c>
      <c r="K482">
        <v>0.64800000000000002</v>
      </c>
      <c r="L482">
        <v>3.8800000000000001E-2</v>
      </c>
      <c r="M482">
        <v>0.1119</v>
      </c>
      <c r="N482">
        <v>3.6700000000000003E-2</v>
      </c>
      <c r="O482">
        <v>8.9899999999999994E-2</v>
      </c>
      <c r="P482" s="70">
        <v>76579.87</v>
      </c>
      <c r="Q482">
        <v>0.12429999999999999</v>
      </c>
      <c r="R482">
        <v>0.19650000000000001</v>
      </c>
      <c r="S482">
        <v>0.67920000000000003</v>
      </c>
      <c r="T482">
        <v>17.850000000000001</v>
      </c>
      <c r="U482">
        <v>26</v>
      </c>
      <c r="V482" s="70">
        <v>104998.46</v>
      </c>
      <c r="W482">
        <v>190.02</v>
      </c>
      <c r="X482" s="70">
        <v>228955.7</v>
      </c>
      <c r="Y482">
        <v>0.68899999999999995</v>
      </c>
      <c r="Z482">
        <v>0.2908</v>
      </c>
      <c r="AA482">
        <v>2.0199999999999999E-2</v>
      </c>
      <c r="AB482">
        <v>0.311</v>
      </c>
      <c r="AC482">
        <v>228.96</v>
      </c>
      <c r="AD482" s="70">
        <v>11239.53</v>
      </c>
      <c r="AE482" s="70">
        <v>1059.21</v>
      </c>
      <c r="AF482" s="70">
        <v>255608.7</v>
      </c>
      <c r="AG482">
        <v>586</v>
      </c>
      <c r="AH482" s="70">
        <v>52848</v>
      </c>
      <c r="AI482" s="70">
        <v>111741</v>
      </c>
      <c r="AJ482">
        <v>77.099999999999994</v>
      </c>
      <c r="AK482">
        <v>45.74</v>
      </c>
      <c r="AL482">
        <v>55.07</v>
      </c>
      <c r="AM482">
        <v>5.2</v>
      </c>
      <c r="AN482">
        <v>0</v>
      </c>
      <c r="AO482">
        <v>0.75360000000000005</v>
      </c>
      <c r="AP482" s="70">
        <v>1613.24</v>
      </c>
      <c r="AQ482" s="70">
        <v>2332.62</v>
      </c>
      <c r="AR482" s="70">
        <v>7832.94</v>
      </c>
      <c r="AS482">
        <v>762.51</v>
      </c>
      <c r="AT482">
        <v>318.69</v>
      </c>
      <c r="AU482" s="70">
        <v>12860</v>
      </c>
      <c r="AV482" s="70">
        <v>3334.12</v>
      </c>
      <c r="AW482">
        <v>0.22650000000000001</v>
      </c>
      <c r="AX482" s="70">
        <v>10306.48</v>
      </c>
      <c r="AY482">
        <v>0.70020000000000004</v>
      </c>
      <c r="AZ482">
        <v>770.02</v>
      </c>
      <c r="BA482">
        <v>5.2299999999999999E-2</v>
      </c>
      <c r="BB482">
        <v>308.55</v>
      </c>
      <c r="BC482">
        <v>2.1000000000000001E-2</v>
      </c>
      <c r="BD482" s="70">
        <v>14719.16</v>
      </c>
      <c r="BE482">
        <v>423.14</v>
      </c>
      <c r="BF482">
        <v>4.1500000000000002E-2</v>
      </c>
      <c r="BG482">
        <v>0.66820000000000002</v>
      </c>
      <c r="BH482">
        <v>0.19700000000000001</v>
      </c>
      <c r="BI482">
        <v>9.5299999999999996E-2</v>
      </c>
      <c r="BJ482">
        <v>2.23E-2</v>
      </c>
      <c r="BK482">
        <v>1.72E-2</v>
      </c>
    </row>
    <row r="483" spans="1:63" x14ac:dyDescent="0.25">
      <c r="A483" t="s">
        <v>561</v>
      </c>
      <c r="B483">
        <v>47738</v>
      </c>
      <c r="C483">
        <v>86</v>
      </c>
      <c r="D483">
        <v>9.98</v>
      </c>
      <c r="E483">
        <v>857.98</v>
      </c>
      <c r="F483">
        <v>808.08</v>
      </c>
      <c r="G483">
        <v>2.8999999999999998E-3</v>
      </c>
      <c r="H483">
        <v>8.8999999999999999E-3</v>
      </c>
      <c r="I483">
        <v>0</v>
      </c>
      <c r="J483">
        <v>1.2800000000000001E-2</v>
      </c>
      <c r="K483">
        <v>0.96220000000000006</v>
      </c>
      <c r="L483">
        <v>1.3299999999999999E-2</v>
      </c>
      <c r="M483">
        <v>0.46560000000000001</v>
      </c>
      <c r="N483">
        <v>0</v>
      </c>
      <c r="O483">
        <v>0.1492</v>
      </c>
      <c r="P483" s="70">
        <v>52972.44</v>
      </c>
      <c r="Q483">
        <v>0.16</v>
      </c>
      <c r="R483">
        <v>0.1867</v>
      </c>
      <c r="S483">
        <v>0.65329999999999999</v>
      </c>
      <c r="T483">
        <v>15.66</v>
      </c>
      <c r="U483">
        <v>6.1</v>
      </c>
      <c r="V483" s="70">
        <v>70196.72</v>
      </c>
      <c r="W483">
        <v>137</v>
      </c>
      <c r="X483" s="70">
        <v>93996.01</v>
      </c>
      <c r="Y483">
        <v>0.91259999999999997</v>
      </c>
      <c r="Z483">
        <v>6.3200000000000006E-2</v>
      </c>
      <c r="AA483">
        <v>2.4199999999999999E-2</v>
      </c>
      <c r="AB483">
        <v>8.7400000000000005E-2</v>
      </c>
      <c r="AC483">
        <v>94</v>
      </c>
      <c r="AD483" s="70">
        <v>2173.9299999999998</v>
      </c>
      <c r="AE483">
        <v>286.83999999999997</v>
      </c>
      <c r="AF483" s="70">
        <v>85072.320000000007</v>
      </c>
      <c r="AG483">
        <v>89</v>
      </c>
      <c r="AH483" s="70">
        <v>30977</v>
      </c>
      <c r="AI483" s="70">
        <v>39267</v>
      </c>
      <c r="AJ483">
        <v>38.450000000000003</v>
      </c>
      <c r="AK483">
        <v>22.7</v>
      </c>
      <c r="AL483">
        <v>23.39</v>
      </c>
      <c r="AM483">
        <v>4.5</v>
      </c>
      <c r="AN483" s="70">
        <v>1048.24</v>
      </c>
      <c r="AO483">
        <v>1.5133000000000001</v>
      </c>
      <c r="AP483" s="70">
        <v>1208.79</v>
      </c>
      <c r="AQ483" s="70">
        <v>2168.61</v>
      </c>
      <c r="AR483" s="70">
        <v>6026.94</v>
      </c>
      <c r="AS483">
        <v>442.38</v>
      </c>
      <c r="AT483">
        <v>456.29</v>
      </c>
      <c r="AU483" s="70">
        <v>10303</v>
      </c>
      <c r="AV483" s="70">
        <v>6224.1</v>
      </c>
      <c r="AW483">
        <v>0.55449999999999999</v>
      </c>
      <c r="AX483" s="70">
        <v>2899.09</v>
      </c>
      <c r="AY483">
        <v>0.25829999999999997</v>
      </c>
      <c r="AZ483">
        <v>782.4</v>
      </c>
      <c r="BA483">
        <v>6.9699999999999998E-2</v>
      </c>
      <c r="BB483" s="70">
        <v>1319.9</v>
      </c>
      <c r="BC483">
        <v>0.1176</v>
      </c>
      <c r="BD483" s="70">
        <v>11225.48</v>
      </c>
      <c r="BE483" s="70">
        <v>4840.0600000000004</v>
      </c>
      <c r="BF483">
        <v>2.2189999999999999</v>
      </c>
      <c r="BG483">
        <v>0.54190000000000005</v>
      </c>
      <c r="BH483">
        <v>0.21110000000000001</v>
      </c>
      <c r="BI483">
        <v>0.182</v>
      </c>
      <c r="BJ483">
        <v>4.9500000000000002E-2</v>
      </c>
      <c r="BK483">
        <v>1.55E-2</v>
      </c>
    </row>
    <row r="484" spans="1:63" x14ac:dyDescent="0.25">
      <c r="A484" t="s">
        <v>562</v>
      </c>
      <c r="B484">
        <v>44792</v>
      </c>
      <c r="C484">
        <v>9</v>
      </c>
      <c r="D484">
        <v>447.31</v>
      </c>
      <c r="E484" s="70">
        <v>4025.81</v>
      </c>
      <c r="F484" s="70">
        <v>3896.85</v>
      </c>
      <c r="G484">
        <v>1.9E-2</v>
      </c>
      <c r="H484">
        <v>0.61119999999999997</v>
      </c>
      <c r="I484">
        <v>0</v>
      </c>
      <c r="J484">
        <v>2.0400000000000001E-2</v>
      </c>
      <c r="K484">
        <v>0.28539999999999999</v>
      </c>
      <c r="L484">
        <v>6.4000000000000001E-2</v>
      </c>
      <c r="M484">
        <v>0.51259999999999994</v>
      </c>
      <c r="N484">
        <v>1.54E-2</v>
      </c>
      <c r="O484">
        <v>0.159</v>
      </c>
      <c r="P484" s="70">
        <v>70192.66</v>
      </c>
      <c r="Q484">
        <v>0.1089</v>
      </c>
      <c r="R484">
        <v>0.18679999999999999</v>
      </c>
      <c r="S484">
        <v>0.70430000000000004</v>
      </c>
      <c r="T484">
        <v>14.72</v>
      </c>
      <c r="U484">
        <v>31.4</v>
      </c>
      <c r="V484" s="70">
        <v>92030.32</v>
      </c>
      <c r="W484">
        <v>128.21</v>
      </c>
      <c r="X484" s="70">
        <v>193106.32</v>
      </c>
      <c r="Y484">
        <v>0.75990000000000002</v>
      </c>
      <c r="Z484">
        <v>0.22389999999999999</v>
      </c>
      <c r="AA484">
        <v>1.6299999999999999E-2</v>
      </c>
      <c r="AB484">
        <v>0.24010000000000001</v>
      </c>
      <c r="AC484">
        <v>193.11</v>
      </c>
      <c r="AD484" s="70">
        <v>12153.39</v>
      </c>
      <c r="AE484" s="70">
        <v>1560.3</v>
      </c>
      <c r="AF484" s="70">
        <v>224966.95</v>
      </c>
      <c r="AG484">
        <v>557</v>
      </c>
      <c r="AH484" s="70">
        <v>37515</v>
      </c>
      <c r="AI484" s="70">
        <v>57392</v>
      </c>
      <c r="AJ484">
        <v>103.79</v>
      </c>
      <c r="AK484">
        <v>62.82</v>
      </c>
      <c r="AL484">
        <v>60.37</v>
      </c>
      <c r="AM484">
        <v>4.3899999999999997</v>
      </c>
      <c r="AN484">
        <v>0</v>
      </c>
      <c r="AO484">
        <v>1.2769999999999999</v>
      </c>
      <c r="AP484" s="70">
        <v>2052.7199999999998</v>
      </c>
      <c r="AQ484" s="70">
        <v>3001.48</v>
      </c>
      <c r="AR484" s="70">
        <v>7573.22</v>
      </c>
      <c r="AS484">
        <v>855.7</v>
      </c>
      <c r="AT484">
        <v>312.89999999999998</v>
      </c>
      <c r="AU484" s="70">
        <v>13796</v>
      </c>
      <c r="AV484" s="70">
        <v>3312.08</v>
      </c>
      <c r="AW484">
        <v>0.2029</v>
      </c>
      <c r="AX484" s="70">
        <v>11180.44</v>
      </c>
      <c r="AY484">
        <v>0.68500000000000005</v>
      </c>
      <c r="AZ484" s="70">
        <v>1041.43</v>
      </c>
      <c r="BA484">
        <v>6.3799999999999996E-2</v>
      </c>
      <c r="BB484">
        <v>787.35</v>
      </c>
      <c r="BC484">
        <v>4.82E-2</v>
      </c>
      <c r="BD484" s="70">
        <v>16321.29</v>
      </c>
      <c r="BE484" s="70">
        <v>1246.79</v>
      </c>
      <c r="BF484">
        <v>0.1711</v>
      </c>
      <c r="BG484">
        <v>0.57679999999999998</v>
      </c>
      <c r="BH484">
        <v>0.2266</v>
      </c>
      <c r="BI484">
        <v>0.1477</v>
      </c>
      <c r="BJ484">
        <v>2.3599999999999999E-2</v>
      </c>
      <c r="BK484">
        <v>2.53E-2</v>
      </c>
    </row>
    <row r="485" spans="1:63" x14ac:dyDescent="0.25">
      <c r="A485" t="s">
        <v>563</v>
      </c>
      <c r="B485">
        <v>47951</v>
      </c>
      <c r="C485">
        <v>28</v>
      </c>
      <c r="D485">
        <v>73.849999999999994</v>
      </c>
      <c r="E485" s="70">
        <v>2067.89</v>
      </c>
      <c r="F485" s="70">
        <v>1773.51</v>
      </c>
      <c r="G485">
        <v>6.6E-3</v>
      </c>
      <c r="H485">
        <v>6.2199999999999998E-2</v>
      </c>
      <c r="I485">
        <v>0</v>
      </c>
      <c r="J485">
        <v>8.5000000000000006E-3</v>
      </c>
      <c r="K485">
        <v>0.87990000000000002</v>
      </c>
      <c r="L485">
        <v>4.2700000000000002E-2</v>
      </c>
      <c r="M485">
        <v>0.69030000000000002</v>
      </c>
      <c r="N485">
        <v>2.3E-3</v>
      </c>
      <c r="O485">
        <v>0.16109999999999999</v>
      </c>
      <c r="P485" s="70">
        <v>50673.64</v>
      </c>
      <c r="Q485">
        <v>0.33329999999999999</v>
      </c>
      <c r="R485">
        <v>0.1197</v>
      </c>
      <c r="S485">
        <v>0.54700000000000004</v>
      </c>
      <c r="T485">
        <v>18.36</v>
      </c>
      <c r="U485">
        <v>13</v>
      </c>
      <c r="V485" s="70">
        <v>71974</v>
      </c>
      <c r="W485">
        <v>152.32</v>
      </c>
      <c r="X485" s="70">
        <v>89435.85</v>
      </c>
      <c r="Y485">
        <v>0.7399</v>
      </c>
      <c r="Z485">
        <v>0.1978</v>
      </c>
      <c r="AA485">
        <v>6.2300000000000001E-2</v>
      </c>
      <c r="AB485">
        <v>0.2601</v>
      </c>
      <c r="AC485">
        <v>89.44</v>
      </c>
      <c r="AD485" s="70">
        <v>2001.23</v>
      </c>
      <c r="AE485">
        <v>298.31</v>
      </c>
      <c r="AF485" s="70">
        <v>83001.429999999993</v>
      </c>
      <c r="AG485">
        <v>81</v>
      </c>
      <c r="AH485" s="70">
        <v>27144</v>
      </c>
      <c r="AI485" s="70">
        <v>41163</v>
      </c>
      <c r="AJ485">
        <v>22.8</v>
      </c>
      <c r="AK485">
        <v>22.32</v>
      </c>
      <c r="AL485">
        <v>22.47</v>
      </c>
      <c r="AM485">
        <v>5</v>
      </c>
      <c r="AN485">
        <v>0</v>
      </c>
      <c r="AO485">
        <v>0.72470000000000001</v>
      </c>
      <c r="AP485">
        <v>972.81</v>
      </c>
      <c r="AQ485" s="70">
        <v>1994.6</v>
      </c>
      <c r="AR485" s="70">
        <v>4929.34</v>
      </c>
      <c r="AS485">
        <v>321.77999999999997</v>
      </c>
      <c r="AT485">
        <v>286.45</v>
      </c>
      <c r="AU485" s="70">
        <v>8505</v>
      </c>
      <c r="AV485" s="70">
        <v>7212.05</v>
      </c>
      <c r="AW485">
        <v>0.6784</v>
      </c>
      <c r="AX485" s="70">
        <v>1892.49</v>
      </c>
      <c r="AY485">
        <v>0.17799999999999999</v>
      </c>
      <c r="AZ485">
        <v>263.43</v>
      </c>
      <c r="BA485">
        <v>2.4799999999999999E-2</v>
      </c>
      <c r="BB485" s="70">
        <v>1262.97</v>
      </c>
      <c r="BC485">
        <v>0.1188</v>
      </c>
      <c r="BD485" s="70">
        <v>10630.95</v>
      </c>
      <c r="BE485" s="70">
        <v>5008.25</v>
      </c>
      <c r="BF485">
        <v>2.1490999999999998</v>
      </c>
      <c r="BG485">
        <v>0.51190000000000002</v>
      </c>
      <c r="BH485">
        <v>0.1777</v>
      </c>
      <c r="BI485">
        <v>0.20519999999999999</v>
      </c>
      <c r="BJ485">
        <v>6.1199999999999997E-2</v>
      </c>
      <c r="BK485">
        <v>4.3999999999999997E-2</v>
      </c>
    </row>
    <row r="486" spans="1:63" x14ac:dyDescent="0.25">
      <c r="A486" t="s">
        <v>564</v>
      </c>
      <c r="B486">
        <v>48363</v>
      </c>
      <c r="C486">
        <v>53</v>
      </c>
      <c r="D486">
        <v>23.8</v>
      </c>
      <c r="E486" s="70">
        <v>1261.5999999999999</v>
      </c>
      <c r="F486" s="70">
        <v>1214.44</v>
      </c>
      <c r="G486">
        <v>7.4000000000000003E-3</v>
      </c>
      <c r="H486">
        <v>2E-3</v>
      </c>
      <c r="I486">
        <v>0</v>
      </c>
      <c r="J486">
        <v>8.0000000000000004E-4</v>
      </c>
      <c r="K486">
        <v>0.98319999999999996</v>
      </c>
      <c r="L486">
        <v>6.6E-3</v>
      </c>
      <c r="M486">
        <v>0.2611</v>
      </c>
      <c r="N486">
        <v>2.5000000000000001E-3</v>
      </c>
      <c r="O486">
        <v>0.1268</v>
      </c>
      <c r="P486" s="70">
        <v>48196.89</v>
      </c>
      <c r="Q486">
        <v>0.1429</v>
      </c>
      <c r="R486">
        <v>0.16669999999999999</v>
      </c>
      <c r="S486">
        <v>0.6905</v>
      </c>
      <c r="T486">
        <v>18.52</v>
      </c>
      <c r="U486">
        <v>11.33</v>
      </c>
      <c r="V486" s="70">
        <v>59085.66</v>
      </c>
      <c r="W486">
        <v>107.81</v>
      </c>
      <c r="X486" s="70">
        <v>142570.17000000001</v>
      </c>
      <c r="Y486">
        <v>0.79339999999999999</v>
      </c>
      <c r="Z486">
        <v>0.1623</v>
      </c>
      <c r="AA486">
        <v>4.4400000000000002E-2</v>
      </c>
      <c r="AB486">
        <v>0.20660000000000001</v>
      </c>
      <c r="AC486">
        <v>142.57</v>
      </c>
      <c r="AD486" s="70">
        <v>4724.4399999999996</v>
      </c>
      <c r="AE486">
        <v>655.98</v>
      </c>
      <c r="AF486" s="70">
        <v>145127.78</v>
      </c>
      <c r="AG486">
        <v>405</v>
      </c>
      <c r="AH486" s="70">
        <v>36365</v>
      </c>
      <c r="AI486" s="70">
        <v>59585</v>
      </c>
      <c r="AJ486">
        <v>51.1</v>
      </c>
      <c r="AK486">
        <v>32.299999999999997</v>
      </c>
      <c r="AL486">
        <v>32.32</v>
      </c>
      <c r="AM486">
        <v>5.0999999999999996</v>
      </c>
      <c r="AN486">
        <v>0</v>
      </c>
      <c r="AO486">
        <v>0.84030000000000005</v>
      </c>
      <c r="AP486" s="70">
        <v>1233.3399999999999</v>
      </c>
      <c r="AQ486" s="70">
        <v>2121.17</v>
      </c>
      <c r="AR486" s="70">
        <v>5686.08</v>
      </c>
      <c r="AS486">
        <v>249.98</v>
      </c>
      <c r="AT486">
        <v>413.45</v>
      </c>
      <c r="AU486" s="70">
        <v>9704</v>
      </c>
      <c r="AV486" s="70">
        <v>4510.58</v>
      </c>
      <c r="AW486">
        <v>0.4703</v>
      </c>
      <c r="AX486" s="70">
        <v>4009.16</v>
      </c>
      <c r="AY486">
        <v>0.41799999999999998</v>
      </c>
      <c r="AZ486">
        <v>629.59</v>
      </c>
      <c r="BA486">
        <v>6.5600000000000006E-2</v>
      </c>
      <c r="BB486">
        <v>441.17</v>
      </c>
      <c r="BC486">
        <v>4.5999999999999999E-2</v>
      </c>
      <c r="BD486" s="70">
        <v>9590.5</v>
      </c>
      <c r="BE486" s="70">
        <v>3126.66</v>
      </c>
      <c r="BF486">
        <v>0.61980000000000002</v>
      </c>
      <c r="BG486">
        <v>0.57879999999999998</v>
      </c>
      <c r="BH486">
        <v>0.22220000000000001</v>
      </c>
      <c r="BI486">
        <v>9.5299999999999996E-2</v>
      </c>
      <c r="BJ486">
        <v>3.7900000000000003E-2</v>
      </c>
      <c r="BK486">
        <v>6.5699999999999995E-2</v>
      </c>
    </row>
    <row r="487" spans="1:63" x14ac:dyDescent="0.25">
      <c r="A487" t="s">
        <v>565</v>
      </c>
      <c r="B487">
        <v>44800</v>
      </c>
      <c r="C487">
        <v>119</v>
      </c>
      <c r="D487">
        <v>188.98</v>
      </c>
      <c r="E487" s="70">
        <v>22488.54</v>
      </c>
      <c r="F487" s="70">
        <v>19563.189999999999</v>
      </c>
      <c r="G487">
        <v>2.35E-2</v>
      </c>
      <c r="H487">
        <v>0.123</v>
      </c>
      <c r="I487">
        <v>8.0000000000000004E-4</v>
      </c>
      <c r="J487">
        <v>0.12709999999999999</v>
      </c>
      <c r="K487">
        <v>0.68330000000000002</v>
      </c>
      <c r="L487">
        <v>4.24E-2</v>
      </c>
      <c r="M487">
        <v>0.57310000000000005</v>
      </c>
      <c r="N487">
        <v>0.12540000000000001</v>
      </c>
      <c r="O487">
        <v>0.1454</v>
      </c>
      <c r="P487" s="70">
        <v>61140.639999999999</v>
      </c>
      <c r="Q487">
        <v>0.224</v>
      </c>
      <c r="R487">
        <v>0.1852</v>
      </c>
      <c r="S487">
        <v>0.59079999999999999</v>
      </c>
      <c r="T487">
        <v>20.010000000000002</v>
      </c>
      <c r="U487">
        <v>104</v>
      </c>
      <c r="V487" s="70">
        <v>87812.06</v>
      </c>
      <c r="W487">
        <v>216.24</v>
      </c>
      <c r="X487" s="70">
        <v>105867.45</v>
      </c>
      <c r="Y487">
        <v>0.68759999999999999</v>
      </c>
      <c r="Z487">
        <v>0.27479999999999999</v>
      </c>
      <c r="AA487">
        <v>3.7600000000000001E-2</v>
      </c>
      <c r="AB487">
        <v>0.31240000000000001</v>
      </c>
      <c r="AC487">
        <v>105.87</v>
      </c>
      <c r="AD487" s="70">
        <v>4498.5</v>
      </c>
      <c r="AE487">
        <v>529.23</v>
      </c>
      <c r="AF487" s="70">
        <v>116369.03</v>
      </c>
      <c r="AG487">
        <v>264</v>
      </c>
      <c r="AH487" s="70">
        <v>31769</v>
      </c>
      <c r="AI487" s="70">
        <v>44836</v>
      </c>
      <c r="AJ487">
        <v>65.05</v>
      </c>
      <c r="AK487">
        <v>38</v>
      </c>
      <c r="AL487">
        <v>50.64</v>
      </c>
      <c r="AM487">
        <v>3.85</v>
      </c>
      <c r="AN487">
        <v>0</v>
      </c>
      <c r="AO487">
        <v>0.99229999999999996</v>
      </c>
      <c r="AP487" s="70">
        <v>1407.73</v>
      </c>
      <c r="AQ487" s="70">
        <v>1779.2</v>
      </c>
      <c r="AR487" s="70">
        <v>6326.18</v>
      </c>
      <c r="AS487">
        <v>530.97</v>
      </c>
      <c r="AT487">
        <v>343.92</v>
      </c>
      <c r="AU487" s="70">
        <v>10388</v>
      </c>
      <c r="AV487" s="70">
        <v>5643.99</v>
      </c>
      <c r="AW487">
        <v>0.4713</v>
      </c>
      <c r="AX487" s="70">
        <v>4799.99</v>
      </c>
      <c r="AY487">
        <v>0.40079999999999999</v>
      </c>
      <c r="AZ487">
        <v>476.47</v>
      </c>
      <c r="BA487">
        <v>3.9800000000000002E-2</v>
      </c>
      <c r="BB487" s="70">
        <v>1054.1199999999999</v>
      </c>
      <c r="BC487">
        <v>8.7999999999999995E-2</v>
      </c>
      <c r="BD487" s="70">
        <v>11974.57</v>
      </c>
      <c r="BE487" s="70">
        <v>3446.45</v>
      </c>
      <c r="BF487">
        <v>1.1910000000000001</v>
      </c>
      <c r="BG487">
        <v>0.60040000000000004</v>
      </c>
      <c r="BH487">
        <v>0.19919999999999999</v>
      </c>
      <c r="BI487">
        <v>0.153</v>
      </c>
      <c r="BJ487">
        <v>2.5100000000000001E-2</v>
      </c>
      <c r="BK487">
        <v>2.24E-2</v>
      </c>
    </row>
    <row r="488" spans="1:63" x14ac:dyDescent="0.25">
      <c r="A488" t="s">
        <v>566</v>
      </c>
      <c r="B488">
        <v>49221</v>
      </c>
      <c r="C488">
        <v>99</v>
      </c>
      <c r="D488">
        <v>19.059999999999999</v>
      </c>
      <c r="E488" s="70">
        <v>1887.34</v>
      </c>
      <c r="F488" s="70">
        <v>1791.12</v>
      </c>
      <c r="G488">
        <v>2.0000000000000001E-4</v>
      </c>
      <c r="H488">
        <v>5.7999999999999996E-3</v>
      </c>
      <c r="I488">
        <v>5.9999999999999995E-4</v>
      </c>
      <c r="J488">
        <v>4.7000000000000002E-3</v>
      </c>
      <c r="K488">
        <v>0.98409999999999997</v>
      </c>
      <c r="L488">
        <v>4.5999999999999999E-3</v>
      </c>
      <c r="M488">
        <v>0.46129999999999999</v>
      </c>
      <c r="N488">
        <v>0</v>
      </c>
      <c r="O488">
        <v>0.17180000000000001</v>
      </c>
      <c r="P488" s="70">
        <v>47516.04</v>
      </c>
      <c r="Q488">
        <v>0.1799</v>
      </c>
      <c r="R488">
        <v>0.20860000000000001</v>
      </c>
      <c r="S488">
        <v>0.61150000000000004</v>
      </c>
      <c r="T488">
        <v>17.82</v>
      </c>
      <c r="U488">
        <v>11.28</v>
      </c>
      <c r="V488" s="70">
        <v>68849.649999999994</v>
      </c>
      <c r="W488">
        <v>163.57</v>
      </c>
      <c r="X488" s="70">
        <v>111889.82</v>
      </c>
      <c r="Y488">
        <v>0.89980000000000004</v>
      </c>
      <c r="Z488">
        <v>5.96E-2</v>
      </c>
      <c r="AA488">
        <v>4.0599999999999997E-2</v>
      </c>
      <c r="AB488">
        <v>0.1002</v>
      </c>
      <c r="AC488">
        <v>111.89</v>
      </c>
      <c r="AD488" s="70">
        <v>3752.1</v>
      </c>
      <c r="AE488">
        <v>499.31</v>
      </c>
      <c r="AF488" s="70">
        <v>117838.58</v>
      </c>
      <c r="AG488">
        <v>274</v>
      </c>
      <c r="AH488" s="70">
        <v>33735</v>
      </c>
      <c r="AI488" s="70">
        <v>46103</v>
      </c>
      <c r="AJ488">
        <v>40.98</v>
      </c>
      <c r="AK488">
        <v>33.270000000000003</v>
      </c>
      <c r="AL488">
        <v>32.409999999999997</v>
      </c>
      <c r="AM488">
        <v>6.1</v>
      </c>
      <c r="AN488">
        <v>0</v>
      </c>
      <c r="AO488">
        <v>1.0606</v>
      </c>
      <c r="AP488" s="70">
        <v>1160</v>
      </c>
      <c r="AQ488" s="70">
        <v>1961.91</v>
      </c>
      <c r="AR488" s="70">
        <v>5576.8</v>
      </c>
      <c r="AS488">
        <v>430.96</v>
      </c>
      <c r="AT488">
        <v>155.32</v>
      </c>
      <c r="AU488" s="70">
        <v>9285</v>
      </c>
      <c r="AV488" s="70">
        <v>6269.6</v>
      </c>
      <c r="AW488">
        <v>0.53839999999999999</v>
      </c>
      <c r="AX488" s="70">
        <v>3312.15</v>
      </c>
      <c r="AY488">
        <v>0.28439999999999999</v>
      </c>
      <c r="AZ488">
        <v>614.4</v>
      </c>
      <c r="BA488">
        <v>5.28E-2</v>
      </c>
      <c r="BB488" s="70">
        <v>1448.77</v>
      </c>
      <c r="BC488">
        <v>0.1244</v>
      </c>
      <c r="BD488" s="70">
        <v>11644.93</v>
      </c>
      <c r="BE488" s="70">
        <v>4653.3500000000004</v>
      </c>
      <c r="BF488">
        <v>1.3673999999999999</v>
      </c>
      <c r="BG488">
        <v>0.5151</v>
      </c>
      <c r="BH488">
        <v>0.22370000000000001</v>
      </c>
      <c r="BI488">
        <v>0.20880000000000001</v>
      </c>
      <c r="BJ488">
        <v>3.61E-2</v>
      </c>
      <c r="BK488">
        <v>1.6400000000000001E-2</v>
      </c>
    </row>
    <row r="489" spans="1:63" x14ac:dyDescent="0.25">
      <c r="A489" t="s">
        <v>567</v>
      </c>
      <c r="B489">
        <v>50583</v>
      </c>
      <c r="C489">
        <v>118</v>
      </c>
      <c r="D489">
        <v>13.3</v>
      </c>
      <c r="E489" s="70">
        <v>1569.62</v>
      </c>
      <c r="F489" s="70">
        <v>1563.6</v>
      </c>
      <c r="G489">
        <v>2.5999999999999999E-3</v>
      </c>
      <c r="H489">
        <v>7.1999999999999998E-3</v>
      </c>
      <c r="I489">
        <v>1.9E-3</v>
      </c>
      <c r="J489">
        <v>2.41E-2</v>
      </c>
      <c r="K489">
        <v>0.95660000000000001</v>
      </c>
      <c r="L489">
        <v>7.7000000000000002E-3</v>
      </c>
      <c r="M489">
        <v>0.45019999999999999</v>
      </c>
      <c r="N489">
        <v>0.1157</v>
      </c>
      <c r="O489">
        <v>0.1527</v>
      </c>
      <c r="P489" s="70">
        <v>53071.43</v>
      </c>
      <c r="Q489">
        <v>0.33329999999999999</v>
      </c>
      <c r="R489">
        <v>8.3299999999999999E-2</v>
      </c>
      <c r="S489">
        <v>0.58330000000000004</v>
      </c>
      <c r="T489">
        <v>18.21</v>
      </c>
      <c r="U489">
        <v>10.65</v>
      </c>
      <c r="V489" s="70">
        <v>59721.73</v>
      </c>
      <c r="W489">
        <v>143.57</v>
      </c>
      <c r="X489" s="70">
        <v>175552.94</v>
      </c>
      <c r="Y489">
        <v>0.85</v>
      </c>
      <c r="Z489">
        <v>0.11700000000000001</v>
      </c>
      <c r="AA489">
        <v>3.3000000000000002E-2</v>
      </c>
      <c r="AB489">
        <v>0.15</v>
      </c>
      <c r="AC489">
        <v>175.55</v>
      </c>
      <c r="AD489" s="70">
        <v>5989.23</v>
      </c>
      <c r="AE489">
        <v>649.38</v>
      </c>
      <c r="AF489" s="70">
        <v>172056.48</v>
      </c>
      <c r="AG489">
        <v>471</v>
      </c>
      <c r="AH489" s="70">
        <v>28611</v>
      </c>
      <c r="AI489" s="70">
        <v>41042</v>
      </c>
      <c r="AJ489">
        <v>53.52</v>
      </c>
      <c r="AK489">
        <v>32.880000000000003</v>
      </c>
      <c r="AL489">
        <v>37.619999999999997</v>
      </c>
      <c r="AM489">
        <v>4.7</v>
      </c>
      <c r="AN489">
        <v>0</v>
      </c>
      <c r="AO489">
        <v>1.4562999999999999</v>
      </c>
      <c r="AP489" s="70">
        <v>1433.11</v>
      </c>
      <c r="AQ489" s="70">
        <v>1888.29</v>
      </c>
      <c r="AR489" s="70">
        <v>6046.7</v>
      </c>
      <c r="AS489">
        <v>442.7</v>
      </c>
      <c r="AT489">
        <v>228.17</v>
      </c>
      <c r="AU489" s="70">
        <v>10039</v>
      </c>
      <c r="AV489" s="70">
        <v>3722.01</v>
      </c>
      <c r="AW489">
        <v>0.32290000000000002</v>
      </c>
      <c r="AX489" s="70">
        <v>5073.8999999999996</v>
      </c>
      <c r="AY489">
        <v>0.44019999999999998</v>
      </c>
      <c r="AZ489" s="70">
        <v>1137.0999999999999</v>
      </c>
      <c r="BA489">
        <v>9.8699999999999996E-2</v>
      </c>
      <c r="BB489" s="70">
        <v>1592.04</v>
      </c>
      <c r="BC489">
        <v>0.1381</v>
      </c>
      <c r="BD489" s="70">
        <v>11525.05</v>
      </c>
      <c r="BE489" s="70">
        <v>2723.17</v>
      </c>
      <c r="BF489">
        <v>0.63900000000000001</v>
      </c>
      <c r="BG489">
        <v>0.51990000000000003</v>
      </c>
      <c r="BH489">
        <v>0.2253</v>
      </c>
      <c r="BI489">
        <v>0.16189999999999999</v>
      </c>
      <c r="BJ489">
        <v>3.7999999999999999E-2</v>
      </c>
      <c r="BK489">
        <v>5.4899999999999997E-2</v>
      </c>
    </row>
    <row r="490" spans="1:63" x14ac:dyDescent="0.25">
      <c r="A490" t="s">
        <v>568</v>
      </c>
      <c r="B490">
        <v>46276</v>
      </c>
      <c r="C490">
        <v>79</v>
      </c>
      <c r="D490">
        <v>9.18</v>
      </c>
      <c r="E490">
        <v>725.52</v>
      </c>
      <c r="F490">
        <v>727.34</v>
      </c>
      <c r="G490">
        <v>1.0200000000000001E-2</v>
      </c>
      <c r="H490">
        <v>6.6E-3</v>
      </c>
      <c r="I490">
        <v>0</v>
      </c>
      <c r="J490">
        <v>8.3999999999999995E-3</v>
      </c>
      <c r="K490">
        <v>0.94710000000000005</v>
      </c>
      <c r="L490">
        <v>2.7699999999999999E-2</v>
      </c>
      <c r="M490">
        <v>0.31640000000000001</v>
      </c>
      <c r="N490">
        <v>0</v>
      </c>
      <c r="O490">
        <v>0.16589999999999999</v>
      </c>
      <c r="P490" s="70">
        <v>55445.4</v>
      </c>
      <c r="Q490">
        <v>0.21879999999999999</v>
      </c>
      <c r="R490">
        <v>0.2031</v>
      </c>
      <c r="S490">
        <v>0.57809999999999995</v>
      </c>
      <c r="T490">
        <v>18.899999999999999</v>
      </c>
      <c r="U490">
        <v>3.26</v>
      </c>
      <c r="V490" s="70">
        <v>74801.899999999994</v>
      </c>
      <c r="W490">
        <v>215.88</v>
      </c>
      <c r="X490" s="70">
        <v>136843.84</v>
      </c>
      <c r="Y490">
        <v>0.84519999999999995</v>
      </c>
      <c r="Z490">
        <v>0.1154</v>
      </c>
      <c r="AA490">
        <v>3.9399999999999998E-2</v>
      </c>
      <c r="AB490">
        <v>0.15479999999999999</v>
      </c>
      <c r="AC490">
        <v>136.84</v>
      </c>
      <c r="AD490" s="70">
        <v>3795.47</v>
      </c>
      <c r="AE490">
        <v>453.46</v>
      </c>
      <c r="AF490" s="70">
        <v>132576</v>
      </c>
      <c r="AG490">
        <v>342</v>
      </c>
      <c r="AH490" s="70">
        <v>35287</v>
      </c>
      <c r="AI490" s="70">
        <v>48421</v>
      </c>
      <c r="AJ490">
        <v>41.39</v>
      </c>
      <c r="AK490">
        <v>27.04</v>
      </c>
      <c r="AL490">
        <v>28.15</v>
      </c>
      <c r="AM490">
        <v>5.2</v>
      </c>
      <c r="AN490" s="70">
        <v>1305.44</v>
      </c>
      <c r="AO490">
        <v>1.4486000000000001</v>
      </c>
      <c r="AP490" s="70">
        <v>1215.5999999999999</v>
      </c>
      <c r="AQ490" s="70">
        <v>1658.44</v>
      </c>
      <c r="AR490" s="70">
        <v>6935.53</v>
      </c>
      <c r="AS490">
        <v>622.75</v>
      </c>
      <c r="AT490">
        <v>262.67</v>
      </c>
      <c r="AU490" s="70">
        <v>10695</v>
      </c>
      <c r="AV490" s="70">
        <v>4748.3599999999997</v>
      </c>
      <c r="AW490">
        <v>0.43609999999999999</v>
      </c>
      <c r="AX490" s="70">
        <v>4403.76</v>
      </c>
      <c r="AY490">
        <v>0.40439999999999998</v>
      </c>
      <c r="AZ490">
        <v>938.28</v>
      </c>
      <c r="BA490">
        <v>8.6199999999999999E-2</v>
      </c>
      <c r="BB490">
        <v>798.33</v>
      </c>
      <c r="BC490">
        <v>7.3300000000000004E-2</v>
      </c>
      <c r="BD490" s="70">
        <v>10888.73</v>
      </c>
      <c r="BE490" s="70">
        <v>4312.3</v>
      </c>
      <c r="BF490">
        <v>1.264</v>
      </c>
      <c r="BG490">
        <v>0.58189999999999997</v>
      </c>
      <c r="BH490">
        <v>0.19420000000000001</v>
      </c>
      <c r="BI490">
        <v>0.17649999999999999</v>
      </c>
      <c r="BJ490">
        <v>2.9499999999999998E-2</v>
      </c>
      <c r="BK490">
        <v>1.7899999999999999E-2</v>
      </c>
    </row>
    <row r="491" spans="1:63" x14ac:dyDescent="0.25">
      <c r="A491" t="s">
        <v>569</v>
      </c>
      <c r="B491">
        <v>49528</v>
      </c>
      <c r="C491">
        <v>136</v>
      </c>
      <c r="D491">
        <v>8.81</v>
      </c>
      <c r="E491" s="70">
        <v>1198.78</v>
      </c>
      <c r="F491" s="70">
        <v>1247.07</v>
      </c>
      <c r="G491">
        <v>2.3999999999999998E-3</v>
      </c>
      <c r="H491">
        <v>8.8000000000000005E-3</v>
      </c>
      <c r="I491">
        <v>0</v>
      </c>
      <c r="J491">
        <v>8.0000000000000002E-3</v>
      </c>
      <c r="K491">
        <v>0.94510000000000005</v>
      </c>
      <c r="L491">
        <v>3.5700000000000003E-2</v>
      </c>
      <c r="M491">
        <v>0.50739999999999996</v>
      </c>
      <c r="N491">
        <v>0</v>
      </c>
      <c r="O491">
        <v>0.12989999999999999</v>
      </c>
      <c r="P491" s="70">
        <v>50384.46</v>
      </c>
      <c r="Q491">
        <v>0.29580000000000001</v>
      </c>
      <c r="R491">
        <v>0.21129999999999999</v>
      </c>
      <c r="S491">
        <v>0.49299999999999999</v>
      </c>
      <c r="T491">
        <v>19.68</v>
      </c>
      <c r="U491">
        <v>6</v>
      </c>
      <c r="V491" s="70">
        <v>71969.83</v>
      </c>
      <c r="W491">
        <v>190.03</v>
      </c>
      <c r="X491" s="70">
        <v>72490.06</v>
      </c>
      <c r="Y491">
        <v>0.84160000000000001</v>
      </c>
      <c r="Z491">
        <v>6.8400000000000002E-2</v>
      </c>
      <c r="AA491">
        <v>0.09</v>
      </c>
      <c r="AB491">
        <v>0.15840000000000001</v>
      </c>
      <c r="AC491">
        <v>72.489999999999995</v>
      </c>
      <c r="AD491" s="70">
        <v>1726.62</v>
      </c>
      <c r="AE491">
        <v>252.04</v>
      </c>
      <c r="AF491" s="70">
        <v>72298.5</v>
      </c>
      <c r="AG491">
        <v>44</v>
      </c>
      <c r="AH491" s="70">
        <v>30957</v>
      </c>
      <c r="AI491" s="70">
        <v>41213</v>
      </c>
      <c r="AJ491">
        <v>32.5</v>
      </c>
      <c r="AK491">
        <v>22.68</v>
      </c>
      <c r="AL491">
        <v>26.4</v>
      </c>
      <c r="AM491">
        <v>4.5</v>
      </c>
      <c r="AN491">
        <v>14.33</v>
      </c>
      <c r="AO491">
        <v>0.66920000000000002</v>
      </c>
      <c r="AP491">
        <v>916.37</v>
      </c>
      <c r="AQ491" s="70">
        <v>1932.75</v>
      </c>
      <c r="AR491" s="70">
        <v>4455.62</v>
      </c>
      <c r="AS491">
        <v>424.21</v>
      </c>
      <c r="AT491">
        <v>95.06</v>
      </c>
      <c r="AU491" s="70">
        <v>7824</v>
      </c>
      <c r="AV491" s="70">
        <v>6324.9</v>
      </c>
      <c r="AW491">
        <v>0.65329999999999999</v>
      </c>
      <c r="AX491" s="70">
        <v>1369.06</v>
      </c>
      <c r="AY491">
        <v>0.1414</v>
      </c>
      <c r="AZ491" s="70">
        <v>1129.1099999999999</v>
      </c>
      <c r="BA491">
        <v>0.1166</v>
      </c>
      <c r="BB491">
        <v>857.99</v>
      </c>
      <c r="BC491">
        <v>8.8599999999999998E-2</v>
      </c>
      <c r="BD491" s="70">
        <v>9681.06</v>
      </c>
      <c r="BE491" s="70">
        <v>6447.62</v>
      </c>
      <c r="BF491">
        <v>2.9142999999999999</v>
      </c>
      <c r="BG491">
        <v>0.53149999999999997</v>
      </c>
      <c r="BH491">
        <v>0.21840000000000001</v>
      </c>
      <c r="BI491">
        <v>0.1943</v>
      </c>
      <c r="BJ491">
        <v>4.8599999999999997E-2</v>
      </c>
      <c r="BK491">
        <v>7.3000000000000001E-3</v>
      </c>
    </row>
    <row r="492" spans="1:63" x14ac:dyDescent="0.25">
      <c r="A492" t="s">
        <v>570</v>
      </c>
      <c r="B492">
        <v>46441</v>
      </c>
      <c r="C492">
        <v>100</v>
      </c>
      <c r="D492">
        <v>9.6199999999999992</v>
      </c>
      <c r="E492">
        <v>962.2</v>
      </c>
      <c r="F492">
        <v>851.45</v>
      </c>
      <c r="G492">
        <v>0</v>
      </c>
      <c r="H492">
        <v>9.9000000000000008E-3</v>
      </c>
      <c r="I492">
        <v>2.0000000000000001E-4</v>
      </c>
      <c r="J492">
        <v>5.8999999999999999E-3</v>
      </c>
      <c r="K492">
        <v>0.96750000000000003</v>
      </c>
      <c r="L492">
        <v>1.6500000000000001E-2</v>
      </c>
      <c r="M492">
        <v>0.53410000000000002</v>
      </c>
      <c r="N492">
        <v>0</v>
      </c>
      <c r="O492">
        <v>0.17749999999999999</v>
      </c>
      <c r="P492" s="70">
        <v>37828.269999999997</v>
      </c>
      <c r="Q492">
        <v>0.27710000000000001</v>
      </c>
      <c r="R492">
        <v>0.1205</v>
      </c>
      <c r="S492">
        <v>0.60240000000000005</v>
      </c>
      <c r="T492">
        <v>16.21</v>
      </c>
      <c r="U492">
        <v>8.4</v>
      </c>
      <c r="V492" s="70">
        <v>56498.64</v>
      </c>
      <c r="W492">
        <v>111.12</v>
      </c>
      <c r="X492" s="70">
        <v>87179.67</v>
      </c>
      <c r="Y492">
        <v>0.86880000000000002</v>
      </c>
      <c r="Z492">
        <v>5.3600000000000002E-2</v>
      </c>
      <c r="AA492">
        <v>7.7700000000000005E-2</v>
      </c>
      <c r="AB492">
        <v>0.13120000000000001</v>
      </c>
      <c r="AC492">
        <v>87.18</v>
      </c>
      <c r="AD492" s="70">
        <v>2069.88</v>
      </c>
      <c r="AE492">
        <v>307.70999999999998</v>
      </c>
      <c r="AF492" s="70">
        <v>83229.070000000007</v>
      </c>
      <c r="AG492">
        <v>83</v>
      </c>
      <c r="AH492" s="70">
        <v>31867</v>
      </c>
      <c r="AI492" s="70">
        <v>49998</v>
      </c>
      <c r="AJ492">
        <v>38.64</v>
      </c>
      <c r="AK492">
        <v>22.03</v>
      </c>
      <c r="AL492">
        <v>29.85</v>
      </c>
      <c r="AM492">
        <v>4.4000000000000004</v>
      </c>
      <c r="AN492">
        <v>0</v>
      </c>
      <c r="AO492">
        <v>0.58950000000000002</v>
      </c>
      <c r="AP492" s="70">
        <v>1454.57</v>
      </c>
      <c r="AQ492" s="70">
        <v>2562.25</v>
      </c>
      <c r="AR492" s="70">
        <v>5932.32</v>
      </c>
      <c r="AS492">
        <v>857.55</v>
      </c>
      <c r="AT492">
        <v>608.27</v>
      </c>
      <c r="AU492" s="70">
        <v>11415</v>
      </c>
      <c r="AV492" s="70">
        <v>7482.29</v>
      </c>
      <c r="AW492">
        <v>0.57689999999999997</v>
      </c>
      <c r="AX492" s="70">
        <v>1858.12</v>
      </c>
      <c r="AY492">
        <v>0.14330000000000001</v>
      </c>
      <c r="AZ492" s="70">
        <v>1067.5999999999999</v>
      </c>
      <c r="BA492">
        <v>8.2299999999999998E-2</v>
      </c>
      <c r="BB492" s="70">
        <v>2561.1</v>
      </c>
      <c r="BC492">
        <v>0.19750000000000001</v>
      </c>
      <c r="BD492" s="70">
        <v>12969.12</v>
      </c>
      <c r="BE492" s="70">
        <v>5689.52</v>
      </c>
      <c r="BF492">
        <v>1.6882999999999999</v>
      </c>
      <c r="BG492">
        <v>0.44280000000000003</v>
      </c>
      <c r="BH492">
        <v>0.23960000000000001</v>
      </c>
      <c r="BI492">
        <v>0.23880000000000001</v>
      </c>
      <c r="BJ492">
        <v>5.04E-2</v>
      </c>
      <c r="BK492">
        <v>2.8299999999999999E-2</v>
      </c>
    </row>
    <row r="493" spans="1:63" x14ac:dyDescent="0.25">
      <c r="A493" t="s">
        <v>571</v>
      </c>
      <c r="B493">
        <v>48538</v>
      </c>
      <c r="C493">
        <v>80</v>
      </c>
      <c r="D493">
        <v>9.44</v>
      </c>
      <c r="E493">
        <v>755.56</v>
      </c>
      <c r="F493">
        <v>721.62</v>
      </c>
      <c r="G493">
        <v>0</v>
      </c>
      <c r="H493">
        <v>2.8E-3</v>
      </c>
      <c r="I493">
        <v>0</v>
      </c>
      <c r="J493">
        <v>1.83E-2</v>
      </c>
      <c r="K493">
        <v>0.96740000000000004</v>
      </c>
      <c r="L493">
        <v>1.15E-2</v>
      </c>
      <c r="M493">
        <v>0.64549999999999996</v>
      </c>
      <c r="N493">
        <v>0</v>
      </c>
      <c r="O493">
        <v>0.14199999999999999</v>
      </c>
      <c r="P493" s="70">
        <v>36656.589999999997</v>
      </c>
      <c r="Q493">
        <v>0.6038</v>
      </c>
      <c r="R493">
        <v>5.6599999999999998E-2</v>
      </c>
      <c r="S493">
        <v>0.33960000000000001</v>
      </c>
      <c r="T493">
        <v>18.649999999999999</v>
      </c>
      <c r="U493">
        <v>7.11</v>
      </c>
      <c r="V493" s="70">
        <v>55109.54</v>
      </c>
      <c r="W493">
        <v>106.27</v>
      </c>
      <c r="X493" s="70">
        <v>114340.44</v>
      </c>
      <c r="Y493">
        <v>0.58830000000000005</v>
      </c>
      <c r="Z493">
        <v>0.25969999999999999</v>
      </c>
      <c r="AA493">
        <v>0.152</v>
      </c>
      <c r="AB493">
        <v>0.41170000000000001</v>
      </c>
      <c r="AC493">
        <v>114.34</v>
      </c>
      <c r="AD493" s="70">
        <v>2506.65</v>
      </c>
      <c r="AE493">
        <v>319.72000000000003</v>
      </c>
      <c r="AF493" s="70">
        <v>98234.559999999998</v>
      </c>
      <c r="AG493">
        <v>153</v>
      </c>
      <c r="AH493" s="70">
        <v>28578</v>
      </c>
      <c r="AI493" s="70">
        <v>41217</v>
      </c>
      <c r="AJ493">
        <v>27</v>
      </c>
      <c r="AK493">
        <v>20.02</v>
      </c>
      <c r="AL493">
        <v>23.27</v>
      </c>
      <c r="AM493">
        <v>3.5</v>
      </c>
      <c r="AN493">
        <v>0</v>
      </c>
      <c r="AO493">
        <v>0.61850000000000005</v>
      </c>
      <c r="AP493" s="70">
        <v>1776.85</v>
      </c>
      <c r="AQ493" s="70">
        <v>2356.33</v>
      </c>
      <c r="AR493" s="70">
        <v>5465.19</v>
      </c>
      <c r="AS493">
        <v>601.1</v>
      </c>
      <c r="AT493">
        <v>247.59</v>
      </c>
      <c r="AU493" s="70">
        <v>10447</v>
      </c>
      <c r="AV493" s="70">
        <v>6384.51</v>
      </c>
      <c r="AW493">
        <v>0.55059999999999998</v>
      </c>
      <c r="AX493" s="70">
        <v>2440.6</v>
      </c>
      <c r="AY493">
        <v>0.21049999999999999</v>
      </c>
      <c r="AZ493" s="70">
        <v>1096.18</v>
      </c>
      <c r="BA493">
        <v>9.4500000000000001E-2</v>
      </c>
      <c r="BB493" s="70">
        <v>1674.39</v>
      </c>
      <c r="BC493">
        <v>0.1444</v>
      </c>
      <c r="BD493" s="70">
        <v>11595.67</v>
      </c>
      <c r="BE493" s="70">
        <v>5312.37</v>
      </c>
      <c r="BF493">
        <v>2.4352999999999998</v>
      </c>
      <c r="BG493">
        <v>0.4632</v>
      </c>
      <c r="BH493">
        <v>0.28170000000000001</v>
      </c>
      <c r="BI493">
        <v>0.18479999999999999</v>
      </c>
      <c r="BJ493">
        <v>5.0900000000000001E-2</v>
      </c>
      <c r="BK493">
        <v>1.9400000000000001E-2</v>
      </c>
    </row>
    <row r="494" spans="1:63" x14ac:dyDescent="0.25">
      <c r="A494" t="s">
        <v>572</v>
      </c>
      <c r="B494">
        <v>49064</v>
      </c>
      <c r="C494">
        <v>87</v>
      </c>
      <c r="D494">
        <v>8.4600000000000009</v>
      </c>
      <c r="E494">
        <v>735.83</v>
      </c>
      <c r="F494">
        <v>663.47</v>
      </c>
      <c r="G494">
        <v>0</v>
      </c>
      <c r="H494">
        <v>2E-3</v>
      </c>
      <c r="I494">
        <v>1.5E-3</v>
      </c>
      <c r="J494">
        <v>5.9999999999999995E-4</v>
      </c>
      <c r="K494">
        <v>0.98719999999999997</v>
      </c>
      <c r="L494">
        <v>8.6999999999999994E-3</v>
      </c>
      <c r="M494">
        <v>0.64759999999999995</v>
      </c>
      <c r="N494">
        <v>0</v>
      </c>
      <c r="O494">
        <v>0.25840000000000002</v>
      </c>
      <c r="P494" s="70">
        <v>43714.8</v>
      </c>
      <c r="Q494">
        <v>0.2462</v>
      </c>
      <c r="R494">
        <v>0.27689999999999998</v>
      </c>
      <c r="S494">
        <v>0.47689999999999999</v>
      </c>
      <c r="T494">
        <v>14.23</v>
      </c>
      <c r="U494">
        <v>10.5</v>
      </c>
      <c r="V494" s="70">
        <v>50620</v>
      </c>
      <c r="W494">
        <v>67.55</v>
      </c>
      <c r="X494" s="70">
        <v>66045.88</v>
      </c>
      <c r="Y494">
        <v>0.84640000000000004</v>
      </c>
      <c r="Z494">
        <v>7.7299999999999994E-2</v>
      </c>
      <c r="AA494">
        <v>7.6300000000000007E-2</v>
      </c>
      <c r="AB494">
        <v>0.15359999999999999</v>
      </c>
      <c r="AC494">
        <v>66.05</v>
      </c>
      <c r="AD494" s="70">
        <v>1544.89</v>
      </c>
      <c r="AE494">
        <v>266.51</v>
      </c>
      <c r="AF494" s="70">
        <v>54383.07</v>
      </c>
      <c r="AG494">
        <v>13</v>
      </c>
      <c r="AH494" s="70">
        <v>28157</v>
      </c>
      <c r="AI494" s="70">
        <v>35547</v>
      </c>
      <c r="AJ494">
        <v>32.799999999999997</v>
      </c>
      <c r="AK494">
        <v>22.08</v>
      </c>
      <c r="AL494">
        <v>28.43</v>
      </c>
      <c r="AM494">
        <v>3</v>
      </c>
      <c r="AN494">
        <v>0</v>
      </c>
      <c r="AO494">
        <v>0.66010000000000002</v>
      </c>
      <c r="AP494" s="70">
        <v>1953.45</v>
      </c>
      <c r="AQ494" s="70">
        <v>2431.12</v>
      </c>
      <c r="AR494" s="70">
        <v>7421.6</v>
      </c>
      <c r="AS494">
        <v>590.34</v>
      </c>
      <c r="AT494">
        <v>261.39999999999998</v>
      </c>
      <c r="AU494" s="70">
        <v>12658</v>
      </c>
      <c r="AV494" s="70">
        <v>10365.719999999999</v>
      </c>
      <c r="AW494">
        <v>0.70930000000000004</v>
      </c>
      <c r="AX494" s="70">
        <v>1401.83</v>
      </c>
      <c r="AY494">
        <v>9.5899999999999999E-2</v>
      </c>
      <c r="AZ494">
        <v>638.21</v>
      </c>
      <c r="BA494">
        <v>4.3700000000000003E-2</v>
      </c>
      <c r="BB494" s="70">
        <v>2208.69</v>
      </c>
      <c r="BC494">
        <v>0.15110000000000001</v>
      </c>
      <c r="BD494" s="70">
        <v>14614.45</v>
      </c>
      <c r="BE494" s="70">
        <v>7908.45</v>
      </c>
      <c r="BF494">
        <v>4.2717999999999998</v>
      </c>
      <c r="BG494">
        <v>0.49130000000000001</v>
      </c>
      <c r="BH494">
        <v>0.2505</v>
      </c>
      <c r="BI494">
        <v>0.1608</v>
      </c>
      <c r="BJ494">
        <v>3.1199999999999999E-2</v>
      </c>
      <c r="BK494">
        <v>6.6199999999999995E-2</v>
      </c>
    </row>
    <row r="495" spans="1:63" x14ac:dyDescent="0.25">
      <c r="A495" t="s">
        <v>573</v>
      </c>
      <c r="B495">
        <v>50237</v>
      </c>
      <c r="C495">
        <v>26</v>
      </c>
      <c r="D495">
        <v>22.69</v>
      </c>
      <c r="E495">
        <v>590.05999999999995</v>
      </c>
      <c r="F495">
        <v>593.55999999999995</v>
      </c>
      <c r="G495">
        <v>0</v>
      </c>
      <c r="H495">
        <v>4.1999999999999997E-3</v>
      </c>
      <c r="I495">
        <v>0</v>
      </c>
      <c r="J495">
        <v>1.66E-2</v>
      </c>
      <c r="K495">
        <v>0.9627</v>
      </c>
      <c r="L495">
        <v>1.6400000000000001E-2</v>
      </c>
      <c r="M495">
        <v>0.4541</v>
      </c>
      <c r="N495">
        <v>0</v>
      </c>
      <c r="O495">
        <v>0.17680000000000001</v>
      </c>
      <c r="P495" s="70">
        <v>38846.25</v>
      </c>
      <c r="Q495">
        <v>0.34620000000000001</v>
      </c>
      <c r="R495">
        <v>0.15379999999999999</v>
      </c>
      <c r="S495">
        <v>0.5</v>
      </c>
      <c r="T495">
        <v>17.27</v>
      </c>
      <c r="U495">
        <v>5.08</v>
      </c>
      <c r="V495" s="70">
        <v>60511.38</v>
      </c>
      <c r="W495">
        <v>111.82</v>
      </c>
      <c r="X495" s="70">
        <v>108650.9</v>
      </c>
      <c r="Y495">
        <v>0.94399999999999995</v>
      </c>
      <c r="Z495">
        <v>2.8899999999999999E-2</v>
      </c>
      <c r="AA495">
        <v>2.7099999999999999E-2</v>
      </c>
      <c r="AB495">
        <v>5.6000000000000001E-2</v>
      </c>
      <c r="AC495">
        <v>108.65</v>
      </c>
      <c r="AD495" s="70">
        <v>2942.81</v>
      </c>
      <c r="AE495">
        <v>573.79</v>
      </c>
      <c r="AF495" s="70">
        <v>109043.28</v>
      </c>
      <c r="AG495">
        <v>215</v>
      </c>
      <c r="AH495" s="70">
        <v>31666</v>
      </c>
      <c r="AI495" s="70">
        <v>47791</v>
      </c>
      <c r="AJ495">
        <v>43.75</v>
      </c>
      <c r="AK495">
        <v>26.6</v>
      </c>
      <c r="AL495">
        <v>27.28</v>
      </c>
      <c r="AM495">
        <v>5.6</v>
      </c>
      <c r="AN495">
        <v>0</v>
      </c>
      <c r="AO495">
        <v>0.7732</v>
      </c>
      <c r="AP495" s="70">
        <v>1223.17</v>
      </c>
      <c r="AQ495" s="70">
        <v>1584.87</v>
      </c>
      <c r="AR495" s="70">
        <v>4751.3599999999997</v>
      </c>
      <c r="AS495">
        <v>178.15</v>
      </c>
      <c r="AT495">
        <v>73.459999999999994</v>
      </c>
      <c r="AU495" s="70">
        <v>7811</v>
      </c>
      <c r="AV495" s="70">
        <v>5000.32</v>
      </c>
      <c r="AW495">
        <v>0.50800000000000001</v>
      </c>
      <c r="AX495" s="70">
        <v>2416.96</v>
      </c>
      <c r="AY495">
        <v>0.24560000000000001</v>
      </c>
      <c r="AZ495" s="70">
        <v>1604.66</v>
      </c>
      <c r="BA495">
        <v>0.16300000000000001</v>
      </c>
      <c r="BB495">
        <v>820.84</v>
      </c>
      <c r="BC495">
        <v>8.3400000000000002E-2</v>
      </c>
      <c r="BD495" s="70">
        <v>9842.7800000000007</v>
      </c>
      <c r="BE495" s="70">
        <v>4067.78</v>
      </c>
      <c r="BF495">
        <v>1.0118</v>
      </c>
      <c r="BG495">
        <v>0.49099999999999999</v>
      </c>
      <c r="BH495">
        <v>0.2072</v>
      </c>
      <c r="BI495">
        <v>0.2445</v>
      </c>
      <c r="BJ495">
        <v>4.1799999999999997E-2</v>
      </c>
      <c r="BK495">
        <v>1.55E-2</v>
      </c>
    </row>
    <row r="496" spans="1:63" x14ac:dyDescent="0.25">
      <c r="A496" t="s">
        <v>574</v>
      </c>
      <c r="B496">
        <v>48041</v>
      </c>
      <c r="C496">
        <v>65</v>
      </c>
      <c r="D496">
        <v>62.2</v>
      </c>
      <c r="E496" s="70">
        <v>4042.97</v>
      </c>
      <c r="F496" s="70">
        <v>3822.8</v>
      </c>
      <c r="G496">
        <v>7.6E-3</v>
      </c>
      <c r="H496">
        <v>2.8799999999999999E-2</v>
      </c>
      <c r="I496">
        <v>4.8999999999999998E-3</v>
      </c>
      <c r="J496">
        <v>1.7299999999999999E-2</v>
      </c>
      <c r="K496">
        <v>0.8962</v>
      </c>
      <c r="L496">
        <v>4.53E-2</v>
      </c>
      <c r="M496">
        <v>0.29920000000000002</v>
      </c>
      <c r="N496">
        <v>5.1999999999999998E-3</v>
      </c>
      <c r="O496">
        <v>0.14960000000000001</v>
      </c>
      <c r="P496" s="70">
        <v>55760.38</v>
      </c>
      <c r="Q496">
        <v>0.252</v>
      </c>
      <c r="R496">
        <v>0.2283</v>
      </c>
      <c r="S496">
        <v>0.51970000000000005</v>
      </c>
      <c r="T496">
        <v>20.11</v>
      </c>
      <c r="U496">
        <v>21.16</v>
      </c>
      <c r="V496" s="70">
        <v>84891</v>
      </c>
      <c r="W496">
        <v>187.3</v>
      </c>
      <c r="X496" s="70">
        <v>138894.79</v>
      </c>
      <c r="Y496">
        <v>0.8498</v>
      </c>
      <c r="Z496">
        <v>0.12039999999999999</v>
      </c>
      <c r="AA496">
        <v>2.98E-2</v>
      </c>
      <c r="AB496">
        <v>0.1502</v>
      </c>
      <c r="AC496">
        <v>138.88999999999999</v>
      </c>
      <c r="AD496" s="70">
        <v>4308.3599999999997</v>
      </c>
      <c r="AE496">
        <v>592.95000000000005</v>
      </c>
      <c r="AF496" s="70">
        <v>156635.60999999999</v>
      </c>
      <c r="AG496">
        <v>442</v>
      </c>
      <c r="AH496" s="70">
        <v>43345</v>
      </c>
      <c r="AI496" s="70">
        <v>58036</v>
      </c>
      <c r="AJ496">
        <v>34.799999999999997</v>
      </c>
      <c r="AK496">
        <v>30.99</v>
      </c>
      <c r="AL496">
        <v>30.26</v>
      </c>
      <c r="AM496">
        <v>4.9000000000000004</v>
      </c>
      <c r="AN496" s="70">
        <v>1121.42</v>
      </c>
      <c r="AO496">
        <v>1.0239</v>
      </c>
      <c r="AP496" s="70">
        <v>1111.06</v>
      </c>
      <c r="AQ496" s="70">
        <v>1637.4</v>
      </c>
      <c r="AR496" s="70">
        <v>5293.37</v>
      </c>
      <c r="AS496">
        <v>478.02</v>
      </c>
      <c r="AT496">
        <v>247.16</v>
      </c>
      <c r="AU496" s="70">
        <v>8767</v>
      </c>
      <c r="AV496" s="70">
        <v>3500.34</v>
      </c>
      <c r="AW496">
        <v>0.36670000000000003</v>
      </c>
      <c r="AX496" s="70">
        <v>4931.8599999999997</v>
      </c>
      <c r="AY496">
        <v>0.51670000000000005</v>
      </c>
      <c r="AZ496">
        <v>567.91999999999996</v>
      </c>
      <c r="BA496">
        <v>5.9499999999999997E-2</v>
      </c>
      <c r="BB496">
        <v>544.09</v>
      </c>
      <c r="BC496">
        <v>5.7000000000000002E-2</v>
      </c>
      <c r="BD496" s="70">
        <v>9544.2199999999993</v>
      </c>
      <c r="BE496" s="70">
        <v>2209.31</v>
      </c>
      <c r="BF496">
        <v>0.50349999999999995</v>
      </c>
      <c r="BG496">
        <v>0.57350000000000001</v>
      </c>
      <c r="BH496">
        <v>0.23019999999999999</v>
      </c>
      <c r="BI496">
        <v>0.1454</v>
      </c>
      <c r="BJ496">
        <v>3.6200000000000003E-2</v>
      </c>
      <c r="BK496">
        <v>1.46E-2</v>
      </c>
    </row>
    <row r="497" spans="1:63" x14ac:dyDescent="0.25">
      <c r="A497" t="s">
        <v>575</v>
      </c>
      <c r="B497">
        <v>47381</v>
      </c>
      <c r="C497">
        <v>68</v>
      </c>
      <c r="D497">
        <v>52.53</v>
      </c>
      <c r="E497" s="70">
        <v>3571.95</v>
      </c>
      <c r="F497" s="70">
        <v>3359.39</v>
      </c>
      <c r="G497">
        <v>4.5999999999999999E-3</v>
      </c>
      <c r="H497">
        <v>1.8E-3</v>
      </c>
      <c r="I497">
        <v>1.1999999999999999E-3</v>
      </c>
      <c r="J497">
        <v>2.3400000000000001E-2</v>
      </c>
      <c r="K497">
        <v>0.94899999999999995</v>
      </c>
      <c r="L497">
        <v>0.02</v>
      </c>
      <c r="M497">
        <v>0.32879999999999998</v>
      </c>
      <c r="N497">
        <v>2.0999999999999999E-3</v>
      </c>
      <c r="O497">
        <v>0.15260000000000001</v>
      </c>
      <c r="P497" s="70">
        <v>69359.539999999994</v>
      </c>
      <c r="Q497">
        <v>0.1159</v>
      </c>
      <c r="R497">
        <v>6.7599999999999993E-2</v>
      </c>
      <c r="S497">
        <v>0.81640000000000001</v>
      </c>
      <c r="T497">
        <v>19.600000000000001</v>
      </c>
      <c r="U497">
        <v>13.7</v>
      </c>
      <c r="V497" s="70">
        <v>94523.76</v>
      </c>
      <c r="W497">
        <v>245.86</v>
      </c>
      <c r="X497" s="70">
        <v>143720.79</v>
      </c>
      <c r="Y497">
        <v>0.70720000000000005</v>
      </c>
      <c r="Z497">
        <v>0.24940000000000001</v>
      </c>
      <c r="AA497">
        <v>4.3400000000000001E-2</v>
      </c>
      <c r="AB497">
        <v>0.2928</v>
      </c>
      <c r="AC497">
        <v>143.72</v>
      </c>
      <c r="AD497" s="70">
        <v>3624.74</v>
      </c>
      <c r="AE497">
        <v>354.18</v>
      </c>
      <c r="AF497" s="70">
        <v>161583.95000000001</v>
      </c>
      <c r="AG497">
        <v>456</v>
      </c>
      <c r="AH497" s="70">
        <v>33531</v>
      </c>
      <c r="AI497" s="70">
        <v>48622</v>
      </c>
      <c r="AJ497">
        <v>44.38</v>
      </c>
      <c r="AK497">
        <v>23.79</v>
      </c>
      <c r="AL497">
        <v>25.93</v>
      </c>
      <c r="AM497">
        <v>3.97</v>
      </c>
      <c r="AN497">
        <v>884.67</v>
      </c>
      <c r="AO497">
        <v>0.9798</v>
      </c>
      <c r="AP497" s="70">
        <v>1051.45</v>
      </c>
      <c r="AQ497" s="70">
        <v>1650.77</v>
      </c>
      <c r="AR497" s="70">
        <v>5609.14</v>
      </c>
      <c r="AS497">
        <v>476.5</v>
      </c>
      <c r="AT497">
        <v>109.15</v>
      </c>
      <c r="AU497" s="70">
        <v>8897</v>
      </c>
      <c r="AV497" s="70">
        <v>4520.1400000000003</v>
      </c>
      <c r="AW497">
        <v>0.44479999999999997</v>
      </c>
      <c r="AX497" s="70">
        <v>4216.46</v>
      </c>
      <c r="AY497">
        <v>0.41489999999999999</v>
      </c>
      <c r="AZ497">
        <v>677.76</v>
      </c>
      <c r="BA497">
        <v>6.6699999999999995E-2</v>
      </c>
      <c r="BB497">
        <v>748.71</v>
      </c>
      <c r="BC497">
        <v>7.3700000000000002E-2</v>
      </c>
      <c r="BD497" s="70">
        <v>10163.07</v>
      </c>
      <c r="BE497" s="70">
        <v>3647.56</v>
      </c>
      <c r="BF497">
        <v>0.91149999999999998</v>
      </c>
      <c r="BG497">
        <v>0.58260000000000001</v>
      </c>
      <c r="BH497">
        <v>0.18090000000000001</v>
      </c>
      <c r="BI497">
        <v>0.17849999999999999</v>
      </c>
      <c r="BJ497">
        <v>3.8100000000000002E-2</v>
      </c>
      <c r="BK497">
        <v>1.9900000000000001E-2</v>
      </c>
    </row>
    <row r="498" spans="1:63" x14ac:dyDescent="0.25">
      <c r="A498" t="s">
        <v>576</v>
      </c>
      <c r="B498">
        <v>45807</v>
      </c>
      <c r="C498">
        <v>89</v>
      </c>
      <c r="D498">
        <v>10.06</v>
      </c>
      <c r="E498">
        <v>894.96</v>
      </c>
      <c r="F498">
        <v>961</v>
      </c>
      <c r="G498">
        <v>5.0000000000000001E-4</v>
      </c>
      <c r="H498">
        <v>4.3E-3</v>
      </c>
      <c r="I498">
        <v>5.1000000000000004E-3</v>
      </c>
      <c r="J498">
        <v>1.03E-2</v>
      </c>
      <c r="K498">
        <v>0.94620000000000004</v>
      </c>
      <c r="L498">
        <v>3.3599999999999998E-2</v>
      </c>
      <c r="M498">
        <v>0.43230000000000002</v>
      </c>
      <c r="N498">
        <v>0</v>
      </c>
      <c r="O498">
        <v>0.1368</v>
      </c>
      <c r="P498" s="70">
        <v>50939.49</v>
      </c>
      <c r="Q498">
        <v>0.2</v>
      </c>
      <c r="R498">
        <v>0.2462</v>
      </c>
      <c r="S498">
        <v>0.55379999999999996</v>
      </c>
      <c r="T498">
        <v>17.37</v>
      </c>
      <c r="U498">
        <v>10.199999999999999</v>
      </c>
      <c r="V498" s="70">
        <v>55309.9</v>
      </c>
      <c r="W498">
        <v>85.49</v>
      </c>
      <c r="X498" s="70">
        <v>116224.13</v>
      </c>
      <c r="Y498">
        <v>0.88670000000000004</v>
      </c>
      <c r="Z498">
        <v>7.51E-2</v>
      </c>
      <c r="AA498">
        <v>3.8100000000000002E-2</v>
      </c>
      <c r="AB498">
        <v>0.1133</v>
      </c>
      <c r="AC498">
        <v>116.22</v>
      </c>
      <c r="AD498" s="70">
        <v>2562.65</v>
      </c>
      <c r="AE498">
        <v>388.17</v>
      </c>
      <c r="AF498" s="70">
        <v>105932.61</v>
      </c>
      <c r="AG498">
        <v>195</v>
      </c>
      <c r="AH498" s="70">
        <v>32379</v>
      </c>
      <c r="AI498" s="70">
        <v>45857</v>
      </c>
      <c r="AJ498">
        <v>28.87</v>
      </c>
      <c r="AK498">
        <v>21.7</v>
      </c>
      <c r="AL498">
        <v>22.71</v>
      </c>
      <c r="AM498">
        <v>4.5</v>
      </c>
      <c r="AN498" s="70">
        <v>1130.0899999999999</v>
      </c>
      <c r="AO498">
        <v>1.2507999999999999</v>
      </c>
      <c r="AP498" s="70">
        <v>1116.47</v>
      </c>
      <c r="AQ498" s="70">
        <v>1882.54</v>
      </c>
      <c r="AR498" s="70">
        <v>5029.24</v>
      </c>
      <c r="AS498">
        <v>523.49</v>
      </c>
      <c r="AT498">
        <v>166.22</v>
      </c>
      <c r="AU498" s="70">
        <v>8718</v>
      </c>
      <c r="AV498" s="70">
        <v>5023.5</v>
      </c>
      <c r="AW498">
        <v>0.50660000000000005</v>
      </c>
      <c r="AX498" s="70">
        <v>3094.68</v>
      </c>
      <c r="AY498">
        <v>0.31209999999999999</v>
      </c>
      <c r="AZ498" s="70">
        <v>1086.81</v>
      </c>
      <c r="BA498">
        <v>0.1096</v>
      </c>
      <c r="BB498">
        <v>711.68</v>
      </c>
      <c r="BC498">
        <v>7.1800000000000003E-2</v>
      </c>
      <c r="BD498" s="70">
        <v>9916.67</v>
      </c>
      <c r="BE498" s="70">
        <v>4830.75</v>
      </c>
      <c r="BF498">
        <v>1.53</v>
      </c>
      <c r="BG498">
        <v>0.55920000000000003</v>
      </c>
      <c r="BH498">
        <v>0.20599999999999999</v>
      </c>
      <c r="BI498">
        <v>0.17299999999999999</v>
      </c>
      <c r="BJ498">
        <v>3.6700000000000003E-2</v>
      </c>
      <c r="BK498">
        <v>2.5100000000000001E-2</v>
      </c>
    </row>
    <row r="499" spans="1:63" x14ac:dyDescent="0.25">
      <c r="A499" t="s">
        <v>577</v>
      </c>
      <c r="B499">
        <v>50427</v>
      </c>
      <c r="C499">
        <v>38</v>
      </c>
      <c r="D499">
        <v>155.96</v>
      </c>
      <c r="E499" s="70">
        <v>5926.6</v>
      </c>
      <c r="F499" s="70">
        <v>5598.25</v>
      </c>
      <c r="G499">
        <v>0.03</v>
      </c>
      <c r="H499">
        <v>1.55E-2</v>
      </c>
      <c r="I499">
        <v>2.0000000000000001E-4</v>
      </c>
      <c r="J499">
        <v>1.43E-2</v>
      </c>
      <c r="K499">
        <v>0.91369999999999996</v>
      </c>
      <c r="L499">
        <v>2.64E-2</v>
      </c>
      <c r="M499">
        <v>6.4299999999999996E-2</v>
      </c>
      <c r="N499">
        <v>4.7999999999999996E-3</v>
      </c>
      <c r="O499">
        <v>0.11260000000000001</v>
      </c>
      <c r="P499" s="70">
        <v>52272.13</v>
      </c>
      <c r="Q499">
        <v>0.21690000000000001</v>
      </c>
      <c r="R499">
        <v>0.2225</v>
      </c>
      <c r="S499">
        <v>0.56059999999999999</v>
      </c>
      <c r="T499">
        <v>20.46</v>
      </c>
      <c r="U499">
        <v>29.6</v>
      </c>
      <c r="V499" s="70">
        <v>70488.34</v>
      </c>
      <c r="W499">
        <v>196.88</v>
      </c>
      <c r="X499" s="70">
        <v>152136.56</v>
      </c>
      <c r="Y499">
        <v>0.8397</v>
      </c>
      <c r="Z499">
        <v>8.0100000000000005E-2</v>
      </c>
      <c r="AA499">
        <v>8.0199999999999994E-2</v>
      </c>
      <c r="AB499">
        <v>0.1603</v>
      </c>
      <c r="AC499">
        <v>152.13999999999999</v>
      </c>
      <c r="AD499" s="70">
        <v>5650.59</v>
      </c>
      <c r="AE499">
        <v>710.25</v>
      </c>
      <c r="AF499" s="70">
        <v>187862.7</v>
      </c>
      <c r="AG499">
        <v>507</v>
      </c>
      <c r="AH499" s="70">
        <v>62425</v>
      </c>
      <c r="AI499" s="70">
        <v>91631</v>
      </c>
      <c r="AJ499">
        <v>58.01</v>
      </c>
      <c r="AK499">
        <v>35.47</v>
      </c>
      <c r="AL499">
        <v>33.799999999999997</v>
      </c>
      <c r="AM499">
        <v>5.31</v>
      </c>
      <c r="AN499">
        <v>0</v>
      </c>
      <c r="AO499">
        <v>0.4955</v>
      </c>
      <c r="AP499">
        <v>891.32</v>
      </c>
      <c r="AQ499" s="70">
        <v>1466.64</v>
      </c>
      <c r="AR499" s="70">
        <v>4799.03</v>
      </c>
      <c r="AS499">
        <v>425.77</v>
      </c>
      <c r="AT499">
        <v>240.24</v>
      </c>
      <c r="AU499" s="70">
        <v>7823</v>
      </c>
      <c r="AV499" s="70">
        <v>2586.39</v>
      </c>
      <c r="AW499">
        <v>0.30640000000000001</v>
      </c>
      <c r="AX499" s="70">
        <v>5018.05</v>
      </c>
      <c r="AY499">
        <v>0.59440000000000004</v>
      </c>
      <c r="AZ499">
        <v>639.96</v>
      </c>
      <c r="BA499">
        <v>7.5800000000000006E-2</v>
      </c>
      <c r="BB499">
        <v>198.16</v>
      </c>
      <c r="BC499">
        <v>2.35E-2</v>
      </c>
      <c r="BD499" s="70">
        <v>8442.58</v>
      </c>
      <c r="BE499" s="70">
        <v>1565.27</v>
      </c>
      <c r="BF499">
        <v>0.2177</v>
      </c>
      <c r="BG499">
        <v>0.5887</v>
      </c>
      <c r="BH499">
        <v>0.21129999999999999</v>
      </c>
      <c r="BI499">
        <v>0.13370000000000001</v>
      </c>
      <c r="BJ499">
        <v>4.3400000000000001E-2</v>
      </c>
      <c r="BK499">
        <v>2.29E-2</v>
      </c>
    </row>
    <row r="500" spans="1:63" x14ac:dyDescent="0.25">
      <c r="A500" t="s">
        <v>578</v>
      </c>
      <c r="B500">
        <v>44818</v>
      </c>
      <c r="C500">
        <v>17</v>
      </c>
      <c r="D500">
        <v>542.46</v>
      </c>
      <c r="E500" s="70">
        <v>9221.84</v>
      </c>
      <c r="F500" s="70">
        <v>7245.4</v>
      </c>
      <c r="G500">
        <v>7.0000000000000001E-3</v>
      </c>
      <c r="H500">
        <v>0.2364</v>
      </c>
      <c r="I500">
        <v>1.6000000000000001E-3</v>
      </c>
      <c r="J500">
        <v>4.3900000000000002E-2</v>
      </c>
      <c r="K500">
        <v>0.61650000000000005</v>
      </c>
      <c r="L500">
        <v>9.4600000000000004E-2</v>
      </c>
      <c r="M500">
        <v>0.99670000000000003</v>
      </c>
      <c r="N500">
        <v>2.58E-2</v>
      </c>
      <c r="O500">
        <v>0.1709</v>
      </c>
      <c r="P500" s="70">
        <v>53164.57</v>
      </c>
      <c r="Q500">
        <v>0.2964</v>
      </c>
      <c r="R500">
        <v>0.12379999999999999</v>
      </c>
      <c r="S500">
        <v>0.57969999999999999</v>
      </c>
      <c r="T500">
        <v>19.41</v>
      </c>
      <c r="U500">
        <v>58.6</v>
      </c>
      <c r="V500" s="70">
        <v>76427.44</v>
      </c>
      <c r="W500">
        <v>154.91999999999999</v>
      </c>
      <c r="X500" s="70">
        <v>70908.399999999994</v>
      </c>
      <c r="Y500">
        <v>0.67720000000000002</v>
      </c>
      <c r="Z500">
        <v>0.27660000000000001</v>
      </c>
      <c r="AA500">
        <v>4.6199999999999998E-2</v>
      </c>
      <c r="AB500">
        <v>0.32279999999999998</v>
      </c>
      <c r="AC500">
        <v>70.91</v>
      </c>
      <c r="AD500" s="70">
        <v>2715.98</v>
      </c>
      <c r="AE500">
        <v>360.67</v>
      </c>
      <c r="AF500" s="70">
        <v>71605.75</v>
      </c>
      <c r="AG500">
        <v>43</v>
      </c>
      <c r="AH500" s="70">
        <v>22442</v>
      </c>
      <c r="AI500" s="70">
        <v>34544</v>
      </c>
      <c r="AJ500">
        <v>59.99</v>
      </c>
      <c r="AK500">
        <v>34.979999999999997</v>
      </c>
      <c r="AL500">
        <v>42.81</v>
      </c>
      <c r="AM500">
        <v>6.6</v>
      </c>
      <c r="AN500">
        <v>0</v>
      </c>
      <c r="AO500">
        <v>1.1910000000000001</v>
      </c>
      <c r="AP500" s="70">
        <v>1733.41</v>
      </c>
      <c r="AQ500" s="70">
        <v>1903.84</v>
      </c>
      <c r="AR500" s="70">
        <v>6188.14</v>
      </c>
      <c r="AS500">
        <v>799.59</v>
      </c>
      <c r="AT500">
        <v>683.02</v>
      </c>
      <c r="AU500" s="70">
        <v>11308</v>
      </c>
      <c r="AV500" s="70">
        <v>8035.34</v>
      </c>
      <c r="AW500">
        <v>0.59930000000000005</v>
      </c>
      <c r="AX500" s="70">
        <v>2746.06</v>
      </c>
      <c r="AY500">
        <v>0.20480000000000001</v>
      </c>
      <c r="AZ500">
        <v>493.55</v>
      </c>
      <c r="BA500">
        <v>3.6799999999999999E-2</v>
      </c>
      <c r="BB500" s="70">
        <v>2131.84</v>
      </c>
      <c r="BC500">
        <v>0.159</v>
      </c>
      <c r="BD500" s="70">
        <v>13406.79</v>
      </c>
      <c r="BE500" s="70">
        <v>4668.8900000000003</v>
      </c>
      <c r="BF500">
        <v>2.5749</v>
      </c>
      <c r="BG500">
        <v>0.51470000000000005</v>
      </c>
      <c r="BH500">
        <v>0.19950000000000001</v>
      </c>
      <c r="BI500">
        <v>0.2397</v>
      </c>
      <c r="BJ500">
        <v>3.6600000000000001E-2</v>
      </c>
      <c r="BK500">
        <v>9.4999999999999998E-3</v>
      </c>
    </row>
    <row r="501" spans="1:63" x14ac:dyDescent="0.25">
      <c r="A501" t="s">
        <v>579</v>
      </c>
      <c r="B501">
        <v>48223</v>
      </c>
      <c r="C501">
        <v>22</v>
      </c>
      <c r="D501">
        <v>195.68</v>
      </c>
      <c r="E501" s="70">
        <v>4304.8599999999997</v>
      </c>
      <c r="F501" s="70">
        <v>4069.31</v>
      </c>
      <c r="G501">
        <v>3.2500000000000001E-2</v>
      </c>
      <c r="H501">
        <v>0.16320000000000001</v>
      </c>
      <c r="I501">
        <v>1.1999999999999999E-3</v>
      </c>
      <c r="J501">
        <v>5.1900000000000002E-2</v>
      </c>
      <c r="K501">
        <v>0.66010000000000002</v>
      </c>
      <c r="L501">
        <v>9.11E-2</v>
      </c>
      <c r="M501">
        <v>0.44779999999999998</v>
      </c>
      <c r="N501">
        <v>1.06E-2</v>
      </c>
      <c r="O501">
        <v>0.14860000000000001</v>
      </c>
      <c r="P501" s="70">
        <v>60794.81</v>
      </c>
      <c r="Q501">
        <v>0.12239999999999999</v>
      </c>
      <c r="R501">
        <v>0.2152</v>
      </c>
      <c r="S501">
        <v>0.66239999999999999</v>
      </c>
      <c r="T501">
        <v>16.829999999999998</v>
      </c>
      <c r="U501">
        <v>17.5</v>
      </c>
      <c r="V501" s="70">
        <v>93436.74</v>
      </c>
      <c r="W501">
        <v>236.34</v>
      </c>
      <c r="X501" s="70">
        <v>148670.95000000001</v>
      </c>
      <c r="Y501">
        <v>0.6986</v>
      </c>
      <c r="Z501">
        <v>0.28320000000000001</v>
      </c>
      <c r="AA501">
        <v>1.8200000000000001E-2</v>
      </c>
      <c r="AB501">
        <v>0.3014</v>
      </c>
      <c r="AC501">
        <v>148.66999999999999</v>
      </c>
      <c r="AD501" s="70">
        <v>6166.91</v>
      </c>
      <c r="AE501">
        <v>699.25</v>
      </c>
      <c r="AF501" s="70">
        <v>189548.98</v>
      </c>
      <c r="AG501">
        <v>510</v>
      </c>
      <c r="AH501" s="70">
        <v>34947</v>
      </c>
      <c r="AI501" s="70">
        <v>62415</v>
      </c>
      <c r="AJ501">
        <v>72.599999999999994</v>
      </c>
      <c r="AK501">
        <v>40.67</v>
      </c>
      <c r="AL501">
        <v>41.48</v>
      </c>
      <c r="AM501">
        <v>5.5</v>
      </c>
      <c r="AN501">
        <v>0</v>
      </c>
      <c r="AO501">
        <v>0.91149999999999998</v>
      </c>
      <c r="AP501">
        <v>936.9</v>
      </c>
      <c r="AQ501" s="70">
        <v>1703.74</v>
      </c>
      <c r="AR501" s="70">
        <v>5918.88</v>
      </c>
      <c r="AS501">
        <v>326.64</v>
      </c>
      <c r="AT501">
        <v>134.84</v>
      </c>
      <c r="AU501" s="70">
        <v>9021</v>
      </c>
      <c r="AV501" s="70">
        <v>2492.85</v>
      </c>
      <c r="AW501">
        <v>0.26529999999999998</v>
      </c>
      <c r="AX501" s="70">
        <v>5799.47</v>
      </c>
      <c r="AY501">
        <v>0.61709999999999998</v>
      </c>
      <c r="AZ501">
        <v>547.41999999999996</v>
      </c>
      <c r="BA501">
        <v>5.8299999999999998E-2</v>
      </c>
      <c r="BB501">
        <v>557.86</v>
      </c>
      <c r="BC501">
        <v>5.9400000000000001E-2</v>
      </c>
      <c r="BD501" s="70">
        <v>9397.6</v>
      </c>
      <c r="BE501">
        <v>714.08</v>
      </c>
      <c r="BF501">
        <v>0.1101</v>
      </c>
      <c r="BG501">
        <v>0.56999999999999995</v>
      </c>
      <c r="BH501">
        <v>0.21310000000000001</v>
      </c>
      <c r="BI501">
        <v>0.13139999999999999</v>
      </c>
      <c r="BJ501">
        <v>2.7400000000000001E-2</v>
      </c>
      <c r="BK501">
        <v>5.8099999999999999E-2</v>
      </c>
    </row>
    <row r="502" spans="1:63" x14ac:dyDescent="0.25">
      <c r="A502" t="s">
        <v>580</v>
      </c>
      <c r="B502">
        <v>48371</v>
      </c>
      <c r="C502">
        <v>35</v>
      </c>
      <c r="D502">
        <v>33.83</v>
      </c>
      <c r="E502" s="70">
        <v>1184.22</v>
      </c>
      <c r="F502" s="70">
        <v>1093.05</v>
      </c>
      <c r="G502">
        <v>4.5999999999999999E-3</v>
      </c>
      <c r="H502">
        <v>0</v>
      </c>
      <c r="I502">
        <v>0</v>
      </c>
      <c r="J502">
        <v>1.66E-2</v>
      </c>
      <c r="K502">
        <v>0.96740000000000004</v>
      </c>
      <c r="L502">
        <v>1.14E-2</v>
      </c>
      <c r="M502">
        <v>0.34870000000000001</v>
      </c>
      <c r="N502">
        <v>8.9999999999999998E-4</v>
      </c>
      <c r="O502">
        <v>0.10390000000000001</v>
      </c>
      <c r="P502" s="70">
        <v>53111.76</v>
      </c>
      <c r="Q502">
        <v>0.26250000000000001</v>
      </c>
      <c r="R502">
        <v>0.21249999999999999</v>
      </c>
      <c r="S502">
        <v>0.52500000000000002</v>
      </c>
      <c r="T502">
        <v>18.18</v>
      </c>
      <c r="U502">
        <v>8.25</v>
      </c>
      <c r="V502" s="70">
        <v>75866.33</v>
      </c>
      <c r="W502">
        <v>141.21</v>
      </c>
      <c r="X502" s="70">
        <v>140031.76999999999</v>
      </c>
      <c r="Y502">
        <v>0.80079999999999996</v>
      </c>
      <c r="Z502">
        <v>0.15290000000000001</v>
      </c>
      <c r="AA502">
        <v>4.6300000000000001E-2</v>
      </c>
      <c r="AB502">
        <v>0.19919999999999999</v>
      </c>
      <c r="AC502">
        <v>140.03</v>
      </c>
      <c r="AD502" s="70">
        <v>3160.65</v>
      </c>
      <c r="AE502">
        <v>419.92</v>
      </c>
      <c r="AF502" s="70">
        <v>131022.3</v>
      </c>
      <c r="AG502">
        <v>334</v>
      </c>
      <c r="AH502" s="70">
        <v>32276</v>
      </c>
      <c r="AI502" s="70">
        <v>49961</v>
      </c>
      <c r="AJ502">
        <v>32.6</v>
      </c>
      <c r="AK502">
        <v>22.1</v>
      </c>
      <c r="AL502">
        <v>22</v>
      </c>
      <c r="AM502">
        <v>4</v>
      </c>
      <c r="AN502" s="70">
        <v>1634.3</v>
      </c>
      <c r="AO502">
        <v>1.1406000000000001</v>
      </c>
      <c r="AP502" s="70">
        <v>1610.56</v>
      </c>
      <c r="AQ502" s="70">
        <v>1787.63</v>
      </c>
      <c r="AR502" s="70">
        <v>5478.24</v>
      </c>
      <c r="AS502">
        <v>325.39</v>
      </c>
      <c r="AT502">
        <v>263.14999999999998</v>
      </c>
      <c r="AU502" s="70">
        <v>9465</v>
      </c>
      <c r="AV502" s="70">
        <v>4621.1000000000004</v>
      </c>
      <c r="AW502">
        <v>0.44590000000000002</v>
      </c>
      <c r="AX502" s="70">
        <v>4412.1499999999996</v>
      </c>
      <c r="AY502">
        <v>0.42580000000000001</v>
      </c>
      <c r="AZ502">
        <v>505.16</v>
      </c>
      <c r="BA502">
        <v>4.87E-2</v>
      </c>
      <c r="BB502">
        <v>824.43</v>
      </c>
      <c r="BC502">
        <v>7.9600000000000004E-2</v>
      </c>
      <c r="BD502" s="70">
        <v>10362.83</v>
      </c>
      <c r="BE502" s="70">
        <v>2931.92</v>
      </c>
      <c r="BF502">
        <v>0.64119999999999999</v>
      </c>
      <c r="BG502">
        <v>0.57879999999999998</v>
      </c>
      <c r="BH502">
        <v>0.19409999999999999</v>
      </c>
      <c r="BI502">
        <v>0.16750000000000001</v>
      </c>
      <c r="BJ502">
        <v>3.9600000000000003E-2</v>
      </c>
      <c r="BK502">
        <v>0.02</v>
      </c>
    </row>
    <row r="503" spans="1:63" x14ac:dyDescent="0.25">
      <c r="A503" t="s">
        <v>581</v>
      </c>
      <c r="B503">
        <v>50062</v>
      </c>
      <c r="C503">
        <v>20</v>
      </c>
      <c r="D503">
        <v>125.28</v>
      </c>
      <c r="E503" s="70">
        <v>2505.61</v>
      </c>
      <c r="F503" s="70">
        <v>2333.75</v>
      </c>
      <c r="G503">
        <v>1.15E-2</v>
      </c>
      <c r="H503">
        <v>2.63E-2</v>
      </c>
      <c r="I503">
        <v>0</v>
      </c>
      <c r="J503">
        <v>1.3599999999999999E-2</v>
      </c>
      <c r="K503">
        <v>0.92569999999999997</v>
      </c>
      <c r="L503">
        <v>2.29E-2</v>
      </c>
      <c r="M503">
        <v>0.57230000000000003</v>
      </c>
      <c r="N503">
        <v>6.8999999999999999E-3</v>
      </c>
      <c r="O503">
        <v>0.191</v>
      </c>
      <c r="P503" s="70">
        <v>60935.22</v>
      </c>
      <c r="Q503">
        <v>0.1132</v>
      </c>
      <c r="R503">
        <v>0.1321</v>
      </c>
      <c r="S503">
        <v>0.75470000000000004</v>
      </c>
      <c r="T503">
        <v>16.79</v>
      </c>
      <c r="U503">
        <v>16</v>
      </c>
      <c r="V503" s="70">
        <v>74990.94</v>
      </c>
      <c r="W503">
        <v>151.93</v>
      </c>
      <c r="X503" s="70">
        <v>143097.19</v>
      </c>
      <c r="Y503">
        <v>0.74660000000000004</v>
      </c>
      <c r="Z503">
        <v>0.23499999999999999</v>
      </c>
      <c r="AA503">
        <v>1.83E-2</v>
      </c>
      <c r="AB503">
        <v>0.25340000000000001</v>
      </c>
      <c r="AC503">
        <v>143.1</v>
      </c>
      <c r="AD503" s="70">
        <v>5117.09</v>
      </c>
      <c r="AE503">
        <v>742.65</v>
      </c>
      <c r="AF503" s="70">
        <v>160878.07</v>
      </c>
      <c r="AG503">
        <v>455</v>
      </c>
      <c r="AH503" s="70">
        <v>30373</v>
      </c>
      <c r="AI503" s="70">
        <v>42155</v>
      </c>
      <c r="AJ503">
        <v>51.46</v>
      </c>
      <c r="AK503">
        <v>34.42</v>
      </c>
      <c r="AL503">
        <v>38.78</v>
      </c>
      <c r="AM503">
        <v>5.5</v>
      </c>
      <c r="AN503">
        <v>0</v>
      </c>
      <c r="AO503">
        <v>1.1040000000000001</v>
      </c>
      <c r="AP503" s="70">
        <v>1154.82</v>
      </c>
      <c r="AQ503" s="70">
        <v>1813.72</v>
      </c>
      <c r="AR503" s="70">
        <v>6168.64</v>
      </c>
      <c r="AS503">
        <v>569.15</v>
      </c>
      <c r="AT503">
        <v>390.68</v>
      </c>
      <c r="AU503" s="70">
        <v>10097</v>
      </c>
      <c r="AV503" s="70">
        <v>4889.3999999999996</v>
      </c>
      <c r="AW503">
        <v>0.40510000000000002</v>
      </c>
      <c r="AX503" s="70">
        <v>4411.93</v>
      </c>
      <c r="AY503">
        <v>0.36559999999999998</v>
      </c>
      <c r="AZ503" s="70">
        <v>1728</v>
      </c>
      <c r="BA503">
        <v>0.14319999999999999</v>
      </c>
      <c r="BB503" s="70">
        <v>1039.46</v>
      </c>
      <c r="BC503">
        <v>8.6099999999999996E-2</v>
      </c>
      <c r="BD503" s="70">
        <v>12068.79</v>
      </c>
      <c r="BE503" s="70">
        <v>3028.11</v>
      </c>
      <c r="BF503">
        <v>0.87609999999999999</v>
      </c>
      <c r="BG503">
        <v>0.5292</v>
      </c>
      <c r="BH503">
        <v>0.20619999999999999</v>
      </c>
      <c r="BI503">
        <v>0.20699999999999999</v>
      </c>
      <c r="BJ503">
        <v>1.7999999999999999E-2</v>
      </c>
      <c r="BK503">
        <v>3.9600000000000003E-2</v>
      </c>
    </row>
    <row r="504" spans="1:63" x14ac:dyDescent="0.25">
      <c r="A504" t="s">
        <v>582</v>
      </c>
      <c r="B504">
        <v>44719</v>
      </c>
      <c r="C504">
        <v>2</v>
      </c>
      <c r="D504">
        <v>451.7</v>
      </c>
      <c r="E504">
        <v>903.4</v>
      </c>
      <c r="F504" s="70">
        <v>1053.8499999999999</v>
      </c>
      <c r="G504">
        <v>5.7000000000000002E-3</v>
      </c>
      <c r="H504">
        <v>0.30690000000000001</v>
      </c>
      <c r="I504">
        <v>1.9E-3</v>
      </c>
      <c r="J504">
        <v>3.1800000000000002E-2</v>
      </c>
      <c r="K504">
        <v>0.58299999999999996</v>
      </c>
      <c r="L504">
        <v>7.0800000000000002E-2</v>
      </c>
      <c r="M504">
        <v>0.77129999999999999</v>
      </c>
      <c r="N504">
        <v>1.23E-2</v>
      </c>
      <c r="O504">
        <v>0.19040000000000001</v>
      </c>
      <c r="P504" s="70">
        <v>63441.38</v>
      </c>
      <c r="Q504">
        <v>0.29330000000000001</v>
      </c>
      <c r="R504">
        <v>0.12</v>
      </c>
      <c r="S504">
        <v>0.5867</v>
      </c>
      <c r="T504">
        <v>14.66</v>
      </c>
      <c r="U504">
        <v>11</v>
      </c>
      <c r="V504" s="70">
        <v>83343.27</v>
      </c>
      <c r="W504">
        <v>79.34</v>
      </c>
      <c r="X504" s="70">
        <v>102895.2</v>
      </c>
      <c r="Y504">
        <v>0.53049999999999997</v>
      </c>
      <c r="Z504">
        <v>0.37209999999999999</v>
      </c>
      <c r="AA504">
        <v>9.74E-2</v>
      </c>
      <c r="AB504">
        <v>0.46949999999999997</v>
      </c>
      <c r="AC504">
        <v>102.9</v>
      </c>
      <c r="AD504" s="70">
        <v>5983.91</v>
      </c>
      <c r="AE504">
        <v>511.49</v>
      </c>
      <c r="AF504" s="70">
        <v>107967.47</v>
      </c>
      <c r="AG504">
        <v>212</v>
      </c>
      <c r="AH504" s="70">
        <v>26696</v>
      </c>
      <c r="AI504" s="70">
        <v>37824</v>
      </c>
      <c r="AJ504">
        <v>60.98</v>
      </c>
      <c r="AK504">
        <v>57.23</v>
      </c>
      <c r="AL504">
        <v>58.74</v>
      </c>
      <c r="AM504">
        <v>3.43</v>
      </c>
      <c r="AN504">
        <v>0</v>
      </c>
      <c r="AO504">
        <v>1.3781000000000001</v>
      </c>
      <c r="AP504" s="70">
        <v>1509.62</v>
      </c>
      <c r="AQ504" s="70">
        <v>2005.88</v>
      </c>
      <c r="AR504" s="70">
        <v>6832.81</v>
      </c>
      <c r="AS504">
        <v>865.77</v>
      </c>
      <c r="AT504">
        <v>327.97</v>
      </c>
      <c r="AU504" s="70">
        <v>11542</v>
      </c>
      <c r="AV504" s="70">
        <v>5957.18</v>
      </c>
      <c r="AW504">
        <v>0.441</v>
      </c>
      <c r="AX504" s="70">
        <v>4351.93</v>
      </c>
      <c r="AY504">
        <v>0.32219999999999999</v>
      </c>
      <c r="AZ504" s="70">
        <v>1835.96</v>
      </c>
      <c r="BA504">
        <v>0.13589999999999999</v>
      </c>
      <c r="BB504" s="70">
        <v>1363.56</v>
      </c>
      <c r="BC504">
        <v>0.1009</v>
      </c>
      <c r="BD504" s="70">
        <v>13508.62</v>
      </c>
      <c r="BE504" s="70">
        <v>4155.33</v>
      </c>
      <c r="BF504">
        <v>1.5367</v>
      </c>
      <c r="BG504">
        <v>0.57820000000000005</v>
      </c>
      <c r="BH504">
        <v>0.2049</v>
      </c>
      <c r="BI504">
        <v>0.1792</v>
      </c>
      <c r="BJ504">
        <v>2.2499999999999999E-2</v>
      </c>
      <c r="BK504">
        <v>1.5100000000000001E-2</v>
      </c>
    </row>
    <row r="505" spans="1:63" x14ac:dyDescent="0.25">
      <c r="A505" t="s">
        <v>583</v>
      </c>
      <c r="B505">
        <v>45997</v>
      </c>
      <c r="C505">
        <v>78</v>
      </c>
      <c r="D505">
        <v>21.19</v>
      </c>
      <c r="E505" s="70">
        <v>1652.9</v>
      </c>
      <c r="F505" s="70">
        <v>1689.55</v>
      </c>
      <c r="G505">
        <v>5.4999999999999997E-3</v>
      </c>
      <c r="H505">
        <v>1.1599999999999999E-2</v>
      </c>
      <c r="I505">
        <v>1.1999999999999999E-3</v>
      </c>
      <c r="J505">
        <v>1.0699999999999999E-2</v>
      </c>
      <c r="K505">
        <v>0.91900000000000004</v>
      </c>
      <c r="L505">
        <v>5.21E-2</v>
      </c>
      <c r="M505">
        <v>0.30559999999999998</v>
      </c>
      <c r="N505">
        <v>1.1999999999999999E-3</v>
      </c>
      <c r="O505">
        <v>0.1186</v>
      </c>
      <c r="P505" s="70">
        <v>47089.29</v>
      </c>
      <c r="Q505">
        <v>0.2276</v>
      </c>
      <c r="R505">
        <v>0.2114</v>
      </c>
      <c r="S505">
        <v>0.56100000000000005</v>
      </c>
      <c r="T505">
        <v>18.809999999999999</v>
      </c>
      <c r="U505">
        <v>8.3000000000000007</v>
      </c>
      <c r="V505" s="70">
        <v>71644.600000000006</v>
      </c>
      <c r="W505">
        <v>193.14</v>
      </c>
      <c r="X505" s="70">
        <v>224913.73</v>
      </c>
      <c r="Y505">
        <v>0.66890000000000005</v>
      </c>
      <c r="Z505">
        <v>0.29970000000000002</v>
      </c>
      <c r="AA505">
        <v>3.1399999999999997E-2</v>
      </c>
      <c r="AB505">
        <v>0.33110000000000001</v>
      </c>
      <c r="AC505">
        <v>224.91</v>
      </c>
      <c r="AD505" s="70">
        <v>4938.37</v>
      </c>
      <c r="AE505">
        <v>536.22</v>
      </c>
      <c r="AF505" s="70">
        <v>214712.01</v>
      </c>
      <c r="AG505">
        <v>544</v>
      </c>
      <c r="AH505" s="70">
        <v>34745</v>
      </c>
      <c r="AI505" s="70">
        <v>61483</v>
      </c>
      <c r="AJ505">
        <v>33.700000000000003</v>
      </c>
      <c r="AK505">
        <v>21.45</v>
      </c>
      <c r="AL505">
        <v>21.86</v>
      </c>
      <c r="AM505">
        <v>5</v>
      </c>
      <c r="AN505">
        <v>0</v>
      </c>
      <c r="AO505">
        <v>0.48209999999999997</v>
      </c>
      <c r="AP505">
        <v>882.8</v>
      </c>
      <c r="AQ505" s="70">
        <v>1234.5899999999999</v>
      </c>
      <c r="AR505" s="70">
        <v>4846.42</v>
      </c>
      <c r="AS505">
        <v>453.51</v>
      </c>
      <c r="AT505">
        <v>121.67</v>
      </c>
      <c r="AU505" s="70">
        <v>7539</v>
      </c>
      <c r="AV505" s="70">
        <v>2694.62</v>
      </c>
      <c r="AW505">
        <v>0.30159999999999998</v>
      </c>
      <c r="AX505" s="70">
        <v>4071.6</v>
      </c>
      <c r="AY505">
        <v>0.45569999999999999</v>
      </c>
      <c r="AZ505" s="70">
        <v>1647.12</v>
      </c>
      <c r="BA505">
        <v>0.18440000000000001</v>
      </c>
      <c r="BB505">
        <v>521.35</v>
      </c>
      <c r="BC505">
        <v>5.8400000000000001E-2</v>
      </c>
      <c r="BD505" s="70">
        <v>8934.69</v>
      </c>
      <c r="BE505" s="70">
        <v>2015.94</v>
      </c>
      <c r="BF505">
        <v>0.2717</v>
      </c>
      <c r="BG505">
        <v>0.52100000000000002</v>
      </c>
      <c r="BH505">
        <v>0.22159999999999999</v>
      </c>
      <c r="BI505">
        <v>0.19869999999999999</v>
      </c>
      <c r="BJ505">
        <v>3.5900000000000001E-2</v>
      </c>
      <c r="BK505">
        <v>2.2800000000000001E-2</v>
      </c>
    </row>
    <row r="506" spans="1:63" x14ac:dyDescent="0.25">
      <c r="A506" t="s">
        <v>584</v>
      </c>
      <c r="B506">
        <v>48587</v>
      </c>
      <c r="C506">
        <v>50</v>
      </c>
      <c r="D506">
        <v>19.850000000000001</v>
      </c>
      <c r="E506">
        <v>992.65</v>
      </c>
      <c r="F506">
        <v>932.7</v>
      </c>
      <c r="G506">
        <v>8.6E-3</v>
      </c>
      <c r="H506">
        <v>0</v>
      </c>
      <c r="I506">
        <v>0</v>
      </c>
      <c r="J506">
        <v>1.7600000000000001E-2</v>
      </c>
      <c r="K506">
        <v>0.97160000000000002</v>
      </c>
      <c r="L506">
        <v>2.3E-3</v>
      </c>
      <c r="M506">
        <v>9.6500000000000002E-2</v>
      </c>
      <c r="N506">
        <v>7.4999999999999997E-3</v>
      </c>
      <c r="O506">
        <v>0.1231</v>
      </c>
      <c r="P506" s="70">
        <v>51511.47</v>
      </c>
      <c r="Q506">
        <v>0.16869999999999999</v>
      </c>
      <c r="R506">
        <v>0.1084</v>
      </c>
      <c r="S506">
        <v>0.72289999999999999</v>
      </c>
      <c r="T506">
        <v>18.29</v>
      </c>
      <c r="U506">
        <v>5</v>
      </c>
      <c r="V506" s="70">
        <v>82721</v>
      </c>
      <c r="W506">
        <v>198.53</v>
      </c>
      <c r="X506" s="70">
        <v>107594.44</v>
      </c>
      <c r="Y506">
        <v>0.88529999999999998</v>
      </c>
      <c r="Z506">
        <v>8.6499999999999994E-2</v>
      </c>
      <c r="AA506">
        <v>2.8199999999999999E-2</v>
      </c>
      <c r="AB506">
        <v>0.1147</v>
      </c>
      <c r="AC506">
        <v>107.59</v>
      </c>
      <c r="AD506" s="70">
        <v>2964.44</v>
      </c>
      <c r="AE506">
        <v>437.55</v>
      </c>
      <c r="AF506" s="70">
        <v>97023.22</v>
      </c>
      <c r="AG506">
        <v>149</v>
      </c>
      <c r="AH506" s="70">
        <v>37638</v>
      </c>
      <c r="AI506" s="70">
        <v>56411</v>
      </c>
      <c r="AJ506">
        <v>31.29</v>
      </c>
      <c r="AK506">
        <v>27.3</v>
      </c>
      <c r="AL506">
        <v>28.87</v>
      </c>
      <c r="AM506">
        <v>5</v>
      </c>
      <c r="AN506">
        <v>0</v>
      </c>
      <c r="AO506">
        <v>0.77590000000000003</v>
      </c>
      <c r="AP506" s="70">
        <v>1136.54</v>
      </c>
      <c r="AQ506" s="70">
        <v>1233.24</v>
      </c>
      <c r="AR506" s="70">
        <v>6698.59</v>
      </c>
      <c r="AS506">
        <v>212.44</v>
      </c>
      <c r="AT506">
        <v>151.19999999999999</v>
      </c>
      <c r="AU506" s="70">
        <v>9432</v>
      </c>
      <c r="AV506" s="70">
        <v>6159.8</v>
      </c>
      <c r="AW506">
        <v>0.6079</v>
      </c>
      <c r="AX506" s="70">
        <v>2833.98</v>
      </c>
      <c r="AY506">
        <v>0.2797</v>
      </c>
      <c r="AZ506">
        <v>815.95</v>
      </c>
      <c r="BA506">
        <v>8.0500000000000002E-2</v>
      </c>
      <c r="BB506">
        <v>322.66000000000003</v>
      </c>
      <c r="BC506">
        <v>3.1800000000000002E-2</v>
      </c>
      <c r="BD506" s="70">
        <v>10132.4</v>
      </c>
      <c r="BE506" s="70">
        <v>4969.84</v>
      </c>
      <c r="BF506">
        <v>1.2628999999999999</v>
      </c>
      <c r="BG506">
        <v>0.59930000000000005</v>
      </c>
      <c r="BH506">
        <v>0.27429999999999999</v>
      </c>
      <c r="BI506">
        <v>4.7800000000000002E-2</v>
      </c>
      <c r="BJ506">
        <v>3.0300000000000001E-2</v>
      </c>
      <c r="BK506">
        <v>4.8300000000000003E-2</v>
      </c>
    </row>
    <row r="507" spans="1:63" x14ac:dyDescent="0.25">
      <c r="A507" t="s">
        <v>585</v>
      </c>
      <c r="B507">
        <v>44727</v>
      </c>
      <c r="C507">
        <v>81</v>
      </c>
      <c r="D507">
        <v>26.73</v>
      </c>
      <c r="E507" s="70">
        <v>2165.0300000000002</v>
      </c>
      <c r="F507" s="70">
        <v>2110.9499999999998</v>
      </c>
      <c r="G507">
        <v>5.8999999999999999E-3</v>
      </c>
      <c r="H507">
        <v>1.9E-3</v>
      </c>
      <c r="I507">
        <v>1.4E-3</v>
      </c>
      <c r="J507">
        <v>1.67E-2</v>
      </c>
      <c r="K507">
        <v>0.94179999999999997</v>
      </c>
      <c r="L507">
        <v>3.2199999999999999E-2</v>
      </c>
      <c r="M507">
        <v>0.45569999999999999</v>
      </c>
      <c r="N507">
        <v>2.3999999999999998E-3</v>
      </c>
      <c r="O507">
        <v>0.16789999999999999</v>
      </c>
      <c r="P507" s="70">
        <v>56947.91</v>
      </c>
      <c r="Q507">
        <v>0.21820000000000001</v>
      </c>
      <c r="R507">
        <v>0.1333</v>
      </c>
      <c r="S507">
        <v>0.64849999999999997</v>
      </c>
      <c r="T507">
        <v>17.18</v>
      </c>
      <c r="U507">
        <v>15.83</v>
      </c>
      <c r="V507" s="70">
        <v>68609.16</v>
      </c>
      <c r="W507">
        <v>136.77000000000001</v>
      </c>
      <c r="X507" s="70">
        <v>115560.94</v>
      </c>
      <c r="Y507">
        <v>0.80740000000000001</v>
      </c>
      <c r="Z507">
        <v>0.16569999999999999</v>
      </c>
      <c r="AA507">
        <v>2.7E-2</v>
      </c>
      <c r="AB507">
        <v>0.19259999999999999</v>
      </c>
      <c r="AC507">
        <v>115.56</v>
      </c>
      <c r="AD507" s="70">
        <v>3320.78</v>
      </c>
      <c r="AE507">
        <v>519.15</v>
      </c>
      <c r="AF507" s="70">
        <v>111819.59</v>
      </c>
      <c r="AG507">
        <v>233</v>
      </c>
      <c r="AH507" s="70">
        <v>31176</v>
      </c>
      <c r="AI507" s="70">
        <v>43183</v>
      </c>
      <c r="AJ507">
        <v>48.65</v>
      </c>
      <c r="AK507">
        <v>26.8</v>
      </c>
      <c r="AL507">
        <v>34.909999999999997</v>
      </c>
      <c r="AM507">
        <v>4.0999999999999996</v>
      </c>
      <c r="AN507">
        <v>0</v>
      </c>
      <c r="AO507">
        <v>0.82379999999999998</v>
      </c>
      <c r="AP507" s="70">
        <v>1062.1099999999999</v>
      </c>
      <c r="AQ507" s="70">
        <v>1666.14</v>
      </c>
      <c r="AR507" s="70">
        <v>5915.77</v>
      </c>
      <c r="AS507">
        <v>562.95000000000005</v>
      </c>
      <c r="AT507">
        <v>137.03</v>
      </c>
      <c r="AU507" s="70">
        <v>9344</v>
      </c>
      <c r="AV507" s="70">
        <v>5356.71</v>
      </c>
      <c r="AW507">
        <v>0.54379999999999995</v>
      </c>
      <c r="AX507" s="70">
        <v>3078.53</v>
      </c>
      <c r="AY507">
        <v>0.3125</v>
      </c>
      <c r="AZ507">
        <v>733.89</v>
      </c>
      <c r="BA507">
        <v>7.4499999999999997E-2</v>
      </c>
      <c r="BB507">
        <v>681.15</v>
      </c>
      <c r="BC507">
        <v>6.9099999999999995E-2</v>
      </c>
      <c r="BD507" s="70">
        <v>9850.27</v>
      </c>
      <c r="BE507" s="70">
        <v>3877.92</v>
      </c>
      <c r="BF507">
        <v>1.2569999999999999</v>
      </c>
      <c r="BG507">
        <v>0.57189999999999996</v>
      </c>
      <c r="BH507">
        <v>0.21240000000000001</v>
      </c>
      <c r="BI507">
        <v>0.17269999999999999</v>
      </c>
      <c r="BJ507">
        <v>2.52E-2</v>
      </c>
      <c r="BK507">
        <v>1.78E-2</v>
      </c>
    </row>
    <row r="508" spans="1:63" x14ac:dyDescent="0.25">
      <c r="A508" t="s">
        <v>586</v>
      </c>
      <c r="B508">
        <v>44826</v>
      </c>
      <c r="C508">
        <v>7</v>
      </c>
      <c r="D508">
        <v>283.33</v>
      </c>
      <c r="E508" s="70">
        <v>1983.31</v>
      </c>
      <c r="F508" s="70">
        <v>2254.8000000000002</v>
      </c>
      <c r="G508">
        <v>2.2000000000000001E-3</v>
      </c>
      <c r="H508">
        <v>0.26519999999999999</v>
      </c>
      <c r="I508">
        <v>4.0000000000000002E-4</v>
      </c>
      <c r="J508">
        <v>1.5699999999999999E-2</v>
      </c>
      <c r="K508">
        <v>0.59019999999999995</v>
      </c>
      <c r="L508">
        <v>0.1263</v>
      </c>
      <c r="M508">
        <v>0.66390000000000005</v>
      </c>
      <c r="N508">
        <v>8.9999999999999998E-4</v>
      </c>
      <c r="O508">
        <v>0.16250000000000001</v>
      </c>
      <c r="P508" s="70">
        <v>44189.16</v>
      </c>
      <c r="Q508">
        <v>0.21759999999999999</v>
      </c>
      <c r="R508">
        <v>0.1658</v>
      </c>
      <c r="S508">
        <v>0.61660000000000004</v>
      </c>
      <c r="T508">
        <v>19.54</v>
      </c>
      <c r="U508">
        <v>16.8</v>
      </c>
      <c r="V508" s="70">
        <v>76048.81</v>
      </c>
      <c r="W508">
        <v>116.27</v>
      </c>
      <c r="X508" s="70">
        <v>81359.350000000006</v>
      </c>
      <c r="Y508">
        <v>0.64300000000000002</v>
      </c>
      <c r="Z508">
        <v>0.2898</v>
      </c>
      <c r="AA508">
        <v>6.7199999999999996E-2</v>
      </c>
      <c r="AB508">
        <v>0.35699999999999998</v>
      </c>
      <c r="AC508">
        <v>81.36</v>
      </c>
      <c r="AD508" s="70">
        <v>1940.55</v>
      </c>
      <c r="AE508">
        <v>304.39999999999998</v>
      </c>
      <c r="AF508" s="70">
        <v>68030.89</v>
      </c>
      <c r="AG508">
        <v>38</v>
      </c>
      <c r="AH508" s="70">
        <v>22789</v>
      </c>
      <c r="AI508" s="70">
        <v>37443</v>
      </c>
      <c r="AJ508">
        <v>30.14</v>
      </c>
      <c r="AK508">
        <v>23.37</v>
      </c>
      <c r="AL508">
        <v>23.46</v>
      </c>
      <c r="AM508">
        <v>4.95</v>
      </c>
      <c r="AN508">
        <v>0</v>
      </c>
      <c r="AO508">
        <v>0.64049999999999996</v>
      </c>
      <c r="AP508" s="70">
        <v>1131.67</v>
      </c>
      <c r="AQ508" s="70">
        <v>1842.9</v>
      </c>
      <c r="AR508" s="70">
        <v>5994.02</v>
      </c>
      <c r="AS508">
        <v>323.14999999999998</v>
      </c>
      <c r="AT508">
        <v>176.26</v>
      </c>
      <c r="AU508" s="70">
        <v>9468</v>
      </c>
      <c r="AV508" s="70">
        <v>5578.51</v>
      </c>
      <c r="AW508">
        <v>0.5333</v>
      </c>
      <c r="AX508" s="70">
        <v>1481.46</v>
      </c>
      <c r="AY508">
        <v>0.1416</v>
      </c>
      <c r="AZ508" s="70">
        <v>1748.48</v>
      </c>
      <c r="BA508">
        <v>0.16719999999999999</v>
      </c>
      <c r="BB508" s="70">
        <v>1651.64</v>
      </c>
      <c r="BC508">
        <v>0.15790000000000001</v>
      </c>
      <c r="BD508" s="70">
        <v>10460.08</v>
      </c>
      <c r="BE508" s="70">
        <v>6614.35</v>
      </c>
      <c r="BF508">
        <v>2.8187000000000002</v>
      </c>
      <c r="BG508">
        <v>0.48080000000000001</v>
      </c>
      <c r="BH508">
        <v>0.2442</v>
      </c>
      <c r="BI508">
        <v>0.20380000000000001</v>
      </c>
      <c r="BJ508">
        <v>6.0199999999999997E-2</v>
      </c>
      <c r="BK508">
        <v>1.0999999999999999E-2</v>
      </c>
    </row>
    <row r="509" spans="1:63" x14ac:dyDescent="0.25">
      <c r="A509" t="s">
        <v>587</v>
      </c>
      <c r="B509">
        <v>44834</v>
      </c>
      <c r="C509">
        <v>21</v>
      </c>
      <c r="D509">
        <v>250.12</v>
      </c>
      <c r="E509" s="70">
        <v>5252.62</v>
      </c>
      <c r="F509" s="70">
        <v>5079.66</v>
      </c>
      <c r="G509">
        <v>2.1499999999999998E-2</v>
      </c>
      <c r="H509">
        <v>3.4700000000000002E-2</v>
      </c>
      <c r="I509">
        <v>4.0000000000000002E-4</v>
      </c>
      <c r="J509">
        <v>1.4999999999999999E-2</v>
      </c>
      <c r="K509">
        <v>0.89939999999999998</v>
      </c>
      <c r="L509">
        <v>2.9000000000000001E-2</v>
      </c>
      <c r="M509">
        <v>0.22370000000000001</v>
      </c>
      <c r="N509">
        <v>1.04E-2</v>
      </c>
      <c r="O509">
        <v>0.11559999999999999</v>
      </c>
      <c r="P509" s="70">
        <v>62515.4</v>
      </c>
      <c r="Q509">
        <v>0.1027</v>
      </c>
      <c r="R509">
        <v>0.21149999999999999</v>
      </c>
      <c r="S509">
        <v>0.68579999999999997</v>
      </c>
      <c r="T509">
        <v>21.48</v>
      </c>
      <c r="U509">
        <v>26</v>
      </c>
      <c r="V509" s="70">
        <v>71148.31</v>
      </c>
      <c r="W509">
        <v>202.02</v>
      </c>
      <c r="X509" s="70">
        <v>172492.61</v>
      </c>
      <c r="Y509">
        <v>0.78139999999999998</v>
      </c>
      <c r="Z509">
        <v>0.2064</v>
      </c>
      <c r="AA509">
        <v>1.2200000000000001E-2</v>
      </c>
      <c r="AB509">
        <v>0.21859999999999999</v>
      </c>
      <c r="AC509">
        <v>172.49</v>
      </c>
      <c r="AD509" s="70">
        <v>7284.64</v>
      </c>
      <c r="AE509">
        <v>869.73</v>
      </c>
      <c r="AF509" s="70">
        <v>188284.2</v>
      </c>
      <c r="AG509">
        <v>508</v>
      </c>
      <c r="AH509" s="70">
        <v>39792</v>
      </c>
      <c r="AI509" s="70">
        <v>61262</v>
      </c>
      <c r="AJ509">
        <v>52.89</v>
      </c>
      <c r="AK509">
        <v>41.87</v>
      </c>
      <c r="AL509">
        <v>42.97</v>
      </c>
      <c r="AM509">
        <v>4.74</v>
      </c>
      <c r="AN509">
        <v>0</v>
      </c>
      <c r="AO509">
        <v>0.83740000000000003</v>
      </c>
      <c r="AP509" s="70">
        <v>1159.8800000000001</v>
      </c>
      <c r="AQ509" s="70">
        <v>1864.95</v>
      </c>
      <c r="AR509" s="70">
        <v>5817.07</v>
      </c>
      <c r="AS509">
        <v>560.6</v>
      </c>
      <c r="AT509">
        <v>222.5</v>
      </c>
      <c r="AU509" s="70">
        <v>9625</v>
      </c>
      <c r="AV509" s="70">
        <v>3675.37</v>
      </c>
      <c r="AW509">
        <v>0.31519999999999998</v>
      </c>
      <c r="AX509" s="70">
        <v>6668.12</v>
      </c>
      <c r="AY509">
        <v>0.57179999999999997</v>
      </c>
      <c r="AZ509">
        <v>853.15</v>
      </c>
      <c r="BA509">
        <v>7.3200000000000001E-2</v>
      </c>
      <c r="BB509">
        <v>465.16</v>
      </c>
      <c r="BC509">
        <v>3.9899999999999998E-2</v>
      </c>
      <c r="BD509" s="70">
        <v>11661.81</v>
      </c>
      <c r="BE509" s="70">
        <v>2514.96</v>
      </c>
      <c r="BF509">
        <v>0.3659</v>
      </c>
      <c r="BG509">
        <v>0.6099</v>
      </c>
      <c r="BH509">
        <v>0.21590000000000001</v>
      </c>
      <c r="BI509">
        <v>0.1197</v>
      </c>
      <c r="BJ509">
        <v>3.6299999999999999E-2</v>
      </c>
      <c r="BK509">
        <v>1.83E-2</v>
      </c>
    </row>
    <row r="510" spans="1:63" x14ac:dyDescent="0.25">
      <c r="A510" t="s">
        <v>588</v>
      </c>
      <c r="B510">
        <v>50294</v>
      </c>
      <c r="C510">
        <v>22</v>
      </c>
      <c r="D510">
        <v>29.9</v>
      </c>
      <c r="E510">
        <v>657.89</v>
      </c>
      <c r="F510">
        <v>644.32000000000005</v>
      </c>
      <c r="G510">
        <v>3.0999999999999999E-3</v>
      </c>
      <c r="H510">
        <v>1.9E-3</v>
      </c>
      <c r="I510">
        <v>4.0000000000000002E-4</v>
      </c>
      <c r="J510">
        <v>2.58E-2</v>
      </c>
      <c r="K510">
        <v>0.93730000000000002</v>
      </c>
      <c r="L510">
        <v>3.15E-2</v>
      </c>
      <c r="M510">
        <v>0.35959999999999998</v>
      </c>
      <c r="N510">
        <v>1.24E-2</v>
      </c>
      <c r="O510">
        <v>0.1032</v>
      </c>
      <c r="P510" s="70">
        <v>45762.19</v>
      </c>
      <c r="Q510">
        <v>0.21279999999999999</v>
      </c>
      <c r="R510">
        <v>0.2979</v>
      </c>
      <c r="S510">
        <v>0.4894</v>
      </c>
      <c r="T510">
        <v>20.100000000000001</v>
      </c>
      <c r="U510">
        <v>4.7</v>
      </c>
      <c r="V510" s="70">
        <v>68908.259999999995</v>
      </c>
      <c r="W510">
        <v>134.18</v>
      </c>
      <c r="X510" s="70">
        <v>135819.24</v>
      </c>
      <c r="Y510">
        <v>0.82730000000000004</v>
      </c>
      <c r="Z510">
        <v>0.13250000000000001</v>
      </c>
      <c r="AA510">
        <v>4.02E-2</v>
      </c>
      <c r="AB510">
        <v>0.17269999999999999</v>
      </c>
      <c r="AC510">
        <v>135.82</v>
      </c>
      <c r="AD510" s="70">
        <v>4230.34</v>
      </c>
      <c r="AE510">
        <v>574.94000000000005</v>
      </c>
      <c r="AF510" s="70">
        <v>135616.41</v>
      </c>
      <c r="AG510">
        <v>360</v>
      </c>
      <c r="AH510" s="70">
        <v>32118</v>
      </c>
      <c r="AI510" s="70">
        <v>47521</v>
      </c>
      <c r="AJ510">
        <v>58.8</v>
      </c>
      <c r="AK510">
        <v>28.98</v>
      </c>
      <c r="AL510">
        <v>36.32</v>
      </c>
      <c r="AM510">
        <v>4.5999999999999996</v>
      </c>
      <c r="AN510">
        <v>0</v>
      </c>
      <c r="AO510">
        <v>0.88490000000000002</v>
      </c>
      <c r="AP510" s="70">
        <v>1454.26</v>
      </c>
      <c r="AQ510" s="70">
        <v>1498.04</v>
      </c>
      <c r="AR510" s="70">
        <v>4906.5200000000004</v>
      </c>
      <c r="AS510">
        <v>294.43</v>
      </c>
      <c r="AT510">
        <v>267.76</v>
      </c>
      <c r="AU510" s="70">
        <v>8421</v>
      </c>
      <c r="AV510" s="70">
        <v>4381.33</v>
      </c>
      <c r="AW510">
        <v>0.4546</v>
      </c>
      <c r="AX510" s="70">
        <v>3654.64</v>
      </c>
      <c r="AY510">
        <v>0.37919999999999998</v>
      </c>
      <c r="AZ510">
        <v>805.93</v>
      </c>
      <c r="BA510">
        <v>8.3599999999999994E-2</v>
      </c>
      <c r="BB510">
        <v>796.23</v>
      </c>
      <c r="BC510">
        <v>8.2600000000000007E-2</v>
      </c>
      <c r="BD510" s="70">
        <v>9638.1200000000008</v>
      </c>
      <c r="BE510" s="70">
        <v>3398.54</v>
      </c>
      <c r="BF510">
        <v>0.80459999999999998</v>
      </c>
      <c r="BG510">
        <v>0.5101</v>
      </c>
      <c r="BH510">
        <v>0.20810000000000001</v>
      </c>
      <c r="BI510">
        <v>0.2258</v>
      </c>
      <c r="BJ510">
        <v>3.9100000000000003E-2</v>
      </c>
      <c r="BK510">
        <v>1.6899999999999998E-2</v>
      </c>
    </row>
    <row r="511" spans="1:63" x14ac:dyDescent="0.25">
      <c r="A511" t="s">
        <v>589</v>
      </c>
      <c r="B511">
        <v>49239</v>
      </c>
      <c r="C511">
        <v>24</v>
      </c>
      <c r="D511">
        <v>92.62</v>
      </c>
      <c r="E511" s="70">
        <v>2222.92</v>
      </c>
      <c r="F511" s="70">
        <v>2084.96</v>
      </c>
      <c r="G511">
        <v>1.7100000000000001E-2</v>
      </c>
      <c r="H511">
        <v>0.1323</v>
      </c>
      <c r="I511">
        <v>5.0000000000000001E-4</v>
      </c>
      <c r="J511">
        <v>1.7000000000000001E-2</v>
      </c>
      <c r="K511">
        <v>0.8</v>
      </c>
      <c r="L511">
        <v>3.3099999999999997E-2</v>
      </c>
      <c r="M511">
        <v>0.37219999999999998</v>
      </c>
      <c r="N511">
        <v>1.29E-2</v>
      </c>
      <c r="O511">
        <v>0.1396</v>
      </c>
      <c r="P511" s="70">
        <v>55258.09</v>
      </c>
      <c r="Q511">
        <v>0.24490000000000001</v>
      </c>
      <c r="R511">
        <v>0.2177</v>
      </c>
      <c r="S511">
        <v>0.53739999999999999</v>
      </c>
      <c r="T511">
        <v>17.059999999999999</v>
      </c>
      <c r="U511">
        <v>17.3</v>
      </c>
      <c r="V511" s="70">
        <v>78208.84</v>
      </c>
      <c r="W511">
        <v>126.03</v>
      </c>
      <c r="X511" s="70">
        <v>186117.51</v>
      </c>
      <c r="Y511">
        <v>0.59499999999999997</v>
      </c>
      <c r="Z511">
        <v>0.38690000000000002</v>
      </c>
      <c r="AA511">
        <v>1.8100000000000002E-2</v>
      </c>
      <c r="AB511">
        <v>0.40500000000000003</v>
      </c>
      <c r="AC511">
        <v>186.12</v>
      </c>
      <c r="AD511" s="70">
        <v>6904.64</v>
      </c>
      <c r="AE511">
        <v>588.57000000000005</v>
      </c>
      <c r="AF511" s="70">
        <v>204165.75</v>
      </c>
      <c r="AG511">
        <v>527</v>
      </c>
      <c r="AH511" s="70">
        <v>36786</v>
      </c>
      <c r="AI511" s="70">
        <v>49542</v>
      </c>
      <c r="AJ511">
        <v>63.15</v>
      </c>
      <c r="AK511">
        <v>35.47</v>
      </c>
      <c r="AL511">
        <v>38.380000000000003</v>
      </c>
      <c r="AM511">
        <v>4.5999999999999996</v>
      </c>
      <c r="AN511">
        <v>0</v>
      </c>
      <c r="AO511">
        <v>0.82310000000000005</v>
      </c>
      <c r="AP511" s="70">
        <v>1446.14</v>
      </c>
      <c r="AQ511" s="70">
        <v>1737.68</v>
      </c>
      <c r="AR511" s="70">
        <v>5680.89</v>
      </c>
      <c r="AS511">
        <v>606.5</v>
      </c>
      <c r="AT511">
        <v>416.8</v>
      </c>
      <c r="AU511" s="70">
        <v>9888</v>
      </c>
      <c r="AV511" s="70">
        <v>3451.53</v>
      </c>
      <c r="AW511">
        <v>0.31230000000000002</v>
      </c>
      <c r="AX511" s="70">
        <v>6326.96</v>
      </c>
      <c r="AY511">
        <v>0.57250000000000001</v>
      </c>
      <c r="AZ511">
        <v>763.63</v>
      </c>
      <c r="BA511">
        <v>6.9099999999999995E-2</v>
      </c>
      <c r="BB511">
        <v>509.38</v>
      </c>
      <c r="BC511">
        <v>4.6100000000000002E-2</v>
      </c>
      <c r="BD511" s="70">
        <v>11051.51</v>
      </c>
      <c r="BE511" s="70">
        <v>1351.03</v>
      </c>
      <c r="BF511">
        <v>0.27300000000000002</v>
      </c>
      <c r="BG511">
        <v>0.60699999999999998</v>
      </c>
      <c r="BH511">
        <v>0.22439999999999999</v>
      </c>
      <c r="BI511">
        <v>0.1174</v>
      </c>
      <c r="BJ511">
        <v>2.98E-2</v>
      </c>
      <c r="BK511">
        <v>2.1399999999999999E-2</v>
      </c>
    </row>
    <row r="512" spans="1:63" x14ac:dyDescent="0.25">
      <c r="A512" t="s">
        <v>590</v>
      </c>
      <c r="B512">
        <v>44842</v>
      </c>
      <c r="C512">
        <v>25</v>
      </c>
      <c r="D512">
        <v>249.07</v>
      </c>
      <c r="E512" s="70">
        <v>6226.81</v>
      </c>
      <c r="F512" s="70">
        <v>5963.02</v>
      </c>
      <c r="G512">
        <v>5.28E-2</v>
      </c>
      <c r="H512">
        <v>2.01E-2</v>
      </c>
      <c r="I512">
        <v>5.0000000000000001E-4</v>
      </c>
      <c r="J512">
        <v>2.6200000000000001E-2</v>
      </c>
      <c r="K512">
        <v>0.86450000000000005</v>
      </c>
      <c r="L512">
        <v>3.5900000000000001E-2</v>
      </c>
      <c r="M512">
        <v>0.18210000000000001</v>
      </c>
      <c r="N512">
        <v>2.9899999999999999E-2</v>
      </c>
      <c r="O512">
        <v>9.2600000000000002E-2</v>
      </c>
      <c r="P512" s="70">
        <v>63338.02</v>
      </c>
      <c r="Q512">
        <v>0.4471</v>
      </c>
      <c r="R512">
        <v>0.1812</v>
      </c>
      <c r="S512">
        <v>0.37180000000000002</v>
      </c>
      <c r="T512">
        <v>20.77</v>
      </c>
      <c r="U512">
        <v>35</v>
      </c>
      <c r="V512" s="70">
        <v>81590.66</v>
      </c>
      <c r="W512">
        <v>175.86</v>
      </c>
      <c r="X512" s="70">
        <v>225511.06</v>
      </c>
      <c r="Y512">
        <v>0.73829999999999996</v>
      </c>
      <c r="Z512">
        <v>0.24129999999999999</v>
      </c>
      <c r="AA512">
        <v>2.0500000000000001E-2</v>
      </c>
      <c r="AB512">
        <v>0.26169999999999999</v>
      </c>
      <c r="AC512">
        <v>225.51</v>
      </c>
      <c r="AD512" s="70">
        <v>9365.7999999999993</v>
      </c>
      <c r="AE512" s="70">
        <v>1039.19</v>
      </c>
      <c r="AF512" s="70">
        <v>238532.87</v>
      </c>
      <c r="AG512">
        <v>576</v>
      </c>
      <c r="AH512" s="70">
        <v>43059</v>
      </c>
      <c r="AI512" s="70">
        <v>69978</v>
      </c>
      <c r="AJ512">
        <v>80.180000000000007</v>
      </c>
      <c r="AK512">
        <v>40.409999999999997</v>
      </c>
      <c r="AL512">
        <v>41.67</v>
      </c>
      <c r="AM512">
        <v>5.6</v>
      </c>
      <c r="AN512">
        <v>0</v>
      </c>
      <c r="AO512">
        <v>0.84599999999999997</v>
      </c>
      <c r="AP512" s="70">
        <v>1945.35</v>
      </c>
      <c r="AQ512" s="70">
        <v>2478.1</v>
      </c>
      <c r="AR512" s="70">
        <v>6473.82</v>
      </c>
      <c r="AS512">
        <v>389.22</v>
      </c>
      <c r="AT512">
        <v>310.5</v>
      </c>
      <c r="AU512" s="70">
        <v>11597</v>
      </c>
      <c r="AV512" s="70">
        <v>3253.06</v>
      </c>
      <c r="AW512">
        <v>0.26040000000000002</v>
      </c>
      <c r="AX512" s="70">
        <v>8023.67</v>
      </c>
      <c r="AY512">
        <v>0.64239999999999997</v>
      </c>
      <c r="AZ512">
        <v>821.11</v>
      </c>
      <c r="BA512">
        <v>6.5699999999999995E-2</v>
      </c>
      <c r="BB512">
        <v>393.17</v>
      </c>
      <c r="BC512">
        <v>3.15E-2</v>
      </c>
      <c r="BD512" s="70">
        <v>12491.01</v>
      </c>
      <c r="BE512" s="70">
        <v>1348.23</v>
      </c>
      <c r="BF512">
        <v>0.16059999999999999</v>
      </c>
      <c r="BG512">
        <v>0.57869999999999999</v>
      </c>
      <c r="BH512">
        <v>0.2923</v>
      </c>
      <c r="BI512">
        <v>7.9799999999999996E-2</v>
      </c>
      <c r="BJ512">
        <v>2.58E-2</v>
      </c>
      <c r="BK512">
        <v>2.3300000000000001E-2</v>
      </c>
    </row>
    <row r="513" spans="1:63" x14ac:dyDescent="0.25">
      <c r="A513" t="s">
        <v>591</v>
      </c>
      <c r="B513">
        <v>44859</v>
      </c>
      <c r="C513">
        <v>6</v>
      </c>
      <c r="D513">
        <v>314.77999999999997</v>
      </c>
      <c r="E513" s="70">
        <v>1888.7</v>
      </c>
      <c r="F513" s="70">
        <v>1973.28</v>
      </c>
      <c r="G513">
        <v>3.5000000000000001E-3</v>
      </c>
      <c r="H513">
        <v>4.58E-2</v>
      </c>
      <c r="I513">
        <v>4.1000000000000003E-3</v>
      </c>
      <c r="J513">
        <v>5.7000000000000002E-2</v>
      </c>
      <c r="K513">
        <v>0.83479999999999999</v>
      </c>
      <c r="L513">
        <v>5.4899999999999997E-2</v>
      </c>
      <c r="M513">
        <v>0.60089999999999999</v>
      </c>
      <c r="N513">
        <v>5.0000000000000001E-4</v>
      </c>
      <c r="O513">
        <v>0.1404</v>
      </c>
      <c r="P513" s="70">
        <v>55348.17</v>
      </c>
      <c r="Q513">
        <v>0.26529999999999998</v>
      </c>
      <c r="R513">
        <v>0.1633</v>
      </c>
      <c r="S513">
        <v>0.57140000000000002</v>
      </c>
      <c r="T513">
        <v>17.440000000000001</v>
      </c>
      <c r="U513">
        <v>12.33</v>
      </c>
      <c r="V513" s="70">
        <v>58592.76</v>
      </c>
      <c r="W513">
        <v>148.88</v>
      </c>
      <c r="X513" s="70">
        <v>72806.350000000006</v>
      </c>
      <c r="Y513">
        <v>0.85189999999999999</v>
      </c>
      <c r="Z513">
        <v>0.10299999999999999</v>
      </c>
      <c r="AA513">
        <v>4.5100000000000001E-2</v>
      </c>
      <c r="AB513">
        <v>0.14810000000000001</v>
      </c>
      <c r="AC513">
        <v>72.81</v>
      </c>
      <c r="AD513" s="70">
        <v>2876.42</v>
      </c>
      <c r="AE513">
        <v>528.19000000000005</v>
      </c>
      <c r="AF513" s="70">
        <v>73330.570000000007</v>
      </c>
      <c r="AG513">
        <v>48</v>
      </c>
      <c r="AH513" s="70">
        <v>24927</v>
      </c>
      <c r="AI513" s="70">
        <v>35966</v>
      </c>
      <c r="AJ513">
        <v>62.7</v>
      </c>
      <c r="AK513">
        <v>37.380000000000003</v>
      </c>
      <c r="AL513">
        <v>46.97</v>
      </c>
      <c r="AM513">
        <v>3.9</v>
      </c>
      <c r="AN513">
        <v>0</v>
      </c>
      <c r="AO513">
        <v>1.1473</v>
      </c>
      <c r="AP513" s="70">
        <v>1076</v>
      </c>
      <c r="AQ513" s="70">
        <v>1433.92</v>
      </c>
      <c r="AR513" s="70">
        <v>5529.82</v>
      </c>
      <c r="AS513">
        <v>371.92</v>
      </c>
      <c r="AT513">
        <v>94.35</v>
      </c>
      <c r="AU513" s="70">
        <v>8506</v>
      </c>
      <c r="AV513" s="70">
        <v>6013.72</v>
      </c>
      <c r="AW513">
        <v>0.59799999999999998</v>
      </c>
      <c r="AX513" s="70">
        <v>2132.5100000000002</v>
      </c>
      <c r="AY513">
        <v>0.21210000000000001</v>
      </c>
      <c r="AZ513">
        <v>859.88</v>
      </c>
      <c r="BA513">
        <v>8.5500000000000007E-2</v>
      </c>
      <c r="BB513" s="70">
        <v>1050.3499999999999</v>
      </c>
      <c r="BC513">
        <v>0.10440000000000001</v>
      </c>
      <c r="BD513" s="70">
        <v>10056.459999999999</v>
      </c>
      <c r="BE513" s="70">
        <v>5221.1400000000003</v>
      </c>
      <c r="BF513">
        <v>2.2970000000000002</v>
      </c>
      <c r="BG513">
        <v>0.5464</v>
      </c>
      <c r="BH513">
        <v>0.2074</v>
      </c>
      <c r="BI513">
        <v>0.20069999999999999</v>
      </c>
      <c r="BJ513">
        <v>2.6800000000000001E-2</v>
      </c>
      <c r="BK513">
        <v>1.8700000000000001E-2</v>
      </c>
    </row>
    <row r="514" spans="1:63" x14ac:dyDescent="0.25">
      <c r="A514" t="s">
        <v>592</v>
      </c>
      <c r="B514">
        <v>50658</v>
      </c>
      <c r="C514">
        <v>51</v>
      </c>
      <c r="D514">
        <v>9.2799999999999994</v>
      </c>
      <c r="E514">
        <v>473.17</v>
      </c>
      <c r="F514">
        <v>421.56</v>
      </c>
      <c r="G514">
        <v>4.7999999999999996E-3</v>
      </c>
      <c r="H514">
        <v>9.7000000000000003E-3</v>
      </c>
      <c r="I514">
        <v>2.3999999999999998E-3</v>
      </c>
      <c r="J514">
        <v>4.82E-2</v>
      </c>
      <c r="K514">
        <v>0.90369999999999995</v>
      </c>
      <c r="L514">
        <v>3.1300000000000001E-2</v>
      </c>
      <c r="M514">
        <v>0.47020000000000001</v>
      </c>
      <c r="N514">
        <v>0</v>
      </c>
      <c r="O514">
        <v>0.11</v>
      </c>
      <c r="P514" s="70">
        <v>45298.37</v>
      </c>
      <c r="Q514">
        <v>0.2424</v>
      </c>
      <c r="R514">
        <v>0.21210000000000001</v>
      </c>
      <c r="S514">
        <v>0.54549999999999998</v>
      </c>
      <c r="T514">
        <v>11.3</v>
      </c>
      <c r="U514">
        <v>5.2</v>
      </c>
      <c r="V514" s="70">
        <v>60245.04</v>
      </c>
      <c r="W514">
        <v>86.71</v>
      </c>
      <c r="X514" s="70">
        <v>119645.33</v>
      </c>
      <c r="Y514">
        <v>0.80710000000000004</v>
      </c>
      <c r="Z514">
        <v>0.1069</v>
      </c>
      <c r="AA514">
        <v>8.5999999999999993E-2</v>
      </c>
      <c r="AB514">
        <v>0.19289999999999999</v>
      </c>
      <c r="AC514">
        <v>119.65</v>
      </c>
      <c r="AD514" s="70">
        <v>3614.25</v>
      </c>
      <c r="AE514">
        <v>516.11</v>
      </c>
      <c r="AF514" s="70">
        <v>120636.83</v>
      </c>
      <c r="AG514">
        <v>288</v>
      </c>
      <c r="AH514" s="70">
        <v>30677</v>
      </c>
      <c r="AI514" s="70">
        <v>39665</v>
      </c>
      <c r="AJ514">
        <v>44</v>
      </c>
      <c r="AK514">
        <v>28.27</v>
      </c>
      <c r="AL514">
        <v>33.72</v>
      </c>
      <c r="AM514">
        <v>4</v>
      </c>
      <c r="AN514" s="70">
        <v>1413.25</v>
      </c>
      <c r="AO514">
        <v>1.3322000000000001</v>
      </c>
      <c r="AP514" s="70">
        <v>1557.06</v>
      </c>
      <c r="AQ514" s="70">
        <v>1695.73</v>
      </c>
      <c r="AR514" s="70">
        <v>5347.56</v>
      </c>
      <c r="AS514">
        <v>244.65</v>
      </c>
      <c r="AT514">
        <v>476.94</v>
      </c>
      <c r="AU514" s="70">
        <v>9322</v>
      </c>
      <c r="AV514" s="70">
        <v>5340.93</v>
      </c>
      <c r="AW514">
        <v>0.43790000000000001</v>
      </c>
      <c r="AX514" s="70">
        <v>4732.24</v>
      </c>
      <c r="AY514">
        <v>0.38800000000000001</v>
      </c>
      <c r="AZ514">
        <v>976.25</v>
      </c>
      <c r="BA514">
        <v>0.08</v>
      </c>
      <c r="BB514" s="70">
        <v>1146.47</v>
      </c>
      <c r="BC514">
        <v>9.4E-2</v>
      </c>
      <c r="BD514" s="70">
        <v>12195.89</v>
      </c>
      <c r="BE514" s="70">
        <v>3491.99</v>
      </c>
      <c r="BF514">
        <v>1.2030000000000001</v>
      </c>
      <c r="BG514">
        <v>0.51549999999999996</v>
      </c>
      <c r="BH514">
        <v>0.19159999999999999</v>
      </c>
      <c r="BI514">
        <v>0.2477</v>
      </c>
      <c r="BJ514">
        <v>2.8400000000000002E-2</v>
      </c>
      <c r="BK514">
        <v>1.6899999999999998E-2</v>
      </c>
    </row>
    <row r="515" spans="1:63" x14ac:dyDescent="0.25">
      <c r="A515" t="s">
        <v>593</v>
      </c>
      <c r="B515">
        <v>47274</v>
      </c>
      <c r="C515">
        <v>29</v>
      </c>
      <c r="D515">
        <v>91.99</v>
      </c>
      <c r="E515" s="70">
        <v>2667.82</v>
      </c>
      <c r="F515" s="70">
        <v>2597.94</v>
      </c>
      <c r="G515">
        <v>2.1399999999999999E-2</v>
      </c>
      <c r="H515">
        <v>3.3700000000000001E-2</v>
      </c>
      <c r="I515">
        <v>2.5000000000000001E-3</v>
      </c>
      <c r="J515">
        <v>3.56E-2</v>
      </c>
      <c r="K515">
        <v>0.87119999999999997</v>
      </c>
      <c r="L515">
        <v>3.5499999999999997E-2</v>
      </c>
      <c r="M515">
        <v>0.1648</v>
      </c>
      <c r="N515">
        <v>1.3899999999999999E-2</v>
      </c>
      <c r="O515">
        <v>8.6300000000000002E-2</v>
      </c>
      <c r="P515" s="70">
        <v>63281.32</v>
      </c>
      <c r="Q515">
        <v>0.1152</v>
      </c>
      <c r="R515">
        <v>0.1273</v>
      </c>
      <c r="S515">
        <v>0.75760000000000005</v>
      </c>
      <c r="T515">
        <v>19.93</v>
      </c>
      <c r="U515">
        <v>9.83</v>
      </c>
      <c r="V515" s="70">
        <v>99863.89</v>
      </c>
      <c r="W515">
        <v>266.22000000000003</v>
      </c>
      <c r="X515" s="70">
        <v>189064.1</v>
      </c>
      <c r="Y515">
        <v>0.85629999999999995</v>
      </c>
      <c r="Z515">
        <v>0.11070000000000001</v>
      </c>
      <c r="AA515">
        <v>3.3000000000000002E-2</v>
      </c>
      <c r="AB515">
        <v>0.14369999999999999</v>
      </c>
      <c r="AC515">
        <v>189.06</v>
      </c>
      <c r="AD515" s="70">
        <v>6812.03</v>
      </c>
      <c r="AE515">
        <v>884.7</v>
      </c>
      <c r="AF515" s="70">
        <v>216148.73</v>
      </c>
      <c r="AG515">
        <v>546</v>
      </c>
      <c r="AH515" s="70">
        <v>50851</v>
      </c>
      <c r="AI515" s="70">
        <v>91719</v>
      </c>
      <c r="AJ515">
        <v>62</v>
      </c>
      <c r="AK515">
        <v>34.979999999999997</v>
      </c>
      <c r="AL515">
        <v>36.43</v>
      </c>
      <c r="AM515">
        <v>4.5</v>
      </c>
      <c r="AN515">
        <v>0</v>
      </c>
      <c r="AO515">
        <v>0.63100000000000001</v>
      </c>
      <c r="AP515" s="70">
        <v>1044.0899999999999</v>
      </c>
      <c r="AQ515" s="70">
        <v>2032.21</v>
      </c>
      <c r="AR515" s="70">
        <v>5406.19</v>
      </c>
      <c r="AS515">
        <v>571.57000000000005</v>
      </c>
      <c r="AT515">
        <v>366.95</v>
      </c>
      <c r="AU515" s="70">
        <v>9421</v>
      </c>
      <c r="AV515" s="70">
        <v>2962.23</v>
      </c>
      <c r="AW515">
        <v>0.29449999999999998</v>
      </c>
      <c r="AX515" s="70">
        <v>5712.51</v>
      </c>
      <c r="AY515">
        <v>0.56789999999999996</v>
      </c>
      <c r="AZ515">
        <v>902.33</v>
      </c>
      <c r="BA515">
        <v>8.9700000000000002E-2</v>
      </c>
      <c r="BB515">
        <v>481.66</v>
      </c>
      <c r="BC515">
        <v>4.7899999999999998E-2</v>
      </c>
      <c r="BD515" s="70">
        <v>10058.73</v>
      </c>
      <c r="BE515" s="70">
        <v>2014.94</v>
      </c>
      <c r="BF515">
        <v>0.22819999999999999</v>
      </c>
      <c r="BG515">
        <v>0.59040000000000004</v>
      </c>
      <c r="BH515">
        <v>0.20069999999999999</v>
      </c>
      <c r="BI515">
        <v>0.15989999999999999</v>
      </c>
      <c r="BJ515">
        <v>3.7199999999999997E-2</v>
      </c>
      <c r="BK515">
        <v>1.1900000000000001E-2</v>
      </c>
    </row>
    <row r="516" spans="1:63" x14ac:dyDescent="0.25">
      <c r="A516" t="s">
        <v>594</v>
      </c>
      <c r="B516">
        <v>47092</v>
      </c>
      <c r="C516">
        <v>43</v>
      </c>
      <c r="D516">
        <v>32.049999999999997</v>
      </c>
      <c r="E516" s="70">
        <v>1378.34</v>
      </c>
      <c r="F516" s="70">
        <v>1311.25</v>
      </c>
      <c r="G516">
        <v>3.8E-3</v>
      </c>
      <c r="H516">
        <v>8.9999999999999993E-3</v>
      </c>
      <c r="I516">
        <v>4.5999999999999999E-3</v>
      </c>
      <c r="J516">
        <v>4.2999999999999997E-2</v>
      </c>
      <c r="K516">
        <v>0.9123</v>
      </c>
      <c r="L516">
        <v>2.7199999999999998E-2</v>
      </c>
      <c r="M516">
        <v>0.4168</v>
      </c>
      <c r="N516">
        <v>8.0000000000000004E-4</v>
      </c>
      <c r="O516">
        <v>0.13289999999999999</v>
      </c>
      <c r="P516" s="70">
        <v>51976.47</v>
      </c>
      <c r="Q516">
        <v>0.17860000000000001</v>
      </c>
      <c r="R516">
        <v>0.32140000000000002</v>
      </c>
      <c r="S516">
        <v>0.5</v>
      </c>
      <c r="T516">
        <v>17.41</v>
      </c>
      <c r="U516">
        <v>10.96</v>
      </c>
      <c r="V516" s="70">
        <v>66826.039999999994</v>
      </c>
      <c r="W516">
        <v>118.29</v>
      </c>
      <c r="X516" s="70">
        <v>129940.85</v>
      </c>
      <c r="Y516">
        <v>0.82289999999999996</v>
      </c>
      <c r="Z516">
        <v>0.14360000000000001</v>
      </c>
      <c r="AA516">
        <v>3.3599999999999998E-2</v>
      </c>
      <c r="AB516">
        <v>0.17710000000000001</v>
      </c>
      <c r="AC516">
        <v>129.94</v>
      </c>
      <c r="AD516" s="70">
        <v>4037.38</v>
      </c>
      <c r="AE516">
        <v>616.79</v>
      </c>
      <c r="AF516" s="70">
        <v>159890.53</v>
      </c>
      <c r="AG516">
        <v>449</v>
      </c>
      <c r="AH516" s="70">
        <v>34462</v>
      </c>
      <c r="AI516" s="70">
        <v>48411</v>
      </c>
      <c r="AJ516">
        <v>57.93</v>
      </c>
      <c r="AK516">
        <v>29.85</v>
      </c>
      <c r="AL516">
        <v>31.78</v>
      </c>
      <c r="AM516">
        <v>2.8</v>
      </c>
      <c r="AN516" s="70">
        <v>1099.67</v>
      </c>
      <c r="AO516">
        <v>1.1671</v>
      </c>
      <c r="AP516" s="70">
        <v>1480.12</v>
      </c>
      <c r="AQ516" s="70">
        <v>1916.29</v>
      </c>
      <c r="AR516" s="70">
        <v>5088.46</v>
      </c>
      <c r="AS516">
        <v>552.73</v>
      </c>
      <c r="AT516">
        <v>366.39</v>
      </c>
      <c r="AU516" s="70">
        <v>9404</v>
      </c>
      <c r="AV516" s="70">
        <v>3745.06</v>
      </c>
      <c r="AW516">
        <v>0.38</v>
      </c>
      <c r="AX516" s="70">
        <v>4556.6099999999997</v>
      </c>
      <c r="AY516">
        <v>0.46229999999999999</v>
      </c>
      <c r="AZ516">
        <v>919.5</v>
      </c>
      <c r="BA516">
        <v>9.3299999999999994E-2</v>
      </c>
      <c r="BB516">
        <v>634.38</v>
      </c>
      <c r="BC516">
        <v>6.4399999999999999E-2</v>
      </c>
      <c r="BD516" s="70">
        <v>9855.5499999999993</v>
      </c>
      <c r="BE516" s="70">
        <v>2173.8200000000002</v>
      </c>
      <c r="BF516">
        <v>0.52259999999999995</v>
      </c>
      <c r="BG516">
        <v>0.53310000000000002</v>
      </c>
      <c r="BH516">
        <v>0.19539999999999999</v>
      </c>
      <c r="BI516">
        <v>0.22189999999999999</v>
      </c>
      <c r="BJ516">
        <v>3.1E-2</v>
      </c>
      <c r="BK516">
        <v>1.8599999999999998E-2</v>
      </c>
    </row>
    <row r="517" spans="1:63" x14ac:dyDescent="0.25">
      <c r="A517" t="s">
        <v>595</v>
      </c>
      <c r="B517">
        <v>48652</v>
      </c>
      <c r="C517">
        <v>546</v>
      </c>
      <c r="D517">
        <v>4.72</v>
      </c>
      <c r="E517" s="70">
        <v>2579.0700000000002</v>
      </c>
      <c r="F517" s="70">
        <v>2476</v>
      </c>
      <c r="G517">
        <v>4.0000000000000002E-4</v>
      </c>
      <c r="H517">
        <v>4.1000000000000003E-3</v>
      </c>
      <c r="I517">
        <v>4.0000000000000002E-4</v>
      </c>
      <c r="J517">
        <v>3.8999999999999998E-3</v>
      </c>
      <c r="K517">
        <v>0.98229999999999995</v>
      </c>
      <c r="L517">
        <v>8.8999999999999999E-3</v>
      </c>
      <c r="M517">
        <v>0.59930000000000005</v>
      </c>
      <c r="N517">
        <v>4.0000000000000002E-4</v>
      </c>
      <c r="O517">
        <v>0.1971</v>
      </c>
      <c r="P517" s="70">
        <v>45090.63</v>
      </c>
      <c r="Q517">
        <v>0.29409999999999997</v>
      </c>
      <c r="R517">
        <v>0.39710000000000001</v>
      </c>
      <c r="S517">
        <v>0.30880000000000002</v>
      </c>
      <c r="T517">
        <v>14.33</v>
      </c>
      <c r="U517">
        <v>21</v>
      </c>
      <c r="V517" s="70">
        <v>58134.239999999998</v>
      </c>
      <c r="W517">
        <v>122.81</v>
      </c>
      <c r="X517" s="70">
        <v>150564.69</v>
      </c>
      <c r="Y517">
        <v>0.57709999999999995</v>
      </c>
      <c r="Z517">
        <v>9.7199999999999995E-2</v>
      </c>
      <c r="AA517">
        <v>0.32569999999999999</v>
      </c>
      <c r="AB517">
        <v>0.4229</v>
      </c>
      <c r="AC517">
        <v>150.56</v>
      </c>
      <c r="AD517" s="70">
        <v>3978.66</v>
      </c>
      <c r="AE517">
        <v>397.18</v>
      </c>
      <c r="AF517" s="70">
        <v>122494.11</v>
      </c>
      <c r="AG517">
        <v>300</v>
      </c>
      <c r="AH517" s="70">
        <v>31259</v>
      </c>
      <c r="AI517" s="70">
        <v>51551</v>
      </c>
      <c r="AJ517">
        <v>35.4</v>
      </c>
      <c r="AK517">
        <v>20</v>
      </c>
      <c r="AL517">
        <v>34.49</v>
      </c>
      <c r="AM517">
        <v>3.9</v>
      </c>
      <c r="AN517">
        <v>0</v>
      </c>
      <c r="AO517">
        <v>0.47120000000000001</v>
      </c>
      <c r="AP517" s="70">
        <v>1347.14</v>
      </c>
      <c r="AQ517" s="70">
        <v>2782.97</v>
      </c>
      <c r="AR517" s="70">
        <v>6049.38</v>
      </c>
      <c r="AS517">
        <v>318.52999999999997</v>
      </c>
      <c r="AT517">
        <v>96.99</v>
      </c>
      <c r="AU517" s="70">
        <v>10595</v>
      </c>
      <c r="AV517" s="70">
        <v>6219.26</v>
      </c>
      <c r="AW517">
        <v>0.52449999999999997</v>
      </c>
      <c r="AX517" s="70">
        <v>4150.22</v>
      </c>
      <c r="AY517">
        <v>0.35</v>
      </c>
      <c r="AZ517">
        <v>345.31</v>
      </c>
      <c r="BA517">
        <v>2.9100000000000001E-2</v>
      </c>
      <c r="BB517" s="70">
        <v>1141.82</v>
      </c>
      <c r="BC517">
        <v>9.6299999999999997E-2</v>
      </c>
      <c r="BD517" s="70">
        <v>11856.62</v>
      </c>
      <c r="BE517" s="70">
        <v>4513.75</v>
      </c>
      <c r="BF517">
        <v>1.0731999999999999</v>
      </c>
      <c r="BG517">
        <v>0.49759999999999999</v>
      </c>
      <c r="BH517">
        <v>0.28270000000000001</v>
      </c>
      <c r="BI517">
        <v>0.14610000000000001</v>
      </c>
      <c r="BJ517">
        <v>5.0599999999999999E-2</v>
      </c>
      <c r="BK517">
        <v>2.3E-2</v>
      </c>
    </row>
    <row r="518" spans="1:63" x14ac:dyDescent="0.25">
      <c r="A518" t="s">
        <v>596</v>
      </c>
      <c r="B518">
        <v>44867</v>
      </c>
      <c r="C518">
        <v>17</v>
      </c>
      <c r="D518">
        <v>313.63</v>
      </c>
      <c r="E518" s="70">
        <v>5331.72</v>
      </c>
      <c r="F518" s="70">
        <v>5149.04</v>
      </c>
      <c r="G518">
        <v>0.13109999999999999</v>
      </c>
      <c r="H518">
        <v>7.9699999999999993E-2</v>
      </c>
      <c r="I518">
        <v>2.0000000000000001E-4</v>
      </c>
      <c r="J518">
        <v>4.2799999999999998E-2</v>
      </c>
      <c r="K518">
        <v>0.68769999999999998</v>
      </c>
      <c r="L518">
        <v>5.8400000000000001E-2</v>
      </c>
      <c r="M518">
        <v>0.16539999999999999</v>
      </c>
      <c r="N518">
        <v>5.0900000000000001E-2</v>
      </c>
      <c r="O518">
        <v>9.9599999999999994E-2</v>
      </c>
      <c r="P518" s="70">
        <v>71073.25</v>
      </c>
      <c r="Q518">
        <v>0.16039999999999999</v>
      </c>
      <c r="R518">
        <v>0.16839999999999999</v>
      </c>
      <c r="S518">
        <v>0.67110000000000003</v>
      </c>
      <c r="T518">
        <v>17.29</v>
      </c>
      <c r="U518">
        <v>28.7</v>
      </c>
      <c r="V518" s="70">
        <v>96536.81</v>
      </c>
      <c r="W518">
        <v>184.41</v>
      </c>
      <c r="X518" s="70">
        <v>303588.37</v>
      </c>
      <c r="Y518">
        <v>0.61219999999999997</v>
      </c>
      <c r="Z518">
        <v>0.36480000000000001</v>
      </c>
      <c r="AA518">
        <v>2.3E-2</v>
      </c>
      <c r="AB518">
        <v>0.38779999999999998</v>
      </c>
      <c r="AC518">
        <v>303.58999999999997</v>
      </c>
      <c r="AD518" s="70">
        <v>11420.62</v>
      </c>
      <c r="AE518">
        <v>858</v>
      </c>
      <c r="AF518" s="70">
        <v>347492.81</v>
      </c>
      <c r="AG518">
        <v>600</v>
      </c>
      <c r="AH518" s="70">
        <v>51335</v>
      </c>
      <c r="AI518" s="70">
        <v>129757</v>
      </c>
      <c r="AJ518">
        <v>66.650000000000006</v>
      </c>
      <c r="AK518">
        <v>32.950000000000003</v>
      </c>
      <c r="AL518">
        <v>43.63</v>
      </c>
      <c r="AM518">
        <v>4.63</v>
      </c>
      <c r="AN518">
        <v>0</v>
      </c>
      <c r="AO518">
        <v>0.40439999999999998</v>
      </c>
      <c r="AP518" s="70">
        <v>1566.2</v>
      </c>
      <c r="AQ518" s="70">
        <v>2588.56</v>
      </c>
      <c r="AR518" s="70">
        <v>8616.35</v>
      </c>
      <c r="AS518">
        <v>971.61</v>
      </c>
      <c r="AT518">
        <v>533.29999999999995</v>
      </c>
      <c r="AU518" s="70">
        <v>14276</v>
      </c>
      <c r="AV518" s="70">
        <v>3179.47</v>
      </c>
      <c r="AW518">
        <v>0.2145</v>
      </c>
      <c r="AX518" s="70">
        <v>10195.780000000001</v>
      </c>
      <c r="AY518">
        <v>0.68799999999999994</v>
      </c>
      <c r="AZ518">
        <v>958.74</v>
      </c>
      <c r="BA518">
        <v>6.4699999999999994E-2</v>
      </c>
      <c r="BB518">
        <v>486.1</v>
      </c>
      <c r="BC518">
        <v>3.2800000000000003E-2</v>
      </c>
      <c r="BD518" s="70">
        <v>14820.09</v>
      </c>
      <c r="BE518">
        <v>384.45</v>
      </c>
      <c r="BF518">
        <v>2.23E-2</v>
      </c>
      <c r="BG518">
        <v>0.63260000000000005</v>
      </c>
      <c r="BH518">
        <v>0.22520000000000001</v>
      </c>
      <c r="BI518">
        <v>7.5200000000000003E-2</v>
      </c>
      <c r="BJ518">
        <v>3.4700000000000002E-2</v>
      </c>
      <c r="BK518">
        <v>3.2300000000000002E-2</v>
      </c>
    </row>
    <row r="519" spans="1:63" x14ac:dyDescent="0.25">
      <c r="A519" t="s">
        <v>597</v>
      </c>
      <c r="B519">
        <v>44875</v>
      </c>
      <c r="C519">
        <v>29</v>
      </c>
      <c r="D519">
        <v>262.66000000000003</v>
      </c>
      <c r="E519" s="70">
        <v>7617.02</v>
      </c>
      <c r="F519" s="70">
        <v>7351.9</v>
      </c>
      <c r="G519">
        <v>4.1200000000000001E-2</v>
      </c>
      <c r="H519">
        <v>5.3100000000000001E-2</v>
      </c>
      <c r="I519">
        <v>8.0000000000000004E-4</v>
      </c>
      <c r="J519">
        <v>2.1499999999999998E-2</v>
      </c>
      <c r="K519">
        <v>0.85229999999999995</v>
      </c>
      <c r="L519">
        <v>3.1199999999999999E-2</v>
      </c>
      <c r="M519">
        <v>0.20119999999999999</v>
      </c>
      <c r="N519">
        <v>1.3599999999999999E-2</v>
      </c>
      <c r="O519">
        <v>0.13020000000000001</v>
      </c>
      <c r="P519" s="70">
        <v>63881.84</v>
      </c>
      <c r="Q519">
        <v>0.28820000000000001</v>
      </c>
      <c r="R519">
        <v>0.13930000000000001</v>
      </c>
      <c r="S519">
        <v>0.57250000000000001</v>
      </c>
      <c r="T519">
        <v>18.07</v>
      </c>
      <c r="U519">
        <v>51.83</v>
      </c>
      <c r="V519" s="70">
        <v>89840.44</v>
      </c>
      <c r="W519">
        <v>146.96</v>
      </c>
      <c r="X519" s="70">
        <v>172267.74</v>
      </c>
      <c r="Y519">
        <v>0.76249999999999996</v>
      </c>
      <c r="Z519">
        <v>0.22259999999999999</v>
      </c>
      <c r="AA519">
        <v>1.4999999999999999E-2</v>
      </c>
      <c r="AB519">
        <v>0.23749999999999999</v>
      </c>
      <c r="AC519">
        <v>172.27</v>
      </c>
      <c r="AD519" s="70">
        <v>7920.11</v>
      </c>
      <c r="AE519" s="70">
        <v>1057.73</v>
      </c>
      <c r="AF519" s="70">
        <v>208190.06</v>
      </c>
      <c r="AG519">
        <v>530</v>
      </c>
      <c r="AH519" s="70">
        <v>42495</v>
      </c>
      <c r="AI519" s="70">
        <v>83235</v>
      </c>
      <c r="AJ519">
        <v>77.099999999999994</v>
      </c>
      <c r="AK519">
        <v>44.89</v>
      </c>
      <c r="AL519">
        <v>47.59</v>
      </c>
      <c r="AM519">
        <v>5</v>
      </c>
      <c r="AN519">
        <v>0</v>
      </c>
      <c r="AO519">
        <v>0.72189999999999999</v>
      </c>
      <c r="AP519" s="70">
        <v>1506.39</v>
      </c>
      <c r="AQ519" s="70">
        <v>2017.15</v>
      </c>
      <c r="AR519" s="70">
        <v>6479.74</v>
      </c>
      <c r="AS519">
        <v>606.07000000000005</v>
      </c>
      <c r="AT519">
        <v>265.66000000000003</v>
      </c>
      <c r="AU519" s="70">
        <v>10875</v>
      </c>
      <c r="AV519" s="70">
        <v>3006.97</v>
      </c>
      <c r="AW519">
        <v>0.26669999999999999</v>
      </c>
      <c r="AX519" s="70">
        <v>7323.63</v>
      </c>
      <c r="AY519">
        <v>0.64949999999999997</v>
      </c>
      <c r="AZ519">
        <v>434.07</v>
      </c>
      <c r="BA519">
        <v>3.85E-2</v>
      </c>
      <c r="BB519">
        <v>510.83</v>
      </c>
      <c r="BC519">
        <v>4.53E-2</v>
      </c>
      <c r="BD519" s="70">
        <v>11275.5</v>
      </c>
      <c r="BE519" s="70">
        <v>1384.26</v>
      </c>
      <c r="BF519">
        <v>0.14069999999999999</v>
      </c>
      <c r="BG519">
        <v>0.58150000000000002</v>
      </c>
      <c r="BH519">
        <v>0.26179999999999998</v>
      </c>
      <c r="BI519">
        <v>0.1014</v>
      </c>
      <c r="BJ519">
        <v>3.78E-2</v>
      </c>
      <c r="BK519">
        <v>1.7399999999999999E-2</v>
      </c>
    </row>
    <row r="520" spans="1:63" x14ac:dyDescent="0.25">
      <c r="A520" t="s">
        <v>598</v>
      </c>
      <c r="B520">
        <v>47969</v>
      </c>
      <c r="C520">
        <v>150</v>
      </c>
      <c r="D520">
        <v>5</v>
      </c>
      <c r="E520">
        <v>750.18</v>
      </c>
      <c r="F520">
        <v>793.52</v>
      </c>
      <c r="G520">
        <v>0</v>
      </c>
      <c r="H520">
        <v>4.0000000000000002E-4</v>
      </c>
      <c r="I520">
        <v>0</v>
      </c>
      <c r="J520">
        <v>0</v>
      </c>
      <c r="K520">
        <v>0.99609999999999999</v>
      </c>
      <c r="L520">
        <v>3.5000000000000001E-3</v>
      </c>
      <c r="M520">
        <v>0.65129999999999999</v>
      </c>
      <c r="N520">
        <v>0</v>
      </c>
      <c r="O520">
        <v>0.15989999999999999</v>
      </c>
      <c r="P520" s="70">
        <v>48535.1</v>
      </c>
      <c r="Q520">
        <v>0.193</v>
      </c>
      <c r="R520">
        <v>0.21049999999999999</v>
      </c>
      <c r="S520">
        <v>0.59650000000000003</v>
      </c>
      <c r="T520">
        <v>15.56</v>
      </c>
      <c r="U520">
        <v>6</v>
      </c>
      <c r="V520" s="70">
        <v>61555.17</v>
      </c>
      <c r="W520">
        <v>121.25</v>
      </c>
      <c r="X520" s="70">
        <v>73043.27</v>
      </c>
      <c r="Y520">
        <v>0.85209999999999997</v>
      </c>
      <c r="Z520">
        <v>2.18E-2</v>
      </c>
      <c r="AA520">
        <v>0.126</v>
      </c>
      <c r="AB520">
        <v>0.1479</v>
      </c>
      <c r="AC520">
        <v>73.040000000000006</v>
      </c>
      <c r="AD520" s="70">
        <v>1643.53</v>
      </c>
      <c r="AE520">
        <v>234.55</v>
      </c>
      <c r="AF520" s="70">
        <v>63357.91</v>
      </c>
      <c r="AG520">
        <v>24</v>
      </c>
      <c r="AH520" s="70">
        <v>29670</v>
      </c>
      <c r="AI520" s="70">
        <v>40758</v>
      </c>
      <c r="AJ520">
        <v>24.9</v>
      </c>
      <c r="AK520">
        <v>22.12</v>
      </c>
      <c r="AL520">
        <v>23.48</v>
      </c>
      <c r="AM520">
        <v>4.9000000000000004</v>
      </c>
      <c r="AN520">
        <v>0</v>
      </c>
      <c r="AO520">
        <v>0.71599999999999997</v>
      </c>
      <c r="AP520" s="70">
        <v>1291.71</v>
      </c>
      <c r="AQ520" s="70">
        <v>2773.26</v>
      </c>
      <c r="AR520" s="70">
        <v>5746.66</v>
      </c>
      <c r="AS520">
        <v>349.6</v>
      </c>
      <c r="AT520">
        <v>87.76</v>
      </c>
      <c r="AU520" s="70">
        <v>10249</v>
      </c>
      <c r="AV520" s="70">
        <v>7532.44</v>
      </c>
      <c r="AW520">
        <v>0.67230000000000001</v>
      </c>
      <c r="AX520" s="70">
        <v>1335.99</v>
      </c>
      <c r="AY520">
        <v>0.1192</v>
      </c>
      <c r="AZ520" s="70">
        <v>1288.29</v>
      </c>
      <c r="BA520">
        <v>0.115</v>
      </c>
      <c r="BB520" s="70">
        <v>1047.72</v>
      </c>
      <c r="BC520">
        <v>9.35E-2</v>
      </c>
      <c r="BD520" s="70">
        <v>11204.44</v>
      </c>
      <c r="BE520" s="70">
        <v>7979.07</v>
      </c>
      <c r="BF520">
        <v>3.9197000000000002</v>
      </c>
      <c r="BG520">
        <v>0.53490000000000004</v>
      </c>
      <c r="BH520">
        <v>0.24959999999999999</v>
      </c>
      <c r="BI520">
        <v>0.1384</v>
      </c>
      <c r="BJ520">
        <v>5.33E-2</v>
      </c>
      <c r="BK520">
        <v>2.3900000000000001E-2</v>
      </c>
    </row>
    <row r="521" spans="1:63" x14ac:dyDescent="0.25">
      <c r="A521" t="s">
        <v>599</v>
      </c>
      <c r="B521">
        <v>46151</v>
      </c>
      <c r="C521">
        <v>138</v>
      </c>
      <c r="D521">
        <v>22.03</v>
      </c>
      <c r="E521" s="70">
        <v>3040.01</v>
      </c>
      <c r="F521" s="70">
        <v>3039.43</v>
      </c>
      <c r="G521">
        <v>2.29E-2</v>
      </c>
      <c r="H521">
        <v>1.66E-2</v>
      </c>
      <c r="I521">
        <v>8.9999999999999998E-4</v>
      </c>
      <c r="J521">
        <v>1.9E-2</v>
      </c>
      <c r="K521">
        <v>0.90900000000000003</v>
      </c>
      <c r="L521">
        <v>3.1699999999999999E-2</v>
      </c>
      <c r="M521">
        <v>0.34510000000000002</v>
      </c>
      <c r="N521">
        <v>2.7300000000000001E-2</v>
      </c>
      <c r="O521">
        <v>9.5000000000000001E-2</v>
      </c>
      <c r="P521" s="70">
        <v>57317.15</v>
      </c>
      <c r="Q521">
        <v>0.245</v>
      </c>
      <c r="R521">
        <v>0.15</v>
      </c>
      <c r="S521">
        <v>0.60499999999999998</v>
      </c>
      <c r="T521">
        <v>17.55</v>
      </c>
      <c r="U521">
        <v>21</v>
      </c>
      <c r="V521" s="70">
        <v>77775.48</v>
      </c>
      <c r="W521">
        <v>137.86000000000001</v>
      </c>
      <c r="X521" s="70">
        <v>222537.89</v>
      </c>
      <c r="Y521">
        <v>0.75049999999999994</v>
      </c>
      <c r="Z521">
        <v>0.18110000000000001</v>
      </c>
      <c r="AA521">
        <v>6.8400000000000002E-2</v>
      </c>
      <c r="AB521">
        <v>0.2495</v>
      </c>
      <c r="AC521">
        <v>222.54</v>
      </c>
      <c r="AD521" s="70">
        <v>5668.29</v>
      </c>
      <c r="AE521">
        <v>678.62</v>
      </c>
      <c r="AF521" s="70">
        <v>235102.46</v>
      </c>
      <c r="AG521">
        <v>572</v>
      </c>
      <c r="AH521" s="70">
        <v>34073</v>
      </c>
      <c r="AI521" s="70">
        <v>53380</v>
      </c>
      <c r="AJ521">
        <v>50.23</v>
      </c>
      <c r="AK521">
        <v>22.96</v>
      </c>
      <c r="AL521">
        <v>26.51</v>
      </c>
      <c r="AM521">
        <v>2.19</v>
      </c>
      <c r="AN521" s="70">
        <v>1713.93</v>
      </c>
      <c r="AO521">
        <v>1.2447999999999999</v>
      </c>
      <c r="AP521" s="70">
        <v>1267.02</v>
      </c>
      <c r="AQ521" s="70">
        <v>2232.7199999999998</v>
      </c>
      <c r="AR521" s="70">
        <v>6422.11</v>
      </c>
      <c r="AS521">
        <v>525.91999999999996</v>
      </c>
      <c r="AT521">
        <v>341.23</v>
      </c>
      <c r="AU521" s="70">
        <v>10789</v>
      </c>
      <c r="AV521" s="70">
        <v>3165.1</v>
      </c>
      <c r="AW521">
        <v>0.27989999999999998</v>
      </c>
      <c r="AX521" s="70">
        <v>6706.93</v>
      </c>
      <c r="AY521">
        <v>0.59319999999999995</v>
      </c>
      <c r="AZ521">
        <v>794.9</v>
      </c>
      <c r="BA521">
        <v>7.0300000000000001E-2</v>
      </c>
      <c r="BB521">
        <v>639.33000000000004</v>
      </c>
      <c r="BC521">
        <v>5.6500000000000002E-2</v>
      </c>
      <c r="BD521" s="70">
        <v>11306.26</v>
      </c>
      <c r="BE521" s="70">
        <v>2765.81</v>
      </c>
      <c r="BF521">
        <v>0.51349999999999996</v>
      </c>
      <c r="BG521">
        <v>0.56089999999999995</v>
      </c>
      <c r="BH521">
        <v>0.19339999999999999</v>
      </c>
      <c r="BI521">
        <v>0.191</v>
      </c>
      <c r="BJ521">
        <v>2.7300000000000001E-2</v>
      </c>
      <c r="BK521">
        <v>2.7400000000000001E-2</v>
      </c>
    </row>
    <row r="522" spans="1:63" x14ac:dyDescent="0.25">
      <c r="A522" t="s">
        <v>600</v>
      </c>
      <c r="B522">
        <v>44883</v>
      </c>
      <c r="C522">
        <v>14</v>
      </c>
      <c r="D522">
        <v>186.4</v>
      </c>
      <c r="E522" s="70">
        <v>2609.64</v>
      </c>
      <c r="F522" s="70">
        <v>2450.3200000000002</v>
      </c>
      <c r="G522">
        <v>1.15E-2</v>
      </c>
      <c r="H522">
        <v>2.9600000000000001E-2</v>
      </c>
      <c r="I522">
        <v>1.6999999999999999E-3</v>
      </c>
      <c r="J522">
        <v>2.8299999999999999E-2</v>
      </c>
      <c r="K522">
        <v>0.88060000000000005</v>
      </c>
      <c r="L522">
        <v>4.8300000000000003E-2</v>
      </c>
      <c r="M522">
        <v>0.23</v>
      </c>
      <c r="N522">
        <v>1.55E-2</v>
      </c>
      <c r="O522">
        <v>0.1211</v>
      </c>
      <c r="P522" s="70">
        <v>57676.160000000003</v>
      </c>
      <c r="Q522">
        <v>0.41880000000000001</v>
      </c>
      <c r="R522">
        <v>0.20630000000000001</v>
      </c>
      <c r="S522">
        <v>0.375</v>
      </c>
      <c r="T522">
        <v>16.829999999999998</v>
      </c>
      <c r="U522">
        <v>15</v>
      </c>
      <c r="V522" s="70">
        <v>69465.399999999994</v>
      </c>
      <c r="W522">
        <v>173.95</v>
      </c>
      <c r="X522" s="70">
        <v>145521.71</v>
      </c>
      <c r="Y522">
        <v>0.81940000000000002</v>
      </c>
      <c r="Z522">
        <v>0.16789999999999999</v>
      </c>
      <c r="AA522">
        <v>1.2699999999999999E-2</v>
      </c>
      <c r="AB522">
        <v>0.18060000000000001</v>
      </c>
      <c r="AC522">
        <v>145.52000000000001</v>
      </c>
      <c r="AD522" s="70">
        <v>6113.29</v>
      </c>
      <c r="AE522">
        <v>923.29</v>
      </c>
      <c r="AF522" s="70">
        <v>160605.39000000001</v>
      </c>
      <c r="AG522">
        <v>453</v>
      </c>
      <c r="AH522" s="70">
        <v>35896</v>
      </c>
      <c r="AI522" s="70">
        <v>54046</v>
      </c>
      <c r="AJ522">
        <v>66.260000000000005</v>
      </c>
      <c r="AK522">
        <v>39.96</v>
      </c>
      <c r="AL522">
        <v>50.18</v>
      </c>
      <c r="AM522">
        <v>5.4</v>
      </c>
      <c r="AN522">
        <v>0</v>
      </c>
      <c r="AO522">
        <v>0.97699999999999998</v>
      </c>
      <c r="AP522" s="70">
        <v>1362.36</v>
      </c>
      <c r="AQ522" s="70">
        <v>1868.7</v>
      </c>
      <c r="AR522" s="70">
        <v>5917.68</v>
      </c>
      <c r="AS522">
        <v>466.01</v>
      </c>
      <c r="AT522">
        <v>127.26</v>
      </c>
      <c r="AU522" s="70">
        <v>9742</v>
      </c>
      <c r="AV522" s="70">
        <v>4207.67</v>
      </c>
      <c r="AW522">
        <v>0.38669999999999999</v>
      </c>
      <c r="AX522" s="70">
        <v>5604.09</v>
      </c>
      <c r="AY522">
        <v>0.5151</v>
      </c>
      <c r="AZ522">
        <v>622.99</v>
      </c>
      <c r="BA522">
        <v>5.7299999999999997E-2</v>
      </c>
      <c r="BB522">
        <v>445.84</v>
      </c>
      <c r="BC522">
        <v>4.1000000000000002E-2</v>
      </c>
      <c r="BD522" s="70">
        <v>10880.6</v>
      </c>
      <c r="BE522" s="70">
        <v>2134.11</v>
      </c>
      <c r="BF522">
        <v>0.43159999999999998</v>
      </c>
      <c r="BG522">
        <v>0.56920000000000004</v>
      </c>
      <c r="BH522">
        <v>0.2019</v>
      </c>
      <c r="BI522">
        <v>0.19239999999999999</v>
      </c>
      <c r="BJ522">
        <v>0.02</v>
      </c>
      <c r="BK522">
        <v>1.6500000000000001E-2</v>
      </c>
    </row>
    <row r="523" spans="1:63" x14ac:dyDescent="0.25">
      <c r="A523" t="s">
        <v>601</v>
      </c>
      <c r="B523">
        <v>49098</v>
      </c>
      <c r="C523">
        <v>152</v>
      </c>
      <c r="D523">
        <v>24.71</v>
      </c>
      <c r="E523" s="70">
        <v>3755.58</v>
      </c>
      <c r="F523" s="70">
        <v>3631.03</v>
      </c>
      <c r="G523">
        <v>5.1999999999999998E-3</v>
      </c>
      <c r="H523">
        <v>7.6E-3</v>
      </c>
      <c r="I523">
        <v>1.4E-3</v>
      </c>
      <c r="J523">
        <v>1.21E-2</v>
      </c>
      <c r="K523">
        <v>0.95279999999999998</v>
      </c>
      <c r="L523">
        <v>2.0899999999999998E-2</v>
      </c>
      <c r="M523">
        <v>0.33310000000000001</v>
      </c>
      <c r="N523">
        <v>1.6999999999999999E-3</v>
      </c>
      <c r="O523">
        <v>0.12180000000000001</v>
      </c>
      <c r="P523" s="70">
        <v>59799.26</v>
      </c>
      <c r="Q523">
        <v>0.16880000000000001</v>
      </c>
      <c r="R523">
        <v>0.20349999999999999</v>
      </c>
      <c r="S523">
        <v>0.62770000000000004</v>
      </c>
      <c r="T523">
        <v>18.89</v>
      </c>
      <c r="U523">
        <v>20</v>
      </c>
      <c r="V523" s="70">
        <v>83351.45</v>
      </c>
      <c r="W523">
        <v>183.77</v>
      </c>
      <c r="X523" s="70">
        <v>120843.35</v>
      </c>
      <c r="Y523">
        <v>0.7732</v>
      </c>
      <c r="Z523">
        <v>0.11360000000000001</v>
      </c>
      <c r="AA523">
        <v>0.1132</v>
      </c>
      <c r="AB523">
        <v>0.2268</v>
      </c>
      <c r="AC523">
        <v>120.84</v>
      </c>
      <c r="AD523" s="70">
        <v>2704.87</v>
      </c>
      <c r="AE523">
        <v>371.38</v>
      </c>
      <c r="AF523" s="70">
        <v>117746.78</v>
      </c>
      <c r="AG523">
        <v>273</v>
      </c>
      <c r="AH523" s="70">
        <v>38397</v>
      </c>
      <c r="AI523" s="70">
        <v>51019</v>
      </c>
      <c r="AJ523">
        <v>24.7</v>
      </c>
      <c r="AK523">
        <v>22.01</v>
      </c>
      <c r="AL523">
        <v>22.6</v>
      </c>
      <c r="AM523">
        <v>1.4</v>
      </c>
      <c r="AN523">
        <v>863.4</v>
      </c>
      <c r="AO523">
        <v>0.95699999999999996</v>
      </c>
      <c r="AP523" s="70">
        <v>1274.0999999999999</v>
      </c>
      <c r="AQ523" s="70">
        <v>1880.66</v>
      </c>
      <c r="AR523" s="70">
        <v>5243.58</v>
      </c>
      <c r="AS523">
        <v>360.76</v>
      </c>
      <c r="AT523">
        <v>94.91</v>
      </c>
      <c r="AU523" s="70">
        <v>8854</v>
      </c>
      <c r="AV523" s="70">
        <v>4744.8500000000004</v>
      </c>
      <c r="AW523">
        <v>0.51790000000000003</v>
      </c>
      <c r="AX523" s="70">
        <v>3266.56</v>
      </c>
      <c r="AY523">
        <v>0.35659999999999997</v>
      </c>
      <c r="AZ523">
        <v>665.56</v>
      </c>
      <c r="BA523">
        <v>7.2599999999999998E-2</v>
      </c>
      <c r="BB523">
        <v>484.35</v>
      </c>
      <c r="BC523">
        <v>5.2900000000000003E-2</v>
      </c>
      <c r="BD523" s="70">
        <v>9161.32</v>
      </c>
      <c r="BE523" s="70">
        <v>4105.43</v>
      </c>
      <c r="BF523">
        <v>1.3149</v>
      </c>
      <c r="BG523">
        <v>0.59760000000000002</v>
      </c>
      <c r="BH523">
        <v>0.21859999999999999</v>
      </c>
      <c r="BI523">
        <v>0.1113</v>
      </c>
      <c r="BJ523">
        <v>3.2599999999999997E-2</v>
      </c>
      <c r="BK523">
        <v>0.04</v>
      </c>
    </row>
    <row r="524" spans="1:63" x14ac:dyDescent="0.25">
      <c r="A524" t="s">
        <v>602</v>
      </c>
      <c r="B524">
        <v>46243</v>
      </c>
      <c r="C524">
        <v>43</v>
      </c>
      <c r="D524">
        <v>73.41</v>
      </c>
      <c r="E524" s="70">
        <v>3156.56</v>
      </c>
      <c r="F524" s="70">
        <v>3101.95</v>
      </c>
      <c r="G524">
        <v>5.0000000000000001E-3</v>
      </c>
      <c r="H524">
        <v>0.01</v>
      </c>
      <c r="I524">
        <v>2.3999999999999998E-3</v>
      </c>
      <c r="J524">
        <v>0.1036</v>
      </c>
      <c r="K524">
        <v>0.84899999999999998</v>
      </c>
      <c r="L524">
        <v>0.03</v>
      </c>
      <c r="M524">
        <v>0.52190000000000003</v>
      </c>
      <c r="N524">
        <v>3.0599999999999999E-2</v>
      </c>
      <c r="O524">
        <v>0.151</v>
      </c>
      <c r="P524" s="70">
        <v>57489.42</v>
      </c>
      <c r="Q524">
        <v>0.1173</v>
      </c>
      <c r="R524">
        <v>0.1341</v>
      </c>
      <c r="S524">
        <v>0.74860000000000004</v>
      </c>
      <c r="T524">
        <v>20.010000000000002</v>
      </c>
      <c r="U524">
        <v>21</v>
      </c>
      <c r="V524" s="70">
        <v>64524.38</v>
      </c>
      <c r="W524">
        <v>146.76</v>
      </c>
      <c r="X524" s="70">
        <v>87510.19</v>
      </c>
      <c r="Y524">
        <v>0.85629999999999995</v>
      </c>
      <c r="Z524">
        <v>0.1174</v>
      </c>
      <c r="AA524">
        <v>2.63E-2</v>
      </c>
      <c r="AB524">
        <v>0.14369999999999999</v>
      </c>
      <c r="AC524">
        <v>87.51</v>
      </c>
      <c r="AD524" s="70">
        <v>2909.64</v>
      </c>
      <c r="AE524">
        <v>485.62</v>
      </c>
      <c r="AF524" s="70">
        <v>88983.21</v>
      </c>
      <c r="AG524">
        <v>103</v>
      </c>
      <c r="AH524" s="70">
        <v>29613</v>
      </c>
      <c r="AI524" s="70">
        <v>43759</v>
      </c>
      <c r="AJ524">
        <v>39.630000000000003</v>
      </c>
      <c r="AK524">
        <v>32.92</v>
      </c>
      <c r="AL524">
        <v>34.21</v>
      </c>
      <c r="AM524">
        <v>5.8</v>
      </c>
      <c r="AN524">
        <v>0</v>
      </c>
      <c r="AO524">
        <v>0.95289999999999997</v>
      </c>
      <c r="AP524" s="70">
        <v>1132.58</v>
      </c>
      <c r="AQ524" s="70">
        <v>1925.68</v>
      </c>
      <c r="AR524" s="70">
        <v>5261.77</v>
      </c>
      <c r="AS524">
        <v>607.67999999999995</v>
      </c>
      <c r="AT524">
        <v>279.29000000000002</v>
      </c>
      <c r="AU524" s="70">
        <v>9207</v>
      </c>
      <c r="AV524" s="70">
        <v>5422.13</v>
      </c>
      <c r="AW524">
        <v>0.56169999999999998</v>
      </c>
      <c r="AX524" s="70">
        <v>2423.35</v>
      </c>
      <c r="AY524">
        <v>0.25109999999999999</v>
      </c>
      <c r="AZ524">
        <v>787.51</v>
      </c>
      <c r="BA524">
        <v>8.1600000000000006E-2</v>
      </c>
      <c r="BB524" s="70">
        <v>1019.48</v>
      </c>
      <c r="BC524">
        <v>0.1056</v>
      </c>
      <c r="BD524" s="70">
        <v>9652.49</v>
      </c>
      <c r="BE524" s="70">
        <v>4943.0200000000004</v>
      </c>
      <c r="BF524">
        <v>1.7374000000000001</v>
      </c>
      <c r="BG524">
        <v>0.58240000000000003</v>
      </c>
      <c r="BH524">
        <v>0.2278</v>
      </c>
      <c r="BI524">
        <v>0.14380000000000001</v>
      </c>
      <c r="BJ524">
        <v>3.5700000000000003E-2</v>
      </c>
      <c r="BK524">
        <v>1.0200000000000001E-2</v>
      </c>
    </row>
    <row r="525" spans="1:63" x14ac:dyDescent="0.25">
      <c r="A525" t="s">
        <v>603</v>
      </c>
      <c r="B525">
        <v>47399</v>
      </c>
      <c r="C525">
        <v>24</v>
      </c>
      <c r="D525">
        <v>80.88</v>
      </c>
      <c r="E525" s="70">
        <v>1941.11</v>
      </c>
      <c r="F525" s="70">
        <v>1856.78</v>
      </c>
      <c r="G525">
        <v>7.3000000000000001E-3</v>
      </c>
      <c r="H525">
        <v>8.6999999999999994E-3</v>
      </c>
      <c r="I525">
        <v>5.0000000000000001E-4</v>
      </c>
      <c r="J525">
        <v>1.7600000000000001E-2</v>
      </c>
      <c r="K525">
        <v>0.93569999999999998</v>
      </c>
      <c r="L525">
        <v>3.0099999999999998E-2</v>
      </c>
      <c r="M525">
        <v>0.39839999999999998</v>
      </c>
      <c r="N525">
        <v>2.7000000000000001E-3</v>
      </c>
      <c r="O525">
        <v>0.1724</v>
      </c>
      <c r="P525" s="70">
        <v>62296.21</v>
      </c>
      <c r="Q525">
        <v>0.18329999999999999</v>
      </c>
      <c r="R525">
        <v>0.17499999999999999</v>
      </c>
      <c r="S525">
        <v>0.64170000000000005</v>
      </c>
      <c r="T525">
        <v>19.91</v>
      </c>
      <c r="U525">
        <v>9.6999999999999993</v>
      </c>
      <c r="V525" s="70">
        <v>95923.11</v>
      </c>
      <c r="W525">
        <v>193.44</v>
      </c>
      <c r="X525" s="70">
        <v>193648.22</v>
      </c>
      <c r="Y525">
        <v>0.72550000000000003</v>
      </c>
      <c r="Z525">
        <v>9.2600000000000002E-2</v>
      </c>
      <c r="AA525">
        <v>0.18190000000000001</v>
      </c>
      <c r="AB525">
        <v>0.27450000000000002</v>
      </c>
      <c r="AC525">
        <v>193.65</v>
      </c>
      <c r="AD525" s="70">
        <v>6870.33</v>
      </c>
      <c r="AE525">
        <v>706.64</v>
      </c>
      <c r="AF525" s="70">
        <v>221327.62</v>
      </c>
      <c r="AG525">
        <v>553</v>
      </c>
      <c r="AH525" s="70">
        <v>43247</v>
      </c>
      <c r="AI525" s="70">
        <v>69750</v>
      </c>
      <c r="AJ525">
        <v>47.6</v>
      </c>
      <c r="AK525">
        <v>32</v>
      </c>
      <c r="AL525">
        <v>38.93</v>
      </c>
      <c r="AM525">
        <v>3.4</v>
      </c>
      <c r="AN525">
        <v>0</v>
      </c>
      <c r="AO525">
        <v>0.53610000000000002</v>
      </c>
      <c r="AP525" s="70">
        <v>1321.34</v>
      </c>
      <c r="AQ525" s="70">
        <v>1927.28</v>
      </c>
      <c r="AR525" s="70">
        <v>6169.94</v>
      </c>
      <c r="AS525">
        <v>670.35</v>
      </c>
      <c r="AT525">
        <v>376.07</v>
      </c>
      <c r="AU525" s="70">
        <v>10465</v>
      </c>
      <c r="AV525" s="70">
        <v>3350.55</v>
      </c>
      <c r="AW525">
        <v>0.27750000000000002</v>
      </c>
      <c r="AX525" s="70">
        <v>6181.96</v>
      </c>
      <c r="AY525">
        <v>0.5121</v>
      </c>
      <c r="AZ525" s="70">
        <v>1900.77</v>
      </c>
      <c r="BA525">
        <v>0.15740000000000001</v>
      </c>
      <c r="BB525">
        <v>639.46</v>
      </c>
      <c r="BC525">
        <v>5.2999999999999999E-2</v>
      </c>
      <c r="BD525" s="70">
        <v>12072.73</v>
      </c>
      <c r="BE525" s="70">
        <v>1688.28</v>
      </c>
      <c r="BF525">
        <v>0.18890000000000001</v>
      </c>
      <c r="BG525">
        <v>0.57469999999999999</v>
      </c>
      <c r="BH525">
        <v>0.21099999999999999</v>
      </c>
      <c r="BI525">
        <v>0.1719</v>
      </c>
      <c r="BJ525">
        <v>2.2599999999999999E-2</v>
      </c>
      <c r="BK525">
        <v>1.9900000000000001E-2</v>
      </c>
    </row>
    <row r="526" spans="1:63" x14ac:dyDescent="0.25">
      <c r="A526" t="s">
        <v>604</v>
      </c>
      <c r="B526">
        <v>44891</v>
      </c>
      <c r="C526">
        <v>41</v>
      </c>
      <c r="D526">
        <v>73.05</v>
      </c>
      <c r="E526" s="70">
        <v>2995.05</v>
      </c>
      <c r="F526" s="70">
        <v>2719.63</v>
      </c>
      <c r="G526">
        <v>5.7000000000000002E-3</v>
      </c>
      <c r="H526">
        <v>1.46E-2</v>
      </c>
      <c r="I526">
        <v>0</v>
      </c>
      <c r="J526">
        <v>4.02E-2</v>
      </c>
      <c r="K526">
        <v>0.90500000000000003</v>
      </c>
      <c r="L526">
        <v>3.4500000000000003E-2</v>
      </c>
      <c r="M526">
        <v>0.51080000000000003</v>
      </c>
      <c r="N526">
        <v>2.5999999999999999E-3</v>
      </c>
      <c r="O526">
        <v>0.16980000000000001</v>
      </c>
      <c r="P526" s="70">
        <v>49953.9</v>
      </c>
      <c r="Q526">
        <v>0.1457</v>
      </c>
      <c r="R526">
        <v>0.19869999999999999</v>
      </c>
      <c r="S526">
        <v>0.65559999999999996</v>
      </c>
      <c r="T526">
        <v>19.82</v>
      </c>
      <c r="U526">
        <v>18</v>
      </c>
      <c r="V526" s="70">
        <v>68510.22</v>
      </c>
      <c r="W526">
        <v>162.05000000000001</v>
      </c>
      <c r="X526" s="70">
        <v>113961.61</v>
      </c>
      <c r="Y526">
        <v>0.75880000000000003</v>
      </c>
      <c r="Z526">
        <v>0.1762</v>
      </c>
      <c r="AA526">
        <v>6.5000000000000002E-2</v>
      </c>
      <c r="AB526">
        <v>0.2412</v>
      </c>
      <c r="AC526">
        <v>113.96</v>
      </c>
      <c r="AD526" s="70">
        <v>4128.45</v>
      </c>
      <c r="AE526">
        <v>445.24</v>
      </c>
      <c r="AF526" s="70">
        <v>119669.45</v>
      </c>
      <c r="AG526">
        <v>285</v>
      </c>
      <c r="AH526" s="70">
        <v>27642</v>
      </c>
      <c r="AI526" s="70">
        <v>39939</v>
      </c>
      <c r="AJ526">
        <v>54.91</v>
      </c>
      <c r="AK526">
        <v>31.99</v>
      </c>
      <c r="AL526">
        <v>47.6</v>
      </c>
      <c r="AM526">
        <v>4</v>
      </c>
      <c r="AN526">
        <v>0</v>
      </c>
      <c r="AO526">
        <v>0.86019999999999996</v>
      </c>
      <c r="AP526">
        <v>914.23</v>
      </c>
      <c r="AQ526" s="70">
        <v>1373.41</v>
      </c>
      <c r="AR526" s="70">
        <v>4226.88</v>
      </c>
      <c r="AS526">
        <v>446.95</v>
      </c>
      <c r="AT526">
        <v>269.55</v>
      </c>
      <c r="AU526" s="70">
        <v>7231</v>
      </c>
      <c r="AV526" s="70">
        <v>4207.0200000000004</v>
      </c>
      <c r="AW526">
        <v>0.4516</v>
      </c>
      <c r="AX526" s="70">
        <v>3539.03</v>
      </c>
      <c r="AY526">
        <v>0.37990000000000002</v>
      </c>
      <c r="AZ526">
        <v>831.42</v>
      </c>
      <c r="BA526">
        <v>8.9200000000000002E-2</v>
      </c>
      <c r="BB526">
        <v>738.58</v>
      </c>
      <c r="BC526">
        <v>7.9299999999999995E-2</v>
      </c>
      <c r="BD526" s="70">
        <v>9316.0499999999993</v>
      </c>
      <c r="BE526" s="70">
        <v>2517.04</v>
      </c>
      <c r="BF526">
        <v>0.79920000000000002</v>
      </c>
      <c r="BG526">
        <v>0.50849999999999995</v>
      </c>
      <c r="BH526">
        <v>0.18440000000000001</v>
      </c>
      <c r="BI526">
        <v>0.25259999999999999</v>
      </c>
      <c r="BJ526">
        <v>3.6200000000000003E-2</v>
      </c>
      <c r="BK526">
        <v>1.84E-2</v>
      </c>
    </row>
    <row r="527" spans="1:63" x14ac:dyDescent="0.25">
      <c r="A527" t="s">
        <v>605</v>
      </c>
      <c r="B527">
        <v>45617</v>
      </c>
      <c r="C527">
        <v>28</v>
      </c>
      <c r="D527">
        <v>90.69</v>
      </c>
      <c r="E527" s="70">
        <v>2539.29</v>
      </c>
      <c r="F527" s="70">
        <v>2441.86</v>
      </c>
      <c r="G527">
        <v>9.4999999999999998E-3</v>
      </c>
      <c r="H527">
        <v>8.8999999999999999E-3</v>
      </c>
      <c r="I527">
        <v>8.0000000000000004E-4</v>
      </c>
      <c r="J527">
        <v>1.7500000000000002E-2</v>
      </c>
      <c r="K527">
        <v>0.94720000000000004</v>
      </c>
      <c r="L527">
        <v>1.61E-2</v>
      </c>
      <c r="M527">
        <v>0.14199999999999999</v>
      </c>
      <c r="N527">
        <v>1.43E-2</v>
      </c>
      <c r="O527">
        <v>0.13850000000000001</v>
      </c>
      <c r="P527" s="70">
        <v>54658.03</v>
      </c>
      <c r="Q527">
        <v>0.1497</v>
      </c>
      <c r="R527">
        <v>0.23949999999999999</v>
      </c>
      <c r="S527">
        <v>0.61080000000000001</v>
      </c>
      <c r="T527">
        <v>18.059999999999999</v>
      </c>
      <c r="U527">
        <v>13.5</v>
      </c>
      <c r="V527" s="70">
        <v>85643.78</v>
      </c>
      <c r="W527">
        <v>185.4</v>
      </c>
      <c r="X527" s="70">
        <v>152686.66</v>
      </c>
      <c r="Y527">
        <v>0.78269999999999995</v>
      </c>
      <c r="Z527">
        <v>0.19589999999999999</v>
      </c>
      <c r="AA527">
        <v>2.1399999999999999E-2</v>
      </c>
      <c r="AB527">
        <v>0.21729999999999999</v>
      </c>
      <c r="AC527">
        <v>152.69</v>
      </c>
      <c r="AD527" s="70">
        <v>4995.3999999999996</v>
      </c>
      <c r="AE527">
        <v>655.16999999999996</v>
      </c>
      <c r="AF527" s="70">
        <v>160551.60999999999</v>
      </c>
      <c r="AG527">
        <v>452</v>
      </c>
      <c r="AH527" s="70">
        <v>38945</v>
      </c>
      <c r="AI527" s="70">
        <v>61737</v>
      </c>
      <c r="AJ527">
        <v>45.51</v>
      </c>
      <c r="AK527">
        <v>32.46</v>
      </c>
      <c r="AL527">
        <v>32.36</v>
      </c>
      <c r="AM527">
        <v>5.4</v>
      </c>
      <c r="AN527">
        <v>0</v>
      </c>
      <c r="AO527">
        <v>0.79169999999999996</v>
      </c>
      <c r="AP527" s="70">
        <v>1078.0999999999999</v>
      </c>
      <c r="AQ527" s="70">
        <v>1456.43</v>
      </c>
      <c r="AR527" s="70">
        <v>5582.1</v>
      </c>
      <c r="AS527">
        <v>438.75</v>
      </c>
      <c r="AT527">
        <v>119.63</v>
      </c>
      <c r="AU527" s="70">
        <v>8675</v>
      </c>
      <c r="AV527" s="70">
        <v>3797.73</v>
      </c>
      <c r="AW527">
        <v>0.40629999999999999</v>
      </c>
      <c r="AX527" s="70">
        <v>4252.1899999999996</v>
      </c>
      <c r="AY527">
        <v>0.45490000000000003</v>
      </c>
      <c r="AZ527">
        <v>921.75</v>
      </c>
      <c r="BA527">
        <v>9.8599999999999993E-2</v>
      </c>
      <c r="BB527">
        <v>375.04</v>
      </c>
      <c r="BC527">
        <v>4.0099999999999997E-2</v>
      </c>
      <c r="BD527" s="70">
        <v>9346.7199999999993</v>
      </c>
      <c r="BE527" s="70">
        <v>2433.38</v>
      </c>
      <c r="BF527">
        <v>0.4672</v>
      </c>
      <c r="BG527">
        <v>0.61399999999999999</v>
      </c>
      <c r="BH527">
        <v>0.2114</v>
      </c>
      <c r="BI527">
        <v>0.13100000000000001</v>
      </c>
      <c r="BJ527">
        <v>2.53E-2</v>
      </c>
      <c r="BK527">
        <v>1.8200000000000001E-2</v>
      </c>
    </row>
    <row r="528" spans="1:63" x14ac:dyDescent="0.25">
      <c r="A528" t="s">
        <v>606</v>
      </c>
      <c r="B528">
        <v>44909</v>
      </c>
      <c r="C528">
        <v>70</v>
      </c>
      <c r="D528">
        <v>469.19</v>
      </c>
      <c r="E528" s="70">
        <v>32843.279999999999</v>
      </c>
      <c r="F528" s="70">
        <v>21333.19</v>
      </c>
      <c r="G528">
        <v>5.8999999999999999E-3</v>
      </c>
      <c r="H528">
        <v>0.40820000000000001</v>
      </c>
      <c r="I528">
        <v>6.9999999999999999E-4</v>
      </c>
      <c r="J528">
        <v>0.106</v>
      </c>
      <c r="K528">
        <v>0.40100000000000002</v>
      </c>
      <c r="L528">
        <v>7.8200000000000006E-2</v>
      </c>
      <c r="M528">
        <v>0.77300000000000002</v>
      </c>
      <c r="N528">
        <v>1.67E-2</v>
      </c>
      <c r="O528">
        <v>0.20699999999999999</v>
      </c>
      <c r="P528" s="70">
        <v>52889.93</v>
      </c>
      <c r="Q528">
        <v>5.9799999999999999E-2</v>
      </c>
      <c r="R528">
        <v>0.1048</v>
      </c>
      <c r="S528">
        <v>0.83540000000000003</v>
      </c>
      <c r="T528">
        <v>18.04</v>
      </c>
      <c r="U528">
        <v>138.5</v>
      </c>
      <c r="V528" s="70">
        <v>69984.89</v>
      </c>
      <c r="W528">
        <v>237.13</v>
      </c>
      <c r="X528" s="70">
        <v>70353.509999999995</v>
      </c>
      <c r="Y528">
        <v>0.6381</v>
      </c>
      <c r="Z528">
        <v>0.309</v>
      </c>
      <c r="AA528">
        <v>5.2900000000000003E-2</v>
      </c>
      <c r="AB528">
        <v>0.3619</v>
      </c>
      <c r="AC528">
        <v>70.349999999999994</v>
      </c>
      <c r="AD528" s="70">
        <v>3021.06</v>
      </c>
      <c r="AE528">
        <v>357.31</v>
      </c>
      <c r="AF528" s="70">
        <v>80979.48</v>
      </c>
      <c r="AG528">
        <v>73</v>
      </c>
      <c r="AH528" s="70">
        <v>24267</v>
      </c>
      <c r="AI528" s="70">
        <v>35489</v>
      </c>
      <c r="AJ528">
        <v>61.7</v>
      </c>
      <c r="AK528">
        <v>36.53</v>
      </c>
      <c r="AL528">
        <v>52.98</v>
      </c>
      <c r="AM528">
        <v>3.6</v>
      </c>
      <c r="AN528">
        <v>0</v>
      </c>
      <c r="AO528">
        <v>0.99809999999999999</v>
      </c>
      <c r="AP528" s="70">
        <v>1607.07</v>
      </c>
      <c r="AQ528" s="70">
        <v>2352.67</v>
      </c>
      <c r="AR528" s="70">
        <v>6911.24</v>
      </c>
      <c r="AS528">
        <v>678.11</v>
      </c>
      <c r="AT528">
        <v>737.91</v>
      </c>
      <c r="AU528" s="70">
        <v>12287</v>
      </c>
      <c r="AV528" s="70">
        <v>10083.31</v>
      </c>
      <c r="AW528">
        <v>0.60099999999999998</v>
      </c>
      <c r="AX528" s="70">
        <v>3958.78</v>
      </c>
      <c r="AY528">
        <v>0.2359</v>
      </c>
      <c r="AZ528">
        <v>543.54</v>
      </c>
      <c r="BA528">
        <v>3.2399999999999998E-2</v>
      </c>
      <c r="BB528" s="70">
        <v>2192.4499999999998</v>
      </c>
      <c r="BC528">
        <v>0.13070000000000001</v>
      </c>
      <c r="BD528" s="70">
        <v>16778.07</v>
      </c>
      <c r="BE528" s="70">
        <v>3654.2</v>
      </c>
      <c r="BF528">
        <v>1.8036000000000001</v>
      </c>
      <c r="BG528">
        <v>0.43209999999999998</v>
      </c>
      <c r="BH528">
        <v>0.19139999999999999</v>
      </c>
      <c r="BI528">
        <v>0.33150000000000002</v>
      </c>
      <c r="BJ528">
        <v>3.4099999999999998E-2</v>
      </c>
      <c r="BK528">
        <v>1.09E-2</v>
      </c>
    </row>
    <row r="529" spans="1:63" x14ac:dyDescent="0.25">
      <c r="A529" t="s">
        <v>607</v>
      </c>
      <c r="B529">
        <v>44917</v>
      </c>
      <c r="C529">
        <v>5</v>
      </c>
      <c r="D529">
        <v>151.65</v>
      </c>
      <c r="E529">
        <v>758.27</v>
      </c>
      <c r="F529">
        <v>791.68</v>
      </c>
      <c r="G529">
        <v>2.2000000000000001E-3</v>
      </c>
      <c r="H529">
        <v>2.4199999999999999E-2</v>
      </c>
      <c r="I529">
        <v>1.2999999999999999E-3</v>
      </c>
      <c r="J529">
        <v>3.2000000000000002E-3</v>
      </c>
      <c r="K529">
        <v>0.9294</v>
      </c>
      <c r="L529">
        <v>3.9699999999999999E-2</v>
      </c>
      <c r="M529">
        <v>0.61819999999999997</v>
      </c>
      <c r="N529">
        <v>0</v>
      </c>
      <c r="O529">
        <v>0.1449</v>
      </c>
      <c r="P529" s="70">
        <v>41184.120000000003</v>
      </c>
      <c r="Q529">
        <v>0.20549999999999999</v>
      </c>
      <c r="R529">
        <v>0.12330000000000001</v>
      </c>
      <c r="S529">
        <v>0.67120000000000002</v>
      </c>
      <c r="T529">
        <v>14.45</v>
      </c>
      <c r="U529">
        <v>6.2</v>
      </c>
      <c r="V529" s="70">
        <v>70127.13</v>
      </c>
      <c r="W529">
        <v>118.12</v>
      </c>
      <c r="X529" s="70">
        <v>84207.62</v>
      </c>
      <c r="Y529">
        <v>0.77529999999999999</v>
      </c>
      <c r="Z529">
        <v>0.15559999999999999</v>
      </c>
      <c r="AA529">
        <v>6.9199999999999998E-2</v>
      </c>
      <c r="AB529">
        <v>0.22470000000000001</v>
      </c>
      <c r="AC529">
        <v>84.21</v>
      </c>
      <c r="AD529" s="70">
        <v>2163.89</v>
      </c>
      <c r="AE529">
        <v>394.3</v>
      </c>
      <c r="AF529" s="70">
        <v>88886.399999999994</v>
      </c>
      <c r="AG529">
        <v>101</v>
      </c>
      <c r="AH529" s="70">
        <v>28274</v>
      </c>
      <c r="AI529" s="70">
        <v>40615</v>
      </c>
      <c r="AJ529">
        <v>39.04</v>
      </c>
      <c r="AK529">
        <v>23.24</v>
      </c>
      <c r="AL529">
        <v>32.01</v>
      </c>
      <c r="AM529">
        <v>5.15</v>
      </c>
      <c r="AN529">
        <v>0</v>
      </c>
      <c r="AO529">
        <v>0.51190000000000002</v>
      </c>
      <c r="AP529" s="70">
        <v>1631.81</v>
      </c>
      <c r="AQ529" s="70">
        <v>1598.37</v>
      </c>
      <c r="AR529" s="70">
        <v>5326.85</v>
      </c>
      <c r="AS529">
        <v>294.42</v>
      </c>
      <c r="AT529">
        <v>175.5</v>
      </c>
      <c r="AU529" s="70">
        <v>9027</v>
      </c>
      <c r="AV529" s="70">
        <v>5477.71</v>
      </c>
      <c r="AW529">
        <v>0.57250000000000001</v>
      </c>
      <c r="AX529" s="70">
        <v>1787.93</v>
      </c>
      <c r="AY529">
        <v>0.18690000000000001</v>
      </c>
      <c r="AZ529" s="70">
        <v>1350.49</v>
      </c>
      <c r="BA529">
        <v>0.1411</v>
      </c>
      <c r="BB529">
        <v>951.68</v>
      </c>
      <c r="BC529">
        <v>9.9500000000000005E-2</v>
      </c>
      <c r="BD529" s="70">
        <v>9567.81</v>
      </c>
      <c r="BE529" s="70">
        <v>4763.7</v>
      </c>
      <c r="BF529">
        <v>1.5322</v>
      </c>
      <c r="BG529">
        <v>0.55830000000000002</v>
      </c>
      <c r="BH529">
        <v>0.25900000000000001</v>
      </c>
      <c r="BI529">
        <v>0.14380000000000001</v>
      </c>
      <c r="BJ529">
        <v>2.8199999999999999E-2</v>
      </c>
      <c r="BK529">
        <v>1.0800000000000001E-2</v>
      </c>
    </row>
    <row r="530" spans="1:63" x14ac:dyDescent="0.25">
      <c r="A530" t="s">
        <v>608</v>
      </c>
      <c r="B530">
        <v>91397</v>
      </c>
      <c r="C530">
        <v>58</v>
      </c>
      <c r="D530">
        <v>17.86</v>
      </c>
      <c r="E530" s="70">
        <v>1035.9100000000001</v>
      </c>
      <c r="F530" s="70">
        <v>1028.95</v>
      </c>
      <c r="G530">
        <v>6.1000000000000004E-3</v>
      </c>
      <c r="H530">
        <v>4.7000000000000002E-3</v>
      </c>
      <c r="I530">
        <v>1E-3</v>
      </c>
      <c r="J530">
        <v>6.7999999999999996E-3</v>
      </c>
      <c r="K530">
        <v>0.96740000000000004</v>
      </c>
      <c r="L530">
        <v>1.3899999999999999E-2</v>
      </c>
      <c r="M530">
        <v>0.42049999999999998</v>
      </c>
      <c r="N530">
        <v>0</v>
      </c>
      <c r="O530">
        <v>0.1038</v>
      </c>
      <c r="P530" s="70">
        <v>51974.26</v>
      </c>
      <c r="Q530">
        <v>0.15379999999999999</v>
      </c>
      <c r="R530">
        <v>0.1648</v>
      </c>
      <c r="S530">
        <v>0.68130000000000002</v>
      </c>
      <c r="T530">
        <v>16.940000000000001</v>
      </c>
      <c r="U530">
        <v>7.3</v>
      </c>
      <c r="V530" s="70">
        <v>75746.58</v>
      </c>
      <c r="W530">
        <v>130.5</v>
      </c>
      <c r="X530" s="70">
        <v>115596.92</v>
      </c>
      <c r="Y530">
        <v>0.82350000000000001</v>
      </c>
      <c r="Z530">
        <v>0.1236</v>
      </c>
      <c r="AA530">
        <v>5.2900000000000003E-2</v>
      </c>
      <c r="AB530">
        <v>0.17649999999999999</v>
      </c>
      <c r="AC530">
        <v>115.6</v>
      </c>
      <c r="AD530" s="70">
        <v>4346.5600000000004</v>
      </c>
      <c r="AE530">
        <v>531.38</v>
      </c>
      <c r="AF530" s="70">
        <v>132072.59</v>
      </c>
      <c r="AG530">
        <v>339</v>
      </c>
      <c r="AH530" s="70">
        <v>31745</v>
      </c>
      <c r="AI530" s="70">
        <v>44481</v>
      </c>
      <c r="AJ530">
        <v>44.13</v>
      </c>
      <c r="AK530">
        <v>36.58</v>
      </c>
      <c r="AL530">
        <v>41.59</v>
      </c>
      <c r="AM530">
        <v>4.4000000000000004</v>
      </c>
      <c r="AN530">
        <v>0</v>
      </c>
      <c r="AO530">
        <v>1.2919</v>
      </c>
      <c r="AP530" s="70">
        <v>1193.25</v>
      </c>
      <c r="AQ530" s="70">
        <v>1626.22</v>
      </c>
      <c r="AR530" s="70">
        <v>5518.88</v>
      </c>
      <c r="AS530">
        <v>552.69000000000005</v>
      </c>
      <c r="AT530">
        <v>360.94</v>
      </c>
      <c r="AU530" s="70">
        <v>9252</v>
      </c>
      <c r="AV530" s="70">
        <v>4342.58</v>
      </c>
      <c r="AW530">
        <v>0.47689999999999999</v>
      </c>
      <c r="AX530" s="70">
        <v>3415.52</v>
      </c>
      <c r="AY530">
        <v>0.37509999999999999</v>
      </c>
      <c r="AZ530">
        <v>724.95</v>
      </c>
      <c r="BA530">
        <v>7.9600000000000004E-2</v>
      </c>
      <c r="BB530">
        <v>623.04999999999995</v>
      </c>
      <c r="BC530">
        <v>6.8400000000000002E-2</v>
      </c>
      <c r="BD530" s="70">
        <v>9106.1</v>
      </c>
      <c r="BE530" s="70">
        <v>2841.75</v>
      </c>
      <c r="BF530">
        <v>0.93859999999999999</v>
      </c>
      <c r="BG530">
        <v>0.5706</v>
      </c>
      <c r="BH530">
        <v>0.2334</v>
      </c>
      <c r="BI530">
        <v>0.15529999999999999</v>
      </c>
      <c r="BJ530">
        <v>2.5000000000000001E-2</v>
      </c>
      <c r="BK530">
        <v>1.5699999999999999E-2</v>
      </c>
    </row>
    <row r="531" spans="1:63" x14ac:dyDescent="0.25">
      <c r="A531" t="s">
        <v>609</v>
      </c>
      <c r="B531">
        <v>48876</v>
      </c>
      <c r="C531">
        <v>230</v>
      </c>
      <c r="D531">
        <v>13.27</v>
      </c>
      <c r="E531" s="70">
        <v>3052.72</v>
      </c>
      <c r="F531" s="70">
        <v>3023.69</v>
      </c>
      <c r="G531">
        <v>4.8999999999999998E-3</v>
      </c>
      <c r="H531">
        <v>1.0699999999999999E-2</v>
      </c>
      <c r="I531">
        <v>1.1000000000000001E-3</v>
      </c>
      <c r="J531">
        <v>5.1999999999999998E-3</v>
      </c>
      <c r="K531">
        <v>0.94869999999999999</v>
      </c>
      <c r="L531">
        <v>2.9499999999999998E-2</v>
      </c>
      <c r="M531">
        <v>0.41449999999999998</v>
      </c>
      <c r="N531">
        <v>2.9999999999999997E-4</v>
      </c>
      <c r="O531">
        <v>0.153</v>
      </c>
      <c r="P531" s="70">
        <v>81154.37</v>
      </c>
      <c r="Q531">
        <v>0.25840000000000002</v>
      </c>
      <c r="R531">
        <v>0.17419999999999999</v>
      </c>
      <c r="S531">
        <v>0.56740000000000002</v>
      </c>
      <c r="T531">
        <v>21.78</v>
      </c>
      <c r="U531">
        <v>14.5</v>
      </c>
      <c r="V531" s="70">
        <v>89893.24</v>
      </c>
      <c r="W531">
        <v>205.39</v>
      </c>
      <c r="X531" s="70">
        <v>106209.5</v>
      </c>
      <c r="Y531">
        <v>0.75519999999999998</v>
      </c>
      <c r="Z531">
        <v>0.16389999999999999</v>
      </c>
      <c r="AA531">
        <v>8.09E-2</v>
      </c>
      <c r="AB531">
        <v>0.24479999999999999</v>
      </c>
      <c r="AC531">
        <v>106.21</v>
      </c>
      <c r="AD531" s="70">
        <v>2618.11</v>
      </c>
      <c r="AE531">
        <v>311.19</v>
      </c>
      <c r="AF531" s="70">
        <v>107104.37</v>
      </c>
      <c r="AG531">
        <v>205</v>
      </c>
      <c r="AH531" s="70">
        <v>30520</v>
      </c>
      <c r="AI531" s="70">
        <v>45582</v>
      </c>
      <c r="AJ531">
        <v>38.75</v>
      </c>
      <c r="AK531">
        <v>23.66</v>
      </c>
      <c r="AL531">
        <v>22.26</v>
      </c>
      <c r="AM531">
        <v>4.45</v>
      </c>
      <c r="AN531">
        <v>0</v>
      </c>
      <c r="AO531">
        <v>0.78069999999999995</v>
      </c>
      <c r="AP531" s="70">
        <v>1225.02</v>
      </c>
      <c r="AQ531" s="70">
        <v>1757.12</v>
      </c>
      <c r="AR531" s="70">
        <v>5280.5</v>
      </c>
      <c r="AS531">
        <v>286.7</v>
      </c>
      <c r="AT531">
        <v>22.67</v>
      </c>
      <c r="AU531" s="70">
        <v>8572</v>
      </c>
      <c r="AV531" s="70">
        <v>5670.08</v>
      </c>
      <c r="AW531">
        <v>0.63400000000000001</v>
      </c>
      <c r="AX531" s="70">
        <v>2283.8200000000002</v>
      </c>
      <c r="AY531">
        <v>0.25540000000000002</v>
      </c>
      <c r="AZ531">
        <v>274.04000000000002</v>
      </c>
      <c r="BA531">
        <v>3.0599999999999999E-2</v>
      </c>
      <c r="BB531">
        <v>715.59</v>
      </c>
      <c r="BC531">
        <v>0.08</v>
      </c>
      <c r="BD531" s="70">
        <v>8943.5300000000007</v>
      </c>
      <c r="BE531" s="70">
        <v>4760.57</v>
      </c>
      <c r="BF531">
        <v>1.6396999999999999</v>
      </c>
      <c r="BG531">
        <v>0.55410000000000004</v>
      </c>
      <c r="BH531">
        <v>0.22700000000000001</v>
      </c>
      <c r="BI531">
        <v>0.1106</v>
      </c>
      <c r="BJ531">
        <v>3.9399999999999998E-2</v>
      </c>
      <c r="BK531">
        <v>6.9000000000000006E-2</v>
      </c>
    </row>
    <row r="532" spans="1:63" x14ac:dyDescent="0.25">
      <c r="A532" t="s">
        <v>610</v>
      </c>
      <c r="B532">
        <v>46680</v>
      </c>
      <c r="C532">
        <v>86</v>
      </c>
      <c r="D532">
        <v>8.67</v>
      </c>
      <c r="E532">
        <v>745.3</v>
      </c>
      <c r="F532">
        <v>764.93</v>
      </c>
      <c r="G532">
        <v>1.2999999999999999E-3</v>
      </c>
      <c r="H532">
        <v>3.5999999999999999E-3</v>
      </c>
      <c r="I532">
        <v>5.4999999999999997E-3</v>
      </c>
      <c r="J532">
        <v>8.5000000000000006E-3</v>
      </c>
      <c r="K532">
        <v>0.95499999999999996</v>
      </c>
      <c r="L532">
        <v>2.5999999999999999E-2</v>
      </c>
      <c r="M532">
        <v>0.44990000000000002</v>
      </c>
      <c r="N532">
        <v>0</v>
      </c>
      <c r="O532">
        <v>0.1096</v>
      </c>
      <c r="P532" s="70">
        <v>45281.34</v>
      </c>
      <c r="Q532">
        <v>0.15690000000000001</v>
      </c>
      <c r="R532">
        <v>0.31369999999999998</v>
      </c>
      <c r="S532">
        <v>0.52939999999999998</v>
      </c>
      <c r="T532">
        <v>16.59</v>
      </c>
      <c r="U532">
        <v>7.2</v>
      </c>
      <c r="V532" s="70">
        <v>57450</v>
      </c>
      <c r="W532">
        <v>99.49</v>
      </c>
      <c r="X532" s="70">
        <v>121505.37</v>
      </c>
      <c r="Y532">
        <v>0.81610000000000005</v>
      </c>
      <c r="Z532">
        <v>3.5900000000000001E-2</v>
      </c>
      <c r="AA532">
        <v>0.14799999999999999</v>
      </c>
      <c r="AB532">
        <v>0.18390000000000001</v>
      </c>
      <c r="AC532">
        <v>121.51</v>
      </c>
      <c r="AD532" s="70">
        <v>2825.97</v>
      </c>
      <c r="AE532">
        <v>381.46</v>
      </c>
      <c r="AF532" s="70">
        <v>115454.71</v>
      </c>
      <c r="AG532">
        <v>257</v>
      </c>
      <c r="AH532" s="70">
        <v>31124</v>
      </c>
      <c r="AI532" s="70">
        <v>42368</v>
      </c>
      <c r="AJ532">
        <v>27.68</v>
      </c>
      <c r="AK532">
        <v>22.45</v>
      </c>
      <c r="AL532">
        <v>23.41</v>
      </c>
      <c r="AM532">
        <v>4.8</v>
      </c>
      <c r="AN532" s="70">
        <v>1540.97</v>
      </c>
      <c r="AO532">
        <v>1.619</v>
      </c>
      <c r="AP532" s="70">
        <v>1083.1400000000001</v>
      </c>
      <c r="AQ532" s="70">
        <v>1806.38</v>
      </c>
      <c r="AR532" s="70">
        <v>4704.53</v>
      </c>
      <c r="AS532">
        <v>543.35</v>
      </c>
      <c r="AT532">
        <v>246.64</v>
      </c>
      <c r="AU532" s="70">
        <v>8384</v>
      </c>
      <c r="AV532" s="70">
        <v>3959.92</v>
      </c>
      <c r="AW532">
        <v>0.39929999999999999</v>
      </c>
      <c r="AX532" s="70">
        <v>3742.15</v>
      </c>
      <c r="AY532">
        <v>0.37730000000000002</v>
      </c>
      <c r="AZ532" s="70">
        <v>1471.86</v>
      </c>
      <c r="BA532">
        <v>0.1484</v>
      </c>
      <c r="BB532">
        <v>744.19</v>
      </c>
      <c r="BC532">
        <v>7.4999999999999997E-2</v>
      </c>
      <c r="BD532" s="70">
        <v>9918.1200000000008</v>
      </c>
      <c r="BE532" s="70">
        <v>3895.18</v>
      </c>
      <c r="BF532">
        <v>1.4142999999999999</v>
      </c>
      <c r="BG532">
        <v>0.55249999999999999</v>
      </c>
      <c r="BH532">
        <v>0.22869999999999999</v>
      </c>
      <c r="BI532">
        <v>0.15160000000000001</v>
      </c>
      <c r="BJ532">
        <v>3.7699999999999997E-2</v>
      </c>
      <c r="BK532">
        <v>2.9499999999999998E-2</v>
      </c>
    </row>
    <row r="533" spans="1:63" x14ac:dyDescent="0.25">
      <c r="A533" t="s">
        <v>611</v>
      </c>
      <c r="B533">
        <v>46201</v>
      </c>
      <c r="C533">
        <v>83</v>
      </c>
      <c r="D533">
        <v>11.86</v>
      </c>
      <c r="E533">
        <v>984.47</v>
      </c>
      <c r="F533">
        <v>978.14</v>
      </c>
      <c r="G533">
        <v>1.8E-3</v>
      </c>
      <c r="H533">
        <v>4.1000000000000003E-3</v>
      </c>
      <c r="I533">
        <v>1.5E-3</v>
      </c>
      <c r="J533">
        <v>1.2999999999999999E-2</v>
      </c>
      <c r="K533">
        <v>0.95750000000000002</v>
      </c>
      <c r="L533">
        <v>2.2100000000000002E-2</v>
      </c>
      <c r="M533">
        <v>0.37330000000000002</v>
      </c>
      <c r="N533">
        <v>0</v>
      </c>
      <c r="O533">
        <v>0.1283</v>
      </c>
      <c r="P533" s="70">
        <v>49515</v>
      </c>
      <c r="Q533">
        <v>0.15</v>
      </c>
      <c r="R533">
        <v>0.28749999999999998</v>
      </c>
      <c r="S533">
        <v>0.5625</v>
      </c>
      <c r="T533">
        <v>17.75</v>
      </c>
      <c r="U533">
        <v>10.24</v>
      </c>
      <c r="V533" s="70">
        <v>58232.6</v>
      </c>
      <c r="W533">
        <v>94.46</v>
      </c>
      <c r="X533" s="70">
        <v>104438.16</v>
      </c>
      <c r="Y533">
        <v>0.91110000000000002</v>
      </c>
      <c r="Z533">
        <v>4.6100000000000002E-2</v>
      </c>
      <c r="AA533">
        <v>4.2799999999999998E-2</v>
      </c>
      <c r="AB533">
        <v>8.8900000000000007E-2</v>
      </c>
      <c r="AC533">
        <v>104.44</v>
      </c>
      <c r="AD533" s="70">
        <v>2350.7199999999998</v>
      </c>
      <c r="AE533">
        <v>310.02999999999997</v>
      </c>
      <c r="AF533" s="70">
        <v>104827.72</v>
      </c>
      <c r="AG533">
        <v>191</v>
      </c>
      <c r="AH533" s="70">
        <v>34458</v>
      </c>
      <c r="AI533" s="70">
        <v>47692</v>
      </c>
      <c r="AJ533">
        <v>27.6</v>
      </c>
      <c r="AK533">
        <v>22.09</v>
      </c>
      <c r="AL533">
        <v>26.05</v>
      </c>
      <c r="AM533">
        <v>5</v>
      </c>
      <c r="AN533" s="70">
        <v>1732.6</v>
      </c>
      <c r="AO533">
        <v>1.4528000000000001</v>
      </c>
      <c r="AP533" s="70">
        <v>1190.67</v>
      </c>
      <c r="AQ533" s="70">
        <v>2080.33</v>
      </c>
      <c r="AR533" s="70">
        <v>5011.3100000000004</v>
      </c>
      <c r="AS533">
        <v>238.26</v>
      </c>
      <c r="AT533">
        <v>333.45</v>
      </c>
      <c r="AU533" s="70">
        <v>8854</v>
      </c>
      <c r="AV533" s="70">
        <v>5496.51</v>
      </c>
      <c r="AW533">
        <v>0.50619999999999998</v>
      </c>
      <c r="AX533" s="70">
        <v>3684.11</v>
      </c>
      <c r="AY533">
        <v>0.33929999999999999</v>
      </c>
      <c r="AZ533" s="70">
        <v>1061</v>
      </c>
      <c r="BA533">
        <v>9.7699999999999995E-2</v>
      </c>
      <c r="BB533">
        <v>617.29</v>
      </c>
      <c r="BC533">
        <v>5.6800000000000003E-2</v>
      </c>
      <c r="BD533" s="70">
        <v>10858.92</v>
      </c>
      <c r="BE533" s="70">
        <v>4367.97</v>
      </c>
      <c r="BF533">
        <v>1.4275</v>
      </c>
      <c r="BG533">
        <v>0.54769999999999996</v>
      </c>
      <c r="BH533">
        <v>0.18479999999999999</v>
      </c>
      <c r="BI533">
        <v>0.21929999999999999</v>
      </c>
      <c r="BJ533">
        <v>3.4500000000000003E-2</v>
      </c>
      <c r="BK533">
        <v>1.35E-2</v>
      </c>
    </row>
    <row r="534" spans="1:63" x14ac:dyDescent="0.25">
      <c r="A534" t="s">
        <v>612</v>
      </c>
      <c r="B534">
        <v>45922</v>
      </c>
      <c r="C534">
        <v>39</v>
      </c>
      <c r="D534">
        <v>21.24</v>
      </c>
      <c r="E534">
        <v>828.27</v>
      </c>
      <c r="F534">
        <v>859.72</v>
      </c>
      <c r="G534">
        <v>1.1999999999999999E-3</v>
      </c>
      <c r="H534">
        <v>6.1999999999999998E-3</v>
      </c>
      <c r="I534">
        <v>0</v>
      </c>
      <c r="J534">
        <v>0</v>
      </c>
      <c r="K534">
        <v>0.97940000000000005</v>
      </c>
      <c r="L534">
        <v>1.32E-2</v>
      </c>
      <c r="M534">
        <v>0.66039999999999999</v>
      </c>
      <c r="N534">
        <v>1.1999999999999999E-3</v>
      </c>
      <c r="O534">
        <v>0.23080000000000001</v>
      </c>
      <c r="P534" s="70">
        <v>53107.11</v>
      </c>
      <c r="Q534">
        <v>0.13239999999999999</v>
      </c>
      <c r="R534">
        <v>0.13239999999999999</v>
      </c>
      <c r="S534">
        <v>0.73529999999999995</v>
      </c>
      <c r="T534">
        <v>15.89</v>
      </c>
      <c r="U534">
        <v>6.5</v>
      </c>
      <c r="V534" s="70">
        <v>61981.69</v>
      </c>
      <c r="W534">
        <v>121.99</v>
      </c>
      <c r="X534" s="70">
        <v>48414.91</v>
      </c>
      <c r="Y534">
        <v>0.86199999999999999</v>
      </c>
      <c r="Z534">
        <v>6.0400000000000002E-2</v>
      </c>
      <c r="AA534">
        <v>7.7600000000000002E-2</v>
      </c>
      <c r="AB534">
        <v>0.13800000000000001</v>
      </c>
      <c r="AC534">
        <v>48.41</v>
      </c>
      <c r="AD534" s="70">
        <v>1125.42</v>
      </c>
      <c r="AE534">
        <v>187.38</v>
      </c>
      <c r="AF534" s="70">
        <v>44924.04</v>
      </c>
      <c r="AG534">
        <v>3</v>
      </c>
      <c r="AH534" s="70">
        <v>26780</v>
      </c>
      <c r="AI534" s="70">
        <v>34479</v>
      </c>
      <c r="AJ534">
        <v>30.7</v>
      </c>
      <c r="AK534">
        <v>22.58</v>
      </c>
      <c r="AL534">
        <v>23.2</v>
      </c>
      <c r="AM534">
        <v>3.9</v>
      </c>
      <c r="AN534">
        <v>0</v>
      </c>
      <c r="AO534">
        <v>0.67589999999999995</v>
      </c>
      <c r="AP534" s="70">
        <v>1239.1500000000001</v>
      </c>
      <c r="AQ534" s="70">
        <v>2281.61</v>
      </c>
      <c r="AR534" s="70">
        <v>6260.44</v>
      </c>
      <c r="AS534">
        <v>484.51</v>
      </c>
      <c r="AT534">
        <v>537.23</v>
      </c>
      <c r="AU534" s="70">
        <v>10803</v>
      </c>
      <c r="AV534" s="70">
        <v>8239.65</v>
      </c>
      <c r="AW534">
        <v>0.66300000000000003</v>
      </c>
      <c r="AX534">
        <v>875.5</v>
      </c>
      <c r="AY534">
        <v>7.0400000000000004E-2</v>
      </c>
      <c r="AZ534" s="70">
        <v>1087.25</v>
      </c>
      <c r="BA534">
        <v>8.7499999999999994E-2</v>
      </c>
      <c r="BB534" s="70">
        <v>2225.59</v>
      </c>
      <c r="BC534">
        <v>0.17910000000000001</v>
      </c>
      <c r="BD534" s="70">
        <v>12427.99</v>
      </c>
      <c r="BE534" s="70">
        <v>8490.06</v>
      </c>
      <c r="BF534">
        <v>5.9008000000000003</v>
      </c>
      <c r="BG534">
        <v>0.55269999999999997</v>
      </c>
      <c r="BH534">
        <v>0.22040000000000001</v>
      </c>
      <c r="BI534">
        <v>0.14449999999999999</v>
      </c>
      <c r="BJ534">
        <v>4.3499999999999997E-2</v>
      </c>
      <c r="BK534">
        <v>3.8800000000000001E-2</v>
      </c>
    </row>
    <row r="535" spans="1:63" x14ac:dyDescent="0.25">
      <c r="A535" t="s">
        <v>613</v>
      </c>
      <c r="B535">
        <v>50591</v>
      </c>
      <c r="C535">
        <v>97</v>
      </c>
      <c r="D535">
        <v>18.72</v>
      </c>
      <c r="E535" s="70">
        <v>1815.48</v>
      </c>
      <c r="F535" s="70">
        <v>1785.63</v>
      </c>
      <c r="G535">
        <v>8.5000000000000006E-3</v>
      </c>
      <c r="H535">
        <v>2.7000000000000001E-3</v>
      </c>
      <c r="I535">
        <v>1.6999999999999999E-3</v>
      </c>
      <c r="J535">
        <v>1.29E-2</v>
      </c>
      <c r="K535">
        <v>0.95620000000000005</v>
      </c>
      <c r="L535">
        <v>1.7999999999999999E-2</v>
      </c>
      <c r="M535">
        <v>0.38319999999999999</v>
      </c>
      <c r="N535">
        <v>9.4999999999999998E-3</v>
      </c>
      <c r="O535">
        <v>0.1143</v>
      </c>
      <c r="P535" s="70">
        <v>51162.89</v>
      </c>
      <c r="Q535">
        <v>0.14630000000000001</v>
      </c>
      <c r="R535">
        <v>0.20330000000000001</v>
      </c>
      <c r="S535">
        <v>0.65039999999999998</v>
      </c>
      <c r="T535">
        <v>17.66</v>
      </c>
      <c r="U535">
        <v>11</v>
      </c>
      <c r="V535" s="70">
        <v>67800.45</v>
      </c>
      <c r="W535">
        <v>159.02000000000001</v>
      </c>
      <c r="X535" s="70">
        <v>139552.48000000001</v>
      </c>
      <c r="Y535">
        <v>0.81140000000000001</v>
      </c>
      <c r="Z535">
        <v>0.12809999999999999</v>
      </c>
      <c r="AA535">
        <v>6.0499999999999998E-2</v>
      </c>
      <c r="AB535">
        <v>0.18859999999999999</v>
      </c>
      <c r="AC535">
        <v>139.55000000000001</v>
      </c>
      <c r="AD535" s="70">
        <v>4117.8599999999997</v>
      </c>
      <c r="AE535">
        <v>476.71</v>
      </c>
      <c r="AF535" s="70">
        <v>138181.69</v>
      </c>
      <c r="AG535">
        <v>376</v>
      </c>
      <c r="AH535" s="70">
        <v>32135</v>
      </c>
      <c r="AI535" s="70">
        <v>48639</v>
      </c>
      <c r="AJ535">
        <v>50.5</v>
      </c>
      <c r="AK535">
        <v>27.59</v>
      </c>
      <c r="AL535">
        <v>31.74</v>
      </c>
      <c r="AM535">
        <v>4.4000000000000004</v>
      </c>
      <c r="AN535">
        <v>93.21</v>
      </c>
      <c r="AO535">
        <v>0.91779999999999995</v>
      </c>
      <c r="AP535" s="70">
        <v>1011.21</v>
      </c>
      <c r="AQ535" s="70">
        <v>1751.2</v>
      </c>
      <c r="AR535" s="70">
        <v>5998.21</v>
      </c>
      <c r="AS535">
        <v>324.64999999999998</v>
      </c>
      <c r="AT535">
        <v>103.74</v>
      </c>
      <c r="AU535" s="70">
        <v>9189</v>
      </c>
      <c r="AV535" s="70">
        <v>4638.34</v>
      </c>
      <c r="AW535">
        <v>0.47920000000000001</v>
      </c>
      <c r="AX535" s="70">
        <v>3472.35</v>
      </c>
      <c r="AY535">
        <v>0.35870000000000002</v>
      </c>
      <c r="AZ535">
        <v>871.67</v>
      </c>
      <c r="BA535">
        <v>9.01E-2</v>
      </c>
      <c r="BB535">
        <v>696.69</v>
      </c>
      <c r="BC535">
        <v>7.1999999999999995E-2</v>
      </c>
      <c r="BD535" s="70">
        <v>9679.0499999999993</v>
      </c>
      <c r="BE535" s="70">
        <v>3764.41</v>
      </c>
      <c r="BF535">
        <v>0.93259999999999998</v>
      </c>
      <c r="BG535">
        <v>0.56979999999999997</v>
      </c>
      <c r="BH535">
        <v>0.26400000000000001</v>
      </c>
      <c r="BI535">
        <v>0.1198</v>
      </c>
      <c r="BJ535">
        <v>2.9100000000000001E-2</v>
      </c>
      <c r="BK535">
        <v>1.7299999999999999E-2</v>
      </c>
    </row>
    <row r="536" spans="1:63" x14ac:dyDescent="0.25">
      <c r="A536" t="s">
        <v>614</v>
      </c>
      <c r="B536">
        <v>48694</v>
      </c>
      <c r="C536">
        <v>31</v>
      </c>
      <c r="D536">
        <v>110.23</v>
      </c>
      <c r="E536" s="70">
        <v>3417.24</v>
      </c>
      <c r="F536" s="70">
        <v>2482.31</v>
      </c>
      <c r="G536">
        <v>2.3999999999999998E-3</v>
      </c>
      <c r="H536">
        <v>0.88780000000000003</v>
      </c>
      <c r="I536">
        <v>4.0000000000000002E-4</v>
      </c>
      <c r="J536">
        <v>1.4200000000000001E-2</v>
      </c>
      <c r="K536">
        <v>6.6799999999999998E-2</v>
      </c>
      <c r="L536">
        <v>2.8400000000000002E-2</v>
      </c>
      <c r="M536">
        <v>0.84360000000000002</v>
      </c>
      <c r="N536">
        <v>3.2000000000000002E-3</v>
      </c>
      <c r="O536">
        <v>0.15090000000000001</v>
      </c>
      <c r="P536" s="70">
        <v>54147.12</v>
      </c>
      <c r="Q536">
        <v>0.106</v>
      </c>
      <c r="R536">
        <v>0.19869999999999999</v>
      </c>
      <c r="S536">
        <v>0.69540000000000002</v>
      </c>
      <c r="T536">
        <v>18.989999999999998</v>
      </c>
      <c r="U536">
        <v>12</v>
      </c>
      <c r="V536" s="70">
        <v>93760.83</v>
      </c>
      <c r="W536">
        <v>279.48</v>
      </c>
      <c r="X536" s="70">
        <v>68074.600000000006</v>
      </c>
      <c r="Y536">
        <v>0.70550000000000002</v>
      </c>
      <c r="Z536">
        <v>0.25559999999999999</v>
      </c>
      <c r="AA536">
        <v>3.8899999999999997E-2</v>
      </c>
      <c r="AB536">
        <v>0.29449999999999998</v>
      </c>
      <c r="AC536">
        <v>68.069999999999993</v>
      </c>
      <c r="AD536" s="70">
        <v>2870.15</v>
      </c>
      <c r="AE536">
        <v>479.77</v>
      </c>
      <c r="AF536" s="70">
        <v>76255.14</v>
      </c>
      <c r="AG536">
        <v>58</v>
      </c>
      <c r="AH536" s="70">
        <v>23890</v>
      </c>
      <c r="AI536" s="70">
        <v>33858</v>
      </c>
      <c r="AJ536">
        <v>51.52</v>
      </c>
      <c r="AK536">
        <v>40.159999999999997</v>
      </c>
      <c r="AL536">
        <v>46.26</v>
      </c>
      <c r="AM536">
        <v>6.2</v>
      </c>
      <c r="AN536">
        <v>0</v>
      </c>
      <c r="AO536">
        <v>1.1735</v>
      </c>
      <c r="AP536" s="70">
        <v>1731.22</v>
      </c>
      <c r="AQ536" s="70">
        <v>2175.09</v>
      </c>
      <c r="AR536" s="70">
        <v>5043.53</v>
      </c>
      <c r="AS536">
        <v>656.19</v>
      </c>
      <c r="AT536">
        <v>487.97</v>
      </c>
      <c r="AU536" s="70">
        <v>10094</v>
      </c>
      <c r="AV536" s="70">
        <v>9236.7099999999991</v>
      </c>
      <c r="AW536">
        <v>0.6462</v>
      </c>
      <c r="AX536" s="70">
        <v>2865.74</v>
      </c>
      <c r="AY536">
        <v>0.20050000000000001</v>
      </c>
      <c r="AZ536">
        <v>382.08</v>
      </c>
      <c r="BA536">
        <v>2.6700000000000002E-2</v>
      </c>
      <c r="BB536" s="70">
        <v>1809.03</v>
      </c>
      <c r="BC536">
        <v>0.12659999999999999</v>
      </c>
      <c r="BD536" s="70">
        <v>14293.56</v>
      </c>
      <c r="BE536" s="70">
        <v>4324.76</v>
      </c>
      <c r="BF536">
        <v>2.5510000000000002</v>
      </c>
      <c r="BG536">
        <v>0.45860000000000001</v>
      </c>
      <c r="BH536">
        <v>0.14879999999999999</v>
      </c>
      <c r="BI536">
        <v>0.29509999999999997</v>
      </c>
      <c r="BJ536">
        <v>2.12E-2</v>
      </c>
      <c r="BK536">
        <v>7.6399999999999996E-2</v>
      </c>
    </row>
    <row r="537" spans="1:63" x14ac:dyDescent="0.25">
      <c r="A537" t="s">
        <v>615</v>
      </c>
      <c r="B537">
        <v>44925</v>
      </c>
      <c r="C537">
        <v>39</v>
      </c>
      <c r="D537">
        <v>120.55</v>
      </c>
      <c r="E537" s="70">
        <v>4701.6400000000003</v>
      </c>
      <c r="F537" s="70">
        <v>4362.0600000000004</v>
      </c>
      <c r="G537">
        <v>2.98E-2</v>
      </c>
      <c r="H537">
        <v>4.6699999999999998E-2</v>
      </c>
      <c r="I537">
        <v>8.9999999999999998E-4</v>
      </c>
      <c r="J537">
        <v>1.9900000000000001E-2</v>
      </c>
      <c r="K537">
        <v>0.83630000000000004</v>
      </c>
      <c r="L537">
        <v>6.6500000000000004E-2</v>
      </c>
      <c r="M537">
        <v>0.45960000000000001</v>
      </c>
      <c r="N537">
        <v>1.5599999999999999E-2</v>
      </c>
      <c r="O537">
        <v>0.1091</v>
      </c>
      <c r="P537" s="70">
        <v>57482.44</v>
      </c>
      <c r="Q537">
        <v>0.21129999999999999</v>
      </c>
      <c r="R537">
        <v>0.24149999999999999</v>
      </c>
      <c r="S537">
        <v>0.54720000000000002</v>
      </c>
      <c r="T537">
        <v>19.82</v>
      </c>
      <c r="U537">
        <v>25</v>
      </c>
      <c r="V537" s="70">
        <v>92987.88</v>
      </c>
      <c r="W537">
        <v>180.38</v>
      </c>
      <c r="X537" s="70">
        <v>141144.51999999999</v>
      </c>
      <c r="Y537">
        <v>0.72529999999999994</v>
      </c>
      <c r="Z537">
        <v>0.2465</v>
      </c>
      <c r="AA537">
        <v>2.81E-2</v>
      </c>
      <c r="AB537">
        <v>0.2747</v>
      </c>
      <c r="AC537">
        <v>141.13999999999999</v>
      </c>
      <c r="AD537" s="70">
        <v>3893.09</v>
      </c>
      <c r="AE537">
        <v>397.42</v>
      </c>
      <c r="AF537" s="70">
        <v>150481.29999999999</v>
      </c>
      <c r="AG537">
        <v>423</v>
      </c>
      <c r="AH537" s="70">
        <v>34042</v>
      </c>
      <c r="AI537" s="70">
        <v>53561</v>
      </c>
      <c r="AJ537">
        <v>54.1</v>
      </c>
      <c r="AK537">
        <v>24.26</v>
      </c>
      <c r="AL537">
        <v>34.340000000000003</v>
      </c>
      <c r="AM537">
        <v>4.5</v>
      </c>
      <c r="AN537" s="70">
        <v>2008.64</v>
      </c>
      <c r="AO537">
        <v>1.2313000000000001</v>
      </c>
      <c r="AP537" s="70">
        <v>1219.4100000000001</v>
      </c>
      <c r="AQ537" s="70">
        <v>1629.6</v>
      </c>
      <c r="AR537" s="70">
        <v>5966.78</v>
      </c>
      <c r="AS537">
        <v>432.67</v>
      </c>
      <c r="AT537">
        <v>280.52999999999997</v>
      </c>
      <c r="AU537" s="70">
        <v>9529</v>
      </c>
      <c r="AV537" s="70">
        <v>3453.02</v>
      </c>
      <c r="AW537">
        <v>0.32879999999999998</v>
      </c>
      <c r="AX537" s="70">
        <v>5462.5</v>
      </c>
      <c r="AY537">
        <v>0.52010000000000001</v>
      </c>
      <c r="AZ537">
        <v>797.49</v>
      </c>
      <c r="BA537">
        <v>7.5899999999999995E-2</v>
      </c>
      <c r="BB537">
        <v>789.77</v>
      </c>
      <c r="BC537">
        <v>7.5200000000000003E-2</v>
      </c>
      <c r="BD537" s="70">
        <v>10502.76</v>
      </c>
      <c r="BE537" s="70">
        <v>1539.79</v>
      </c>
      <c r="BF537">
        <v>0.32590000000000002</v>
      </c>
      <c r="BG537">
        <v>0.5706</v>
      </c>
      <c r="BH537">
        <v>0.2475</v>
      </c>
      <c r="BI537">
        <v>0.14399999999999999</v>
      </c>
      <c r="BJ537">
        <v>2.4899999999999999E-2</v>
      </c>
      <c r="BK537">
        <v>1.2999999999999999E-2</v>
      </c>
    </row>
    <row r="538" spans="1:63" x14ac:dyDescent="0.25">
      <c r="A538" t="s">
        <v>616</v>
      </c>
      <c r="B538">
        <v>50302</v>
      </c>
      <c r="C538">
        <v>95</v>
      </c>
      <c r="D538">
        <v>16.899999999999999</v>
      </c>
      <c r="E538" s="70">
        <v>1605.13</v>
      </c>
      <c r="F538" s="70">
        <v>1512.21</v>
      </c>
      <c r="G538">
        <v>3.8999999999999998E-3</v>
      </c>
      <c r="H538">
        <v>7.0000000000000001E-3</v>
      </c>
      <c r="I538">
        <v>6.9999999999999999E-4</v>
      </c>
      <c r="J538">
        <v>9.1000000000000004E-3</v>
      </c>
      <c r="K538">
        <v>0.95850000000000002</v>
      </c>
      <c r="L538">
        <v>2.0899999999999998E-2</v>
      </c>
      <c r="M538">
        <v>0.29699999999999999</v>
      </c>
      <c r="N538">
        <v>3.3E-3</v>
      </c>
      <c r="O538">
        <v>0.11650000000000001</v>
      </c>
      <c r="P538" s="70">
        <v>47715.46</v>
      </c>
      <c r="Q538">
        <v>0.21360000000000001</v>
      </c>
      <c r="R538">
        <v>0.28160000000000002</v>
      </c>
      <c r="S538">
        <v>0.50490000000000002</v>
      </c>
      <c r="T538">
        <v>17.46</v>
      </c>
      <c r="U538">
        <v>9.1999999999999993</v>
      </c>
      <c r="V538" s="70">
        <v>54760.43</v>
      </c>
      <c r="W538">
        <v>166.44</v>
      </c>
      <c r="X538" s="70">
        <v>127746.21</v>
      </c>
      <c r="Y538">
        <v>0.82879999999999998</v>
      </c>
      <c r="Z538">
        <v>0.10970000000000001</v>
      </c>
      <c r="AA538">
        <v>6.1499999999999999E-2</v>
      </c>
      <c r="AB538">
        <v>0.17119999999999999</v>
      </c>
      <c r="AC538">
        <v>127.75</v>
      </c>
      <c r="AD538" s="70">
        <v>3829.75</v>
      </c>
      <c r="AE538">
        <v>481.67</v>
      </c>
      <c r="AF538" s="70">
        <v>135785.91</v>
      </c>
      <c r="AG538">
        <v>361</v>
      </c>
      <c r="AH538" s="70">
        <v>35004</v>
      </c>
      <c r="AI538" s="70">
        <v>50390</v>
      </c>
      <c r="AJ538">
        <v>36</v>
      </c>
      <c r="AK538">
        <v>29.56</v>
      </c>
      <c r="AL538">
        <v>29.76</v>
      </c>
      <c r="AM538">
        <v>5</v>
      </c>
      <c r="AN538">
        <v>0</v>
      </c>
      <c r="AO538">
        <v>0.84660000000000002</v>
      </c>
      <c r="AP538" s="70">
        <v>1136.94</v>
      </c>
      <c r="AQ538" s="70">
        <v>1612.53</v>
      </c>
      <c r="AR538" s="70">
        <v>4863.25</v>
      </c>
      <c r="AS538">
        <v>227.85</v>
      </c>
      <c r="AT538">
        <v>240.42</v>
      </c>
      <c r="AU538" s="70">
        <v>8081</v>
      </c>
      <c r="AV538" s="70">
        <v>4296.17</v>
      </c>
      <c r="AW538">
        <v>0.48149999999999998</v>
      </c>
      <c r="AX538" s="70">
        <v>3407.77</v>
      </c>
      <c r="AY538">
        <v>0.38190000000000002</v>
      </c>
      <c r="AZ538">
        <v>680.8</v>
      </c>
      <c r="BA538">
        <v>7.6300000000000007E-2</v>
      </c>
      <c r="BB538">
        <v>538.07000000000005</v>
      </c>
      <c r="BC538">
        <v>6.0299999999999999E-2</v>
      </c>
      <c r="BD538" s="70">
        <v>8922.81</v>
      </c>
      <c r="BE538" s="70">
        <v>2890.94</v>
      </c>
      <c r="BF538">
        <v>0.6885</v>
      </c>
      <c r="BG538">
        <v>0.54469999999999996</v>
      </c>
      <c r="BH538">
        <v>0.21129999999999999</v>
      </c>
      <c r="BI538">
        <v>0.153</v>
      </c>
      <c r="BJ538">
        <v>4.5199999999999997E-2</v>
      </c>
      <c r="BK538">
        <v>4.58E-2</v>
      </c>
    </row>
    <row r="539" spans="1:63" x14ac:dyDescent="0.25">
      <c r="A539" t="s">
        <v>617</v>
      </c>
      <c r="B539">
        <v>49957</v>
      </c>
      <c r="C539">
        <v>45</v>
      </c>
      <c r="D539">
        <v>30.17</v>
      </c>
      <c r="E539" s="70">
        <v>1357.74</v>
      </c>
      <c r="F539" s="70">
        <v>1424.56</v>
      </c>
      <c r="G539">
        <v>2.0999999999999999E-3</v>
      </c>
      <c r="H539">
        <v>3.8999999999999998E-3</v>
      </c>
      <c r="I539">
        <v>0</v>
      </c>
      <c r="J539">
        <v>6.6E-3</v>
      </c>
      <c r="K539">
        <v>0.97529999999999994</v>
      </c>
      <c r="L539">
        <v>1.21E-2</v>
      </c>
      <c r="M539">
        <v>0.27639999999999998</v>
      </c>
      <c r="N539">
        <v>2.0999999999999999E-3</v>
      </c>
      <c r="O539">
        <v>0.1421</v>
      </c>
      <c r="P539" s="70">
        <v>52447.519999999997</v>
      </c>
      <c r="Q539">
        <v>0.15909999999999999</v>
      </c>
      <c r="R539">
        <v>0.17050000000000001</v>
      </c>
      <c r="S539">
        <v>0.67049999999999998</v>
      </c>
      <c r="T539">
        <v>22.24</v>
      </c>
      <c r="U539">
        <v>9.76</v>
      </c>
      <c r="V539" s="70">
        <v>82405.16</v>
      </c>
      <c r="W539">
        <v>132.19999999999999</v>
      </c>
      <c r="X539" s="70">
        <v>125578.9</v>
      </c>
      <c r="Y539">
        <v>0.86609999999999998</v>
      </c>
      <c r="Z539">
        <v>7.1499999999999994E-2</v>
      </c>
      <c r="AA539">
        <v>6.2399999999999997E-2</v>
      </c>
      <c r="AB539">
        <v>0.13389999999999999</v>
      </c>
      <c r="AC539">
        <v>125.58</v>
      </c>
      <c r="AD539" s="70">
        <v>4252.66</v>
      </c>
      <c r="AE539">
        <v>586</v>
      </c>
      <c r="AF539" s="70">
        <v>136804.72</v>
      </c>
      <c r="AG539">
        <v>368</v>
      </c>
      <c r="AH539" s="70">
        <v>35262</v>
      </c>
      <c r="AI539" s="70">
        <v>52225</v>
      </c>
      <c r="AJ539">
        <v>63.2</v>
      </c>
      <c r="AK539">
        <v>31.02</v>
      </c>
      <c r="AL539">
        <v>42.76</v>
      </c>
      <c r="AM539">
        <v>5.6</v>
      </c>
      <c r="AN539">
        <v>0</v>
      </c>
      <c r="AO539">
        <v>0.83</v>
      </c>
      <c r="AP539">
        <v>963.05</v>
      </c>
      <c r="AQ539" s="70">
        <v>1785.84</v>
      </c>
      <c r="AR539" s="70">
        <v>4538.49</v>
      </c>
      <c r="AS539">
        <v>414.29</v>
      </c>
      <c r="AT539">
        <v>274.33999999999997</v>
      </c>
      <c r="AU539" s="70">
        <v>7976</v>
      </c>
      <c r="AV539" s="70">
        <v>4455.96</v>
      </c>
      <c r="AW539">
        <v>0.4637</v>
      </c>
      <c r="AX539" s="70">
        <v>3368.71</v>
      </c>
      <c r="AY539">
        <v>0.35049999999999998</v>
      </c>
      <c r="AZ539" s="70">
        <v>1203.77</v>
      </c>
      <c r="BA539">
        <v>0.12529999999999999</v>
      </c>
      <c r="BB539">
        <v>582.13</v>
      </c>
      <c r="BC539">
        <v>6.0600000000000001E-2</v>
      </c>
      <c r="BD539" s="70">
        <v>9610.57</v>
      </c>
      <c r="BE539" s="70">
        <v>4452.3500000000004</v>
      </c>
      <c r="BF539">
        <v>0.88580000000000003</v>
      </c>
      <c r="BG539">
        <v>0.59279999999999999</v>
      </c>
      <c r="BH539">
        <v>0.2064</v>
      </c>
      <c r="BI539">
        <v>0.1537</v>
      </c>
      <c r="BJ539">
        <v>3.4000000000000002E-2</v>
      </c>
      <c r="BK539">
        <v>1.32E-2</v>
      </c>
    </row>
    <row r="540" spans="1:63" x14ac:dyDescent="0.25">
      <c r="A540" t="s">
        <v>618</v>
      </c>
      <c r="B540">
        <v>49296</v>
      </c>
      <c r="C540">
        <v>60</v>
      </c>
      <c r="D540">
        <v>15.69</v>
      </c>
      <c r="E540">
        <v>941.1</v>
      </c>
      <c r="F540">
        <v>882.34</v>
      </c>
      <c r="G540">
        <v>3.0999999999999999E-3</v>
      </c>
      <c r="H540">
        <v>3.5000000000000001E-3</v>
      </c>
      <c r="I540">
        <v>0</v>
      </c>
      <c r="J540">
        <v>3.8E-3</v>
      </c>
      <c r="K540">
        <v>0.97219999999999995</v>
      </c>
      <c r="L540">
        <v>1.7399999999999999E-2</v>
      </c>
      <c r="M540">
        <v>0.43530000000000002</v>
      </c>
      <c r="N540">
        <v>3.3999999999999998E-3</v>
      </c>
      <c r="O540">
        <v>0.1172</v>
      </c>
      <c r="P540" s="70">
        <v>47240</v>
      </c>
      <c r="Q540">
        <v>0.1333</v>
      </c>
      <c r="R540">
        <v>0.1867</v>
      </c>
      <c r="S540">
        <v>0.68</v>
      </c>
      <c r="T540">
        <v>18.12</v>
      </c>
      <c r="U540">
        <v>5.83</v>
      </c>
      <c r="V540" s="70">
        <v>63689.11</v>
      </c>
      <c r="W540">
        <v>155.37</v>
      </c>
      <c r="X540" s="70">
        <v>115007.71</v>
      </c>
      <c r="Y540">
        <v>0.87070000000000003</v>
      </c>
      <c r="Z540">
        <v>5.2499999999999998E-2</v>
      </c>
      <c r="AA540">
        <v>7.6799999999999993E-2</v>
      </c>
      <c r="AB540">
        <v>0.1293</v>
      </c>
      <c r="AC540">
        <v>115.01</v>
      </c>
      <c r="AD540" s="70">
        <v>3085.27</v>
      </c>
      <c r="AE540">
        <v>423.97</v>
      </c>
      <c r="AF540" s="70">
        <v>121325.73</v>
      </c>
      <c r="AG540">
        <v>293</v>
      </c>
      <c r="AH540" s="70">
        <v>32491</v>
      </c>
      <c r="AI540" s="70">
        <v>45207</v>
      </c>
      <c r="AJ540">
        <v>39.979999999999997</v>
      </c>
      <c r="AK540">
        <v>25.45</v>
      </c>
      <c r="AL540">
        <v>30.34</v>
      </c>
      <c r="AM540">
        <v>4.4000000000000004</v>
      </c>
      <c r="AN540">
        <v>798.42</v>
      </c>
      <c r="AO540">
        <v>1.2472000000000001</v>
      </c>
      <c r="AP540" s="70">
        <v>1524.62</v>
      </c>
      <c r="AQ540" s="70">
        <v>2064.37</v>
      </c>
      <c r="AR540" s="70">
        <v>5553.9</v>
      </c>
      <c r="AS540">
        <v>213.21</v>
      </c>
      <c r="AT540">
        <v>266.89999999999998</v>
      </c>
      <c r="AU540" s="70">
        <v>9623</v>
      </c>
      <c r="AV540" s="70">
        <v>4900.5</v>
      </c>
      <c r="AW540">
        <v>0.47899999999999998</v>
      </c>
      <c r="AX540" s="70">
        <v>3472.73</v>
      </c>
      <c r="AY540">
        <v>0.33950000000000002</v>
      </c>
      <c r="AZ540" s="70">
        <v>1051.69</v>
      </c>
      <c r="BA540">
        <v>0.1028</v>
      </c>
      <c r="BB540">
        <v>805.37</v>
      </c>
      <c r="BC540">
        <v>7.8700000000000006E-2</v>
      </c>
      <c r="BD540" s="70">
        <v>10230.290000000001</v>
      </c>
      <c r="BE540" s="70">
        <v>3833.16</v>
      </c>
      <c r="BF540">
        <v>1.2402</v>
      </c>
      <c r="BG540">
        <v>0.54110000000000003</v>
      </c>
      <c r="BH540">
        <v>0.24049999999999999</v>
      </c>
      <c r="BI540">
        <v>0.1699</v>
      </c>
      <c r="BJ540">
        <v>2.8899999999999999E-2</v>
      </c>
      <c r="BK540">
        <v>1.9599999999999999E-2</v>
      </c>
    </row>
    <row r="541" spans="1:63" x14ac:dyDescent="0.25">
      <c r="A541" t="s">
        <v>619</v>
      </c>
      <c r="B541">
        <v>50070</v>
      </c>
      <c r="C541">
        <v>23</v>
      </c>
      <c r="D541">
        <v>188.54</v>
      </c>
      <c r="E541" s="70">
        <v>4336.45</v>
      </c>
      <c r="F541" s="70">
        <v>4231.8999999999996</v>
      </c>
      <c r="G541">
        <v>7.1400000000000005E-2</v>
      </c>
      <c r="H541">
        <v>0.22900000000000001</v>
      </c>
      <c r="I541">
        <v>2E-3</v>
      </c>
      <c r="J541">
        <v>2.35E-2</v>
      </c>
      <c r="K541">
        <v>0.62939999999999996</v>
      </c>
      <c r="L541">
        <v>4.4699999999999997E-2</v>
      </c>
      <c r="M541">
        <v>0.17499999999999999</v>
      </c>
      <c r="N541">
        <v>2.69E-2</v>
      </c>
      <c r="O541">
        <v>9.4700000000000006E-2</v>
      </c>
      <c r="P541" s="70">
        <v>71161.78</v>
      </c>
      <c r="Q541">
        <v>0.66520000000000001</v>
      </c>
      <c r="R541">
        <v>0.16070000000000001</v>
      </c>
      <c r="S541">
        <v>0.1741</v>
      </c>
      <c r="T541">
        <v>21.4</v>
      </c>
      <c r="U541">
        <v>20.440000000000001</v>
      </c>
      <c r="V541" s="70">
        <v>89609.96</v>
      </c>
      <c r="W541">
        <v>210.25</v>
      </c>
      <c r="X541" s="70">
        <v>179630.89</v>
      </c>
      <c r="Y541">
        <v>0.71360000000000001</v>
      </c>
      <c r="Z541">
        <v>0.26619999999999999</v>
      </c>
      <c r="AA541">
        <v>2.0199999999999999E-2</v>
      </c>
      <c r="AB541">
        <v>0.28639999999999999</v>
      </c>
      <c r="AC541">
        <v>179.63</v>
      </c>
      <c r="AD541" s="70">
        <v>7268.14</v>
      </c>
      <c r="AE541">
        <v>700.77</v>
      </c>
      <c r="AF541" s="70">
        <v>213661.57</v>
      </c>
      <c r="AG541">
        <v>541</v>
      </c>
      <c r="AH541" s="70">
        <v>45487</v>
      </c>
      <c r="AI541" s="70">
        <v>66371</v>
      </c>
      <c r="AJ541">
        <v>63</v>
      </c>
      <c r="AK541">
        <v>38.11</v>
      </c>
      <c r="AL541">
        <v>45.06</v>
      </c>
      <c r="AM541">
        <v>4.97</v>
      </c>
      <c r="AN541">
        <v>0</v>
      </c>
      <c r="AO541">
        <v>0.67979999999999996</v>
      </c>
      <c r="AP541" s="70">
        <v>1418.38</v>
      </c>
      <c r="AQ541" s="70">
        <v>1660.15</v>
      </c>
      <c r="AR541" s="70">
        <v>5703.31</v>
      </c>
      <c r="AS541">
        <v>557.04999999999995</v>
      </c>
      <c r="AT541">
        <v>113.1</v>
      </c>
      <c r="AU541" s="70">
        <v>9452</v>
      </c>
      <c r="AV541" s="70">
        <v>3091.03</v>
      </c>
      <c r="AW541">
        <v>0.30740000000000001</v>
      </c>
      <c r="AX541" s="70">
        <v>5984.15</v>
      </c>
      <c r="AY541">
        <v>0.59509999999999996</v>
      </c>
      <c r="AZ541">
        <v>572.78</v>
      </c>
      <c r="BA541">
        <v>5.7000000000000002E-2</v>
      </c>
      <c r="BB541">
        <v>407.44</v>
      </c>
      <c r="BC541">
        <v>4.0500000000000001E-2</v>
      </c>
      <c r="BD541" s="70">
        <v>10055.4</v>
      </c>
      <c r="BE541">
        <v>780.62</v>
      </c>
      <c r="BF541">
        <v>0.13300000000000001</v>
      </c>
      <c r="BG541">
        <v>0.61550000000000005</v>
      </c>
      <c r="BH541">
        <v>0.24099999999999999</v>
      </c>
      <c r="BI541">
        <v>9.4500000000000001E-2</v>
      </c>
      <c r="BJ541">
        <v>2.52E-2</v>
      </c>
      <c r="BK541">
        <v>2.3800000000000002E-2</v>
      </c>
    </row>
    <row r="542" spans="1:63" x14ac:dyDescent="0.25">
      <c r="A542" t="s">
        <v>620</v>
      </c>
      <c r="B542">
        <v>46011</v>
      </c>
      <c r="C542">
        <v>148</v>
      </c>
      <c r="D542">
        <v>9.2799999999999994</v>
      </c>
      <c r="E542" s="70">
        <v>1373.66</v>
      </c>
      <c r="F542" s="70">
        <v>1524.63</v>
      </c>
      <c r="G542">
        <v>2.0000000000000001E-4</v>
      </c>
      <c r="H542">
        <v>3.5000000000000001E-3</v>
      </c>
      <c r="I542">
        <v>0</v>
      </c>
      <c r="J542">
        <v>2E-3</v>
      </c>
      <c r="K542">
        <v>0.98599999999999999</v>
      </c>
      <c r="L542">
        <v>8.3999999999999995E-3</v>
      </c>
      <c r="M542">
        <v>0.34160000000000001</v>
      </c>
      <c r="N542">
        <v>0</v>
      </c>
      <c r="O542">
        <v>0.13980000000000001</v>
      </c>
      <c r="P542" s="70">
        <v>48301.65</v>
      </c>
      <c r="Q542">
        <v>0.02</v>
      </c>
      <c r="R542">
        <v>0.18</v>
      </c>
      <c r="S542">
        <v>0.8</v>
      </c>
      <c r="T542">
        <v>14.91</v>
      </c>
      <c r="U542">
        <v>18.329999999999998</v>
      </c>
      <c r="V542" s="70">
        <v>50757.36</v>
      </c>
      <c r="W542">
        <v>72.959999999999994</v>
      </c>
      <c r="X542" s="70">
        <v>116622.83</v>
      </c>
      <c r="Y542">
        <v>0.78890000000000005</v>
      </c>
      <c r="Z542">
        <v>0.155</v>
      </c>
      <c r="AA542">
        <v>5.6099999999999997E-2</v>
      </c>
      <c r="AB542">
        <v>0.21110000000000001</v>
      </c>
      <c r="AC542">
        <v>116.62</v>
      </c>
      <c r="AD542" s="70">
        <v>2641.04</v>
      </c>
      <c r="AE542">
        <v>321.07</v>
      </c>
      <c r="AF542" s="70">
        <v>95543.62</v>
      </c>
      <c r="AG542">
        <v>138</v>
      </c>
      <c r="AH542" s="70">
        <v>31769</v>
      </c>
      <c r="AI542" s="70">
        <v>50274</v>
      </c>
      <c r="AJ542">
        <v>29.95</v>
      </c>
      <c r="AK542">
        <v>22.2</v>
      </c>
      <c r="AL542">
        <v>22.28</v>
      </c>
      <c r="AM542">
        <v>4.6500000000000004</v>
      </c>
      <c r="AN542">
        <v>0</v>
      </c>
      <c r="AO542">
        <v>0.52359999999999995</v>
      </c>
      <c r="AP542">
        <v>930.41</v>
      </c>
      <c r="AQ542" s="70">
        <v>1500.11</v>
      </c>
      <c r="AR542" s="70">
        <v>5242.67</v>
      </c>
      <c r="AS542">
        <v>370.69</v>
      </c>
      <c r="AT542">
        <v>197.12</v>
      </c>
      <c r="AU542" s="70">
        <v>8241</v>
      </c>
      <c r="AV542" s="70">
        <v>5577.03</v>
      </c>
      <c r="AW542">
        <v>0.58289999999999997</v>
      </c>
      <c r="AX542" s="70">
        <v>1972.93</v>
      </c>
      <c r="AY542">
        <v>0.20619999999999999</v>
      </c>
      <c r="AZ542" s="70">
        <v>1133.02</v>
      </c>
      <c r="BA542">
        <v>0.11840000000000001</v>
      </c>
      <c r="BB542">
        <v>884.08</v>
      </c>
      <c r="BC542">
        <v>9.2399999999999996E-2</v>
      </c>
      <c r="BD542" s="70">
        <v>9567.06</v>
      </c>
      <c r="BE542" s="70">
        <v>6159.35</v>
      </c>
      <c r="BF542">
        <v>1.4671000000000001</v>
      </c>
      <c r="BG542">
        <v>0.54830000000000001</v>
      </c>
      <c r="BH542">
        <v>0.26790000000000003</v>
      </c>
      <c r="BI542">
        <v>0.12690000000000001</v>
      </c>
      <c r="BJ542">
        <v>3.5900000000000001E-2</v>
      </c>
      <c r="BK542">
        <v>2.1000000000000001E-2</v>
      </c>
    </row>
    <row r="543" spans="1:63" x14ac:dyDescent="0.25">
      <c r="A543" t="s">
        <v>621</v>
      </c>
      <c r="B543">
        <v>49536</v>
      </c>
      <c r="C543">
        <v>63</v>
      </c>
      <c r="D543">
        <v>30.23</v>
      </c>
      <c r="E543" s="70">
        <v>1904.51</v>
      </c>
      <c r="F543" s="70">
        <v>2207.2800000000002</v>
      </c>
      <c r="G543">
        <v>7.7000000000000002E-3</v>
      </c>
      <c r="H543">
        <v>2.5399999999999999E-2</v>
      </c>
      <c r="I543">
        <v>2.3E-3</v>
      </c>
      <c r="J543">
        <v>1.9E-2</v>
      </c>
      <c r="K543">
        <v>0.88500000000000001</v>
      </c>
      <c r="L543">
        <v>6.0699999999999997E-2</v>
      </c>
      <c r="M543">
        <v>0.52349999999999997</v>
      </c>
      <c r="N543">
        <v>1.8E-3</v>
      </c>
      <c r="O543">
        <v>0.12970000000000001</v>
      </c>
      <c r="P543" s="70">
        <v>52670.93</v>
      </c>
      <c r="Q543">
        <v>0.50419999999999998</v>
      </c>
      <c r="R543">
        <v>0.1429</v>
      </c>
      <c r="S543">
        <v>0.35289999999999999</v>
      </c>
      <c r="T543">
        <v>22.51</v>
      </c>
      <c r="U543">
        <v>8</v>
      </c>
      <c r="V543" s="70">
        <v>87359</v>
      </c>
      <c r="W543">
        <v>228.91</v>
      </c>
      <c r="X543" s="70">
        <v>96673.01</v>
      </c>
      <c r="Y543">
        <v>0.85140000000000005</v>
      </c>
      <c r="Z543">
        <v>0.11219999999999999</v>
      </c>
      <c r="AA543">
        <v>3.6400000000000002E-2</v>
      </c>
      <c r="AB543">
        <v>0.14860000000000001</v>
      </c>
      <c r="AC543">
        <v>96.67</v>
      </c>
      <c r="AD543" s="70">
        <v>2242.23</v>
      </c>
      <c r="AE543">
        <v>281.83</v>
      </c>
      <c r="AF543" s="70">
        <v>81776.600000000006</v>
      </c>
      <c r="AG543">
        <v>77</v>
      </c>
      <c r="AH543" s="70">
        <v>32018</v>
      </c>
      <c r="AI543" s="70">
        <v>49862</v>
      </c>
      <c r="AJ543">
        <v>36</v>
      </c>
      <c r="AK543">
        <v>22.66</v>
      </c>
      <c r="AL543">
        <v>23.11</v>
      </c>
      <c r="AM543">
        <v>4.5</v>
      </c>
      <c r="AN543">
        <v>608.11</v>
      </c>
      <c r="AO543">
        <v>0.91610000000000003</v>
      </c>
      <c r="AP543" s="70">
        <v>1131.95</v>
      </c>
      <c r="AQ543" s="70">
        <v>1462.71</v>
      </c>
      <c r="AR543" s="70">
        <v>4854.1099999999997</v>
      </c>
      <c r="AS543">
        <v>228.66</v>
      </c>
      <c r="AT543">
        <v>188.59</v>
      </c>
      <c r="AU543" s="70">
        <v>7866</v>
      </c>
      <c r="AV543" s="70">
        <v>4684.53</v>
      </c>
      <c r="AW543">
        <v>0.503</v>
      </c>
      <c r="AX543" s="70">
        <v>2044.06</v>
      </c>
      <c r="AY543">
        <v>0.2195</v>
      </c>
      <c r="AZ543" s="70">
        <v>1877.42</v>
      </c>
      <c r="BA543">
        <v>0.2016</v>
      </c>
      <c r="BB543">
        <v>707.76</v>
      </c>
      <c r="BC543">
        <v>7.5999999999999998E-2</v>
      </c>
      <c r="BD543" s="70">
        <v>9313.77</v>
      </c>
      <c r="BE543" s="70">
        <v>5763.94</v>
      </c>
      <c r="BF543">
        <v>1.6679999999999999</v>
      </c>
      <c r="BG543">
        <v>0.56259999999999999</v>
      </c>
      <c r="BH543">
        <v>0.2145</v>
      </c>
      <c r="BI543">
        <v>0.16109999999999999</v>
      </c>
      <c r="BJ543">
        <v>4.4600000000000001E-2</v>
      </c>
      <c r="BK543">
        <v>1.7299999999999999E-2</v>
      </c>
    </row>
    <row r="544" spans="1:63" x14ac:dyDescent="0.25">
      <c r="A544" t="s">
        <v>622</v>
      </c>
      <c r="B544">
        <v>46458</v>
      </c>
      <c r="C544">
        <v>81</v>
      </c>
      <c r="D544">
        <v>15.58</v>
      </c>
      <c r="E544" s="70">
        <v>1262.1600000000001</v>
      </c>
      <c r="F544" s="70">
        <v>1315.67</v>
      </c>
      <c r="G544">
        <v>3.8E-3</v>
      </c>
      <c r="H544">
        <v>4.4999999999999997E-3</v>
      </c>
      <c r="I544">
        <v>0</v>
      </c>
      <c r="J544">
        <v>6.1000000000000004E-3</v>
      </c>
      <c r="K544">
        <v>0.97050000000000003</v>
      </c>
      <c r="L544">
        <v>1.5100000000000001E-2</v>
      </c>
      <c r="M544">
        <v>0.4582</v>
      </c>
      <c r="N544">
        <v>0</v>
      </c>
      <c r="O544">
        <v>0.14630000000000001</v>
      </c>
      <c r="P544" s="70">
        <v>46882.28</v>
      </c>
      <c r="Q544">
        <v>0.25</v>
      </c>
      <c r="R544">
        <v>0.17710000000000001</v>
      </c>
      <c r="S544">
        <v>0.57289999999999996</v>
      </c>
      <c r="T544">
        <v>18.66</v>
      </c>
      <c r="U544">
        <v>15.3</v>
      </c>
      <c r="V544" s="70">
        <v>58798.45</v>
      </c>
      <c r="W544">
        <v>80.8</v>
      </c>
      <c r="X544" s="70">
        <v>103639.55</v>
      </c>
      <c r="Y544">
        <v>0.87539999999999996</v>
      </c>
      <c r="Z544">
        <v>5.2299999999999999E-2</v>
      </c>
      <c r="AA544">
        <v>7.2300000000000003E-2</v>
      </c>
      <c r="AB544">
        <v>0.1246</v>
      </c>
      <c r="AC544">
        <v>103.64</v>
      </c>
      <c r="AD544" s="70">
        <v>2339.39</v>
      </c>
      <c r="AE544">
        <v>320.14999999999998</v>
      </c>
      <c r="AF544" s="70">
        <v>101419.98</v>
      </c>
      <c r="AG544">
        <v>168</v>
      </c>
      <c r="AH544" s="70">
        <v>32332</v>
      </c>
      <c r="AI544" s="70">
        <v>48434</v>
      </c>
      <c r="AJ544">
        <v>29.4</v>
      </c>
      <c r="AK544">
        <v>22.03</v>
      </c>
      <c r="AL544">
        <v>22.29</v>
      </c>
      <c r="AM544">
        <v>3.3</v>
      </c>
      <c r="AN544">
        <v>629.21</v>
      </c>
      <c r="AO544">
        <v>0.92400000000000004</v>
      </c>
      <c r="AP544" s="70">
        <v>1220.69</v>
      </c>
      <c r="AQ544" s="70">
        <v>1747.12</v>
      </c>
      <c r="AR544" s="70">
        <v>4770.33</v>
      </c>
      <c r="AS544">
        <v>336.61</v>
      </c>
      <c r="AT544">
        <v>366.26</v>
      </c>
      <c r="AU544" s="70">
        <v>8441</v>
      </c>
      <c r="AV544" s="70">
        <v>5426.53</v>
      </c>
      <c r="AW544">
        <v>0.56389999999999996</v>
      </c>
      <c r="AX544" s="70">
        <v>2408.1799999999998</v>
      </c>
      <c r="AY544">
        <v>0.25030000000000002</v>
      </c>
      <c r="AZ544" s="70">
        <v>1090.8599999999999</v>
      </c>
      <c r="BA544">
        <v>0.1134</v>
      </c>
      <c r="BB544">
        <v>696.99</v>
      </c>
      <c r="BC544">
        <v>7.2400000000000006E-2</v>
      </c>
      <c r="BD544" s="70">
        <v>9622.57</v>
      </c>
      <c r="BE544" s="70">
        <v>5568.71</v>
      </c>
      <c r="BF544">
        <v>1.5711999999999999</v>
      </c>
      <c r="BG544">
        <v>0.5484</v>
      </c>
      <c r="BH544">
        <v>0.23710000000000001</v>
      </c>
      <c r="BI544">
        <v>0.15440000000000001</v>
      </c>
      <c r="BJ544">
        <v>4.0500000000000001E-2</v>
      </c>
      <c r="BK544">
        <v>1.9699999999999999E-2</v>
      </c>
    </row>
    <row r="545" spans="1:63" x14ac:dyDescent="0.25">
      <c r="A545" t="s">
        <v>623</v>
      </c>
      <c r="B545">
        <v>44933</v>
      </c>
      <c r="C545">
        <v>10</v>
      </c>
      <c r="D545">
        <v>587.35</v>
      </c>
      <c r="E545" s="70">
        <v>5873.47</v>
      </c>
      <c r="F545" s="70">
        <v>5625.44</v>
      </c>
      <c r="G545">
        <v>6.0699999999999997E-2</v>
      </c>
      <c r="H545">
        <v>8.8999999999999999E-3</v>
      </c>
      <c r="I545">
        <v>6.9999999999999999E-4</v>
      </c>
      <c r="J545">
        <v>1.29E-2</v>
      </c>
      <c r="K545">
        <v>0.88560000000000005</v>
      </c>
      <c r="L545">
        <v>3.1300000000000001E-2</v>
      </c>
      <c r="M545">
        <v>1.9099999999999999E-2</v>
      </c>
      <c r="N545">
        <v>1.3299999999999999E-2</v>
      </c>
      <c r="O545">
        <v>0.1144</v>
      </c>
      <c r="P545" s="70">
        <v>77679.48</v>
      </c>
      <c r="Q545">
        <v>0.1565</v>
      </c>
      <c r="R545">
        <v>0.20119999999999999</v>
      </c>
      <c r="S545">
        <v>0.64229999999999998</v>
      </c>
      <c r="T545">
        <v>14.59</v>
      </c>
      <c r="U545">
        <v>23.8</v>
      </c>
      <c r="V545" s="70">
        <v>101848.74</v>
      </c>
      <c r="W545">
        <v>246.78</v>
      </c>
      <c r="X545" s="70">
        <v>268528.23</v>
      </c>
      <c r="Y545">
        <v>0.90269999999999995</v>
      </c>
      <c r="Z545">
        <v>8.2500000000000004E-2</v>
      </c>
      <c r="AA545">
        <v>1.4800000000000001E-2</v>
      </c>
      <c r="AB545">
        <v>9.7299999999999998E-2</v>
      </c>
      <c r="AC545">
        <v>268.52999999999997</v>
      </c>
      <c r="AD545" s="70">
        <v>12112.13</v>
      </c>
      <c r="AE545" s="70">
        <v>1610.08</v>
      </c>
      <c r="AF545" s="70">
        <v>302693.25</v>
      </c>
      <c r="AG545">
        <v>596</v>
      </c>
      <c r="AH545" s="70">
        <v>60889</v>
      </c>
      <c r="AI545" s="70">
        <v>124020</v>
      </c>
      <c r="AJ545">
        <v>98.11</v>
      </c>
      <c r="AK545">
        <v>43.85</v>
      </c>
      <c r="AL545">
        <v>49.37</v>
      </c>
      <c r="AM545">
        <v>5.65</v>
      </c>
      <c r="AN545">
        <v>0</v>
      </c>
      <c r="AO545">
        <v>0.66220000000000001</v>
      </c>
      <c r="AP545" s="70">
        <v>1530.69</v>
      </c>
      <c r="AQ545" s="70">
        <v>1804.56</v>
      </c>
      <c r="AR545" s="70">
        <v>9612.77</v>
      </c>
      <c r="AS545">
        <v>987.33</v>
      </c>
      <c r="AT545">
        <v>944.64</v>
      </c>
      <c r="AU545" s="70">
        <v>14880</v>
      </c>
      <c r="AV545" s="70">
        <v>2210.6</v>
      </c>
      <c r="AW545">
        <v>0.15359999999999999</v>
      </c>
      <c r="AX545" s="70">
        <v>10919.08</v>
      </c>
      <c r="AY545">
        <v>0.75849999999999995</v>
      </c>
      <c r="AZ545">
        <v>953.97</v>
      </c>
      <c r="BA545">
        <v>6.6299999999999998E-2</v>
      </c>
      <c r="BB545">
        <v>311.89999999999998</v>
      </c>
      <c r="BC545">
        <v>2.1700000000000001E-2</v>
      </c>
      <c r="BD545" s="70">
        <v>14395.54</v>
      </c>
      <c r="BE545">
        <v>427.28</v>
      </c>
      <c r="BF545">
        <v>2.8799999999999999E-2</v>
      </c>
      <c r="BG545">
        <v>0.64259999999999995</v>
      </c>
      <c r="BH545">
        <v>0.2167</v>
      </c>
      <c r="BI545">
        <v>0.1031</v>
      </c>
      <c r="BJ545">
        <v>2.3599999999999999E-2</v>
      </c>
      <c r="BK545">
        <v>1.4E-2</v>
      </c>
    </row>
    <row r="546" spans="1:63" x14ac:dyDescent="0.25">
      <c r="A546" t="s">
        <v>624</v>
      </c>
      <c r="B546">
        <v>45625</v>
      </c>
      <c r="C546">
        <v>214</v>
      </c>
      <c r="D546">
        <v>8.07</v>
      </c>
      <c r="E546" s="70">
        <v>1726.78</v>
      </c>
      <c r="F546" s="70">
        <v>1656.21</v>
      </c>
      <c r="G546">
        <v>8.0000000000000002E-3</v>
      </c>
      <c r="H546">
        <v>2.7000000000000001E-3</v>
      </c>
      <c r="I546">
        <v>2.3999999999999998E-3</v>
      </c>
      <c r="J546">
        <v>5.33E-2</v>
      </c>
      <c r="K546">
        <v>0.90939999999999999</v>
      </c>
      <c r="L546">
        <v>2.4199999999999999E-2</v>
      </c>
      <c r="M546">
        <v>0.39989999999999998</v>
      </c>
      <c r="N546">
        <v>1.4500000000000001E-2</v>
      </c>
      <c r="O546">
        <v>0.1414</v>
      </c>
      <c r="P546" s="70">
        <v>54279.839999999997</v>
      </c>
      <c r="Q546">
        <v>0.1353</v>
      </c>
      <c r="R546">
        <v>0.188</v>
      </c>
      <c r="S546">
        <v>0.67669999999999997</v>
      </c>
      <c r="T546">
        <v>19.77</v>
      </c>
      <c r="U546">
        <v>11</v>
      </c>
      <c r="V546" s="70">
        <v>73086.45</v>
      </c>
      <c r="W546">
        <v>153.63</v>
      </c>
      <c r="X546" s="70">
        <v>135187.54999999999</v>
      </c>
      <c r="Y546">
        <v>0.78549999999999998</v>
      </c>
      <c r="Z546">
        <v>0.1767</v>
      </c>
      <c r="AA546">
        <v>3.7900000000000003E-2</v>
      </c>
      <c r="AB546">
        <v>0.2145</v>
      </c>
      <c r="AC546">
        <v>135.19</v>
      </c>
      <c r="AD546" s="70">
        <v>3023.5</v>
      </c>
      <c r="AE546">
        <v>326.52</v>
      </c>
      <c r="AF546" s="70">
        <v>130370.03</v>
      </c>
      <c r="AG546">
        <v>328</v>
      </c>
      <c r="AH546" s="70">
        <v>29794</v>
      </c>
      <c r="AI546" s="70">
        <v>43442</v>
      </c>
      <c r="AJ546">
        <v>35.299999999999997</v>
      </c>
      <c r="AK546">
        <v>21.6</v>
      </c>
      <c r="AL546">
        <v>23</v>
      </c>
      <c r="AM546">
        <v>4.8</v>
      </c>
      <c r="AN546" s="70">
        <v>1698.79</v>
      </c>
      <c r="AO546">
        <v>1.4564999999999999</v>
      </c>
      <c r="AP546" s="70">
        <v>1372.92</v>
      </c>
      <c r="AQ546" s="70">
        <v>1682.64</v>
      </c>
      <c r="AR546" s="70">
        <v>5285.39</v>
      </c>
      <c r="AS546">
        <v>469.79</v>
      </c>
      <c r="AT546">
        <v>437.26</v>
      </c>
      <c r="AU546" s="70">
        <v>9248</v>
      </c>
      <c r="AV546" s="70">
        <v>3913.31</v>
      </c>
      <c r="AW546">
        <v>0.3911</v>
      </c>
      <c r="AX546" s="70">
        <v>4409.22</v>
      </c>
      <c r="AY546">
        <v>0.44069999999999998</v>
      </c>
      <c r="AZ546" s="70">
        <v>1091.68</v>
      </c>
      <c r="BA546">
        <v>0.1091</v>
      </c>
      <c r="BB546">
        <v>591.25</v>
      </c>
      <c r="BC546">
        <v>5.91E-2</v>
      </c>
      <c r="BD546" s="70">
        <v>10005.459999999999</v>
      </c>
      <c r="BE546" s="70">
        <v>3027.6</v>
      </c>
      <c r="BF546">
        <v>0.81969999999999998</v>
      </c>
      <c r="BG546">
        <v>0.55430000000000001</v>
      </c>
      <c r="BH546">
        <v>0.24099999999999999</v>
      </c>
      <c r="BI546">
        <v>0.1353</v>
      </c>
      <c r="BJ546">
        <v>3.3799999999999997E-2</v>
      </c>
      <c r="BK546">
        <v>3.56E-2</v>
      </c>
    </row>
    <row r="547" spans="1:63" x14ac:dyDescent="0.25">
      <c r="A547" t="s">
        <v>625</v>
      </c>
      <c r="B547">
        <v>47522</v>
      </c>
      <c r="C547">
        <v>98</v>
      </c>
      <c r="D547">
        <v>7.31</v>
      </c>
      <c r="E547">
        <v>716.72</v>
      </c>
      <c r="F547">
        <v>588.80999999999995</v>
      </c>
      <c r="G547">
        <v>0</v>
      </c>
      <c r="H547">
        <v>7.1999999999999998E-3</v>
      </c>
      <c r="I547">
        <v>2E-3</v>
      </c>
      <c r="J547">
        <v>1.23E-2</v>
      </c>
      <c r="K547">
        <v>0.94889999999999997</v>
      </c>
      <c r="L547">
        <v>2.9499999999999998E-2</v>
      </c>
      <c r="M547">
        <v>0.52659999999999996</v>
      </c>
      <c r="N547">
        <v>0</v>
      </c>
      <c r="O547">
        <v>0.1986</v>
      </c>
      <c r="P547" s="70">
        <v>42168.66</v>
      </c>
      <c r="Q547">
        <v>0.2727</v>
      </c>
      <c r="R547">
        <v>0.31819999999999998</v>
      </c>
      <c r="S547">
        <v>0.40910000000000002</v>
      </c>
      <c r="T547">
        <v>17.3</v>
      </c>
      <c r="U547">
        <v>7.6</v>
      </c>
      <c r="V547" s="70">
        <v>30651.55</v>
      </c>
      <c r="W547">
        <v>90.56</v>
      </c>
      <c r="X547" s="70">
        <v>114238.7</v>
      </c>
      <c r="Y547">
        <v>0.91579999999999995</v>
      </c>
      <c r="Z547">
        <v>2.7E-2</v>
      </c>
      <c r="AA547">
        <v>5.7200000000000001E-2</v>
      </c>
      <c r="AB547">
        <v>8.4199999999999997E-2</v>
      </c>
      <c r="AC547">
        <v>114.24</v>
      </c>
      <c r="AD547" s="70">
        <v>2913.15</v>
      </c>
      <c r="AE547">
        <v>410.4</v>
      </c>
      <c r="AF547" s="70">
        <v>92016.54</v>
      </c>
      <c r="AG547">
        <v>125</v>
      </c>
      <c r="AH547" s="70">
        <v>29247</v>
      </c>
      <c r="AI547" s="70">
        <v>39037</v>
      </c>
      <c r="AJ547">
        <v>31.8</v>
      </c>
      <c r="AK547">
        <v>25.1</v>
      </c>
      <c r="AL547">
        <v>25.74</v>
      </c>
      <c r="AM547">
        <v>3.6</v>
      </c>
      <c r="AN547">
        <v>505.17</v>
      </c>
      <c r="AO547">
        <v>1.5585</v>
      </c>
      <c r="AP547" s="70">
        <v>1396.57</v>
      </c>
      <c r="AQ547" s="70">
        <v>2453.3000000000002</v>
      </c>
      <c r="AR547" s="70">
        <v>4398.51</v>
      </c>
      <c r="AS547">
        <v>487.33</v>
      </c>
      <c r="AT547">
        <v>309.23</v>
      </c>
      <c r="AU547" s="70">
        <v>9045</v>
      </c>
      <c r="AV547" s="70">
        <v>7803.4</v>
      </c>
      <c r="AW547">
        <v>0.61099999999999999</v>
      </c>
      <c r="AX547" s="70">
        <v>3536.59</v>
      </c>
      <c r="AY547">
        <v>0.27689999999999998</v>
      </c>
      <c r="AZ547">
        <v>637.51</v>
      </c>
      <c r="BA547">
        <v>4.99E-2</v>
      </c>
      <c r="BB547">
        <v>793.77</v>
      </c>
      <c r="BC547">
        <v>6.2199999999999998E-2</v>
      </c>
      <c r="BD547" s="70">
        <v>12771.26</v>
      </c>
      <c r="BE547" s="70">
        <v>4721.88</v>
      </c>
      <c r="BF547">
        <v>1.9830000000000001</v>
      </c>
      <c r="BG547">
        <v>0.4254</v>
      </c>
      <c r="BH547">
        <v>0.2132</v>
      </c>
      <c r="BI547">
        <v>0.31219999999999998</v>
      </c>
      <c r="BJ547">
        <v>2.9600000000000001E-2</v>
      </c>
      <c r="BK547">
        <v>1.9599999999999999E-2</v>
      </c>
    </row>
    <row r="548" spans="1:63" x14ac:dyDescent="0.25">
      <c r="A548" t="s">
        <v>626</v>
      </c>
      <c r="B548">
        <v>44941</v>
      </c>
      <c r="C548">
        <v>53</v>
      </c>
      <c r="D548">
        <v>44.67</v>
      </c>
      <c r="E548" s="70">
        <v>2367.3200000000002</v>
      </c>
      <c r="F548" s="70">
        <v>2137.34</v>
      </c>
      <c r="G548">
        <v>4.4000000000000003E-3</v>
      </c>
      <c r="H548">
        <v>4.4200000000000003E-2</v>
      </c>
      <c r="I548">
        <v>8.9999999999999998E-4</v>
      </c>
      <c r="J548">
        <v>1.5299999999999999E-2</v>
      </c>
      <c r="K548">
        <v>0.85870000000000002</v>
      </c>
      <c r="L548">
        <v>7.6399999999999996E-2</v>
      </c>
      <c r="M548">
        <v>0.51690000000000003</v>
      </c>
      <c r="N548">
        <v>0</v>
      </c>
      <c r="O548">
        <v>0.19359999999999999</v>
      </c>
      <c r="P548" s="70">
        <v>57651.53</v>
      </c>
      <c r="Q548">
        <v>0.15959999999999999</v>
      </c>
      <c r="R548">
        <v>0.21809999999999999</v>
      </c>
      <c r="S548">
        <v>0.62229999999999996</v>
      </c>
      <c r="T548">
        <v>15.86</v>
      </c>
      <c r="U548">
        <v>11.49</v>
      </c>
      <c r="V548" s="70">
        <v>81025.460000000006</v>
      </c>
      <c r="W548">
        <v>202.27</v>
      </c>
      <c r="X548" s="70">
        <v>109300.15</v>
      </c>
      <c r="Y548">
        <v>0.72909999999999997</v>
      </c>
      <c r="Z548">
        <v>0.22520000000000001</v>
      </c>
      <c r="AA548">
        <v>4.5699999999999998E-2</v>
      </c>
      <c r="AB548">
        <v>0.27089999999999997</v>
      </c>
      <c r="AC548">
        <v>109.3</v>
      </c>
      <c r="AD548" s="70">
        <v>4239.42</v>
      </c>
      <c r="AE548">
        <v>469.22</v>
      </c>
      <c r="AF548" s="70">
        <v>111987.25</v>
      </c>
      <c r="AG548">
        <v>235</v>
      </c>
      <c r="AH548" s="70">
        <v>27276</v>
      </c>
      <c r="AI548" s="70">
        <v>43252</v>
      </c>
      <c r="AJ548">
        <v>66.55</v>
      </c>
      <c r="AK548">
        <v>34.85</v>
      </c>
      <c r="AL548">
        <v>45.9</v>
      </c>
      <c r="AM548">
        <v>3.9</v>
      </c>
      <c r="AN548">
        <v>0</v>
      </c>
      <c r="AO548">
        <v>1.1459999999999999</v>
      </c>
      <c r="AP548" s="70">
        <v>1177.28</v>
      </c>
      <c r="AQ548" s="70">
        <v>1529.94</v>
      </c>
      <c r="AR548" s="70">
        <v>6557.77</v>
      </c>
      <c r="AS548">
        <v>557.48</v>
      </c>
      <c r="AT548">
        <v>176.54</v>
      </c>
      <c r="AU548" s="70">
        <v>9999</v>
      </c>
      <c r="AV548" s="70">
        <v>5707.78</v>
      </c>
      <c r="AW548">
        <v>0.49419999999999997</v>
      </c>
      <c r="AX548" s="70">
        <v>3975.49</v>
      </c>
      <c r="AY548">
        <v>0.34420000000000001</v>
      </c>
      <c r="AZ548">
        <v>871.61</v>
      </c>
      <c r="BA548">
        <v>7.5499999999999998E-2</v>
      </c>
      <c r="BB548">
        <v>993.58</v>
      </c>
      <c r="BC548">
        <v>8.5999999999999993E-2</v>
      </c>
      <c r="BD548" s="70">
        <v>11548.46</v>
      </c>
      <c r="BE548" s="70">
        <v>2594.23</v>
      </c>
      <c r="BF548">
        <v>0.80130000000000001</v>
      </c>
      <c r="BG548">
        <v>0.50839999999999996</v>
      </c>
      <c r="BH548">
        <v>0.2016</v>
      </c>
      <c r="BI548">
        <v>0.1706</v>
      </c>
      <c r="BJ548">
        <v>2.4899999999999999E-2</v>
      </c>
      <c r="BK548">
        <v>9.4500000000000001E-2</v>
      </c>
    </row>
    <row r="549" spans="1:63" x14ac:dyDescent="0.25">
      <c r="A549" t="s">
        <v>627</v>
      </c>
      <c r="B549">
        <v>49643</v>
      </c>
      <c r="C549">
        <v>49</v>
      </c>
      <c r="D549">
        <v>20.21</v>
      </c>
      <c r="E549">
        <v>990.5</v>
      </c>
      <c r="F549" s="70">
        <v>1005.1</v>
      </c>
      <c r="G549">
        <v>1E-3</v>
      </c>
      <c r="H549">
        <v>4.7000000000000002E-3</v>
      </c>
      <c r="I549">
        <v>0</v>
      </c>
      <c r="J549">
        <v>5.7999999999999996E-3</v>
      </c>
      <c r="K549">
        <v>0.96860000000000002</v>
      </c>
      <c r="L549">
        <v>0.02</v>
      </c>
      <c r="M549">
        <v>0.65880000000000005</v>
      </c>
      <c r="N549">
        <v>0</v>
      </c>
      <c r="O549">
        <v>0.16470000000000001</v>
      </c>
      <c r="P549" s="70">
        <v>54393.29</v>
      </c>
      <c r="Q549">
        <v>0.33329999999999999</v>
      </c>
      <c r="R549">
        <v>0.1739</v>
      </c>
      <c r="S549">
        <v>0.49280000000000002</v>
      </c>
      <c r="T549">
        <v>16.64</v>
      </c>
      <c r="U549">
        <v>6.2</v>
      </c>
      <c r="V549" s="70">
        <v>71780.81</v>
      </c>
      <c r="W549">
        <v>154.30000000000001</v>
      </c>
      <c r="X549" s="70">
        <v>71087.03</v>
      </c>
      <c r="Y549">
        <v>0.85370000000000001</v>
      </c>
      <c r="Z549">
        <v>7.2900000000000006E-2</v>
      </c>
      <c r="AA549">
        <v>7.3400000000000007E-2</v>
      </c>
      <c r="AB549">
        <v>0.14630000000000001</v>
      </c>
      <c r="AC549">
        <v>71.09</v>
      </c>
      <c r="AD549" s="70">
        <v>1613.54</v>
      </c>
      <c r="AE549">
        <v>237.2</v>
      </c>
      <c r="AF549" s="70">
        <v>67533.399999999994</v>
      </c>
      <c r="AG549">
        <v>36</v>
      </c>
      <c r="AH549" s="70">
        <v>31600</v>
      </c>
      <c r="AI549" s="70">
        <v>47688</v>
      </c>
      <c r="AJ549">
        <v>29.58</v>
      </c>
      <c r="AK549">
        <v>22.04</v>
      </c>
      <c r="AL549">
        <v>23.44</v>
      </c>
      <c r="AM549">
        <v>4.21</v>
      </c>
      <c r="AN549">
        <v>0</v>
      </c>
      <c r="AO549">
        <v>0.60050000000000003</v>
      </c>
      <c r="AP549" s="70">
        <v>1174.1099999999999</v>
      </c>
      <c r="AQ549" s="70">
        <v>2356.0100000000002</v>
      </c>
      <c r="AR549" s="70">
        <v>6125.63</v>
      </c>
      <c r="AS549">
        <v>426.04</v>
      </c>
      <c r="AT549">
        <v>272.23</v>
      </c>
      <c r="AU549" s="70">
        <v>10354</v>
      </c>
      <c r="AV549" s="70">
        <v>7502.14</v>
      </c>
      <c r="AW549">
        <v>0.64380000000000004</v>
      </c>
      <c r="AX549" s="70">
        <v>1300.98</v>
      </c>
      <c r="AY549">
        <v>0.11169999999999999</v>
      </c>
      <c r="AZ549" s="70">
        <v>1628.25</v>
      </c>
      <c r="BA549">
        <v>0.13969999999999999</v>
      </c>
      <c r="BB549" s="70">
        <v>1220.79</v>
      </c>
      <c r="BC549">
        <v>0.1048</v>
      </c>
      <c r="BD549" s="70">
        <v>11652.16</v>
      </c>
      <c r="BE549" s="70">
        <v>7158.57</v>
      </c>
      <c r="BF549">
        <v>2.9681000000000002</v>
      </c>
      <c r="BG549">
        <v>0.53969999999999996</v>
      </c>
      <c r="BH549">
        <v>0.21590000000000001</v>
      </c>
      <c r="BI549">
        <v>0.151</v>
      </c>
      <c r="BJ549">
        <v>3.44E-2</v>
      </c>
      <c r="BK549">
        <v>5.8999999999999997E-2</v>
      </c>
    </row>
    <row r="550" spans="1:63" x14ac:dyDescent="0.25">
      <c r="A550" t="s">
        <v>628</v>
      </c>
      <c r="B550">
        <v>48744</v>
      </c>
      <c r="C550">
        <v>61</v>
      </c>
      <c r="D550">
        <v>32.07</v>
      </c>
      <c r="E550" s="70">
        <v>1956.15</v>
      </c>
      <c r="F550" s="70">
        <v>1762.86</v>
      </c>
      <c r="G550">
        <v>6.7000000000000002E-3</v>
      </c>
      <c r="H550">
        <v>5.0000000000000001E-3</v>
      </c>
      <c r="I550">
        <v>2.3999999999999998E-3</v>
      </c>
      <c r="J550">
        <v>1.3100000000000001E-2</v>
      </c>
      <c r="K550">
        <v>0.95760000000000001</v>
      </c>
      <c r="L550">
        <v>1.5100000000000001E-2</v>
      </c>
      <c r="M550">
        <v>0.25069999999999998</v>
      </c>
      <c r="N550">
        <v>4.0000000000000001E-3</v>
      </c>
      <c r="O550">
        <v>0.13</v>
      </c>
      <c r="P550" s="70">
        <v>59937.66</v>
      </c>
      <c r="Q550">
        <v>0.31969999999999998</v>
      </c>
      <c r="R550">
        <v>0.2213</v>
      </c>
      <c r="S550">
        <v>0.45900000000000002</v>
      </c>
      <c r="T550">
        <v>17.64</v>
      </c>
      <c r="U550">
        <v>10.85</v>
      </c>
      <c r="V550" s="70">
        <v>76270.789999999994</v>
      </c>
      <c r="W550">
        <v>177.85</v>
      </c>
      <c r="X550" s="70">
        <v>113153.89</v>
      </c>
      <c r="Y550">
        <v>0.88770000000000004</v>
      </c>
      <c r="Z550">
        <v>5.6000000000000001E-2</v>
      </c>
      <c r="AA550">
        <v>5.6300000000000003E-2</v>
      </c>
      <c r="AB550">
        <v>0.1123</v>
      </c>
      <c r="AC550">
        <v>113.15</v>
      </c>
      <c r="AD550" s="70">
        <v>2652.89</v>
      </c>
      <c r="AE550">
        <v>379.97</v>
      </c>
      <c r="AF550" s="70">
        <v>119857.64</v>
      </c>
      <c r="AG550">
        <v>286</v>
      </c>
      <c r="AH550" s="70">
        <v>36360</v>
      </c>
      <c r="AI550" s="70">
        <v>53545</v>
      </c>
      <c r="AJ550">
        <v>31.14</v>
      </c>
      <c r="AK550">
        <v>22.91</v>
      </c>
      <c r="AL550">
        <v>24.17</v>
      </c>
      <c r="AM550">
        <v>4.46</v>
      </c>
      <c r="AN550" s="70">
        <v>1565.16</v>
      </c>
      <c r="AO550">
        <v>1.1807000000000001</v>
      </c>
      <c r="AP550">
        <v>912.27</v>
      </c>
      <c r="AQ550" s="70">
        <v>1729.86</v>
      </c>
      <c r="AR550" s="70">
        <v>6209.38</v>
      </c>
      <c r="AS550">
        <v>793.91</v>
      </c>
      <c r="AT550">
        <v>254.57</v>
      </c>
      <c r="AU550" s="70">
        <v>9900</v>
      </c>
      <c r="AV550" s="70">
        <v>4865.6400000000003</v>
      </c>
      <c r="AW550">
        <v>0.48609999999999998</v>
      </c>
      <c r="AX550" s="70">
        <v>3970.45</v>
      </c>
      <c r="AY550">
        <v>0.3967</v>
      </c>
      <c r="AZ550">
        <v>654.03</v>
      </c>
      <c r="BA550">
        <v>6.5299999999999997E-2</v>
      </c>
      <c r="BB550">
        <v>519.26</v>
      </c>
      <c r="BC550">
        <v>5.1900000000000002E-2</v>
      </c>
      <c r="BD550" s="70">
        <v>10009.379999999999</v>
      </c>
      <c r="BE550" s="70">
        <v>3677.35</v>
      </c>
      <c r="BF550">
        <v>0.98960000000000004</v>
      </c>
      <c r="BG550">
        <v>0.59989999999999999</v>
      </c>
      <c r="BH550">
        <v>0.21790000000000001</v>
      </c>
      <c r="BI550">
        <v>0.1036</v>
      </c>
      <c r="BJ550">
        <v>3.85E-2</v>
      </c>
      <c r="BK550">
        <v>4.0099999999999997E-2</v>
      </c>
    </row>
    <row r="551" spans="1:63" x14ac:dyDescent="0.25">
      <c r="A551" t="s">
        <v>629</v>
      </c>
      <c r="B551">
        <v>47464</v>
      </c>
      <c r="C551">
        <v>48</v>
      </c>
      <c r="D551">
        <v>19.8</v>
      </c>
      <c r="E551">
        <v>950.39</v>
      </c>
      <c r="F551" s="70">
        <v>1036.92</v>
      </c>
      <c r="G551">
        <v>1.9400000000000001E-2</v>
      </c>
      <c r="H551">
        <v>7.7999999999999996E-3</v>
      </c>
      <c r="I551">
        <v>1E-3</v>
      </c>
      <c r="J551">
        <v>2.9499999999999998E-2</v>
      </c>
      <c r="K551">
        <v>0.92559999999999998</v>
      </c>
      <c r="L551">
        <v>1.67E-2</v>
      </c>
      <c r="M551">
        <v>0.1711</v>
      </c>
      <c r="N551">
        <v>1.9E-3</v>
      </c>
      <c r="O551">
        <v>7.46E-2</v>
      </c>
      <c r="P551" s="70">
        <v>50864.73</v>
      </c>
      <c r="Q551">
        <v>0.21920000000000001</v>
      </c>
      <c r="R551">
        <v>0.20549999999999999</v>
      </c>
      <c r="S551">
        <v>0.57530000000000003</v>
      </c>
      <c r="T551">
        <v>17.84</v>
      </c>
      <c r="U551">
        <v>10.17</v>
      </c>
      <c r="V551" s="70">
        <v>70907.86</v>
      </c>
      <c r="W551">
        <v>93.45</v>
      </c>
      <c r="X551" s="70">
        <v>237609.32</v>
      </c>
      <c r="Y551">
        <v>0.57909999999999995</v>
      </c>
      <c r="Z551">
        <v>0.3851</v>
      </c>
      <c r="AA551">
        <v>3.5799999999999998E-2</v>
      </c>
      <c r="AB551">
        <v>0.4209</v>
      </c>
      <c r="AC551">
        <v>237.61</v>
      </c>
      <c r="AD551" s="70">
        <v>6792.26</v>
      </c>
      <c r="AE551">
        <v>613.16</v>
      </c>
      <c r="AF551" s="70">
        <v>226156.39</v>
      </c>
      <c r="AG551">
        <v>560</v>
      </c>
      <c r="AH551" s="70">
        <v>43215</v>
      </c>
      <c r="AI551" s="70">
        <v>70644</v>
      </c>
      <c r="AJ551">
        <v>35.58</v>
      </c>
      <c r="AK551">
        <v>25.4</v>
      </c>
      <c r="AL551">
        <v>32.72</v>
      </c>
      <c r="AM551">
        <v>5.3</v>
      </c>
      <c r="AN551">
        <v>0</v>
      </c>
      <c r="AO551">
        <v>0.48170000000000002</v>
      </c>
      <c r="AP551" s="70">
        <v>1342.3</v>
      </c>
      <c r="AQ551" s="70">
        <v>2001.6</v>
      </c>
      <c r="AR551" s="70">
        <v>5928.33</v>
      </c>
      <c r="AS551">
        <v>447.82</v>
      </c>
      <c r="AT551">
        <v>181.93</v>
      </c>
      <c r="AU551" s="70">
        <v>9902</v>
      </c>
      <c r="AV551" s="70">
        <v>2915.55</v>
      </c>
      <c r="AW551">
        <v>0.2858</v>
      </c>
      <c r="AX551" s="70">
        <v>5417.05</v>
      </c>
      <c r="AY551">
        <v>0.53100000000000003</v>
      </c>
      <c r="AZ551" s="70">
        <v>1504.66</v>
      </c>
      <c r="BA551">
        <v>0.14749999999999999</v>
      </c>
      <c r="BB551">
        <v>363.94</v>
      </c>
      <c r="BC551">
        <v>3.5700000000000003E-2</v>
      </c>
      <c r="BD551" s="70">
        <v>10201.200000000001</v>
      </c>
      <c r="BE551">
        <v>664.44</v>
      </c>
      <c r="BF551">
        <v>9.1999999999999998E-2</v>
      </c>
      <c r="BG551">
        <v>0.5282</v>
      </c>
      <c r="BH551">
        <v>0.21829999999999999</v>
      </c>
      <c r="BI551">
        <v>0.18679999999999999</v>
      </c>
      <c r="BJ551">
        <v>4.1099999999999998E-2</v>
      </c>
      <c r="BK551">
        <v>2.5700000000000001E-2</v>
      </c>
    </row>
    <row r="552" spans="1:63" x14ac:dyDescent="0.25">
      <c r="A552" t="s">
        <v>630</v>
      </c>
      <c r="B552">
        <v>44966</v>
      </c>
      <c r="C552">
        <v>71</v>
      </c>
      <c r="D552">
        <v>31.86</v>
      </c>
      <c r="E552" s="70">
        <v>2262.14</v>
      </c>
      <c r="F552" s="70">
        <v>1930.1</v>
      </c>
      <c r="G552">
        <v>8.5000000000000006E-3</v>
      </c>
      <c r="H552">
        <v>1.0800000000000001E-2</v>
      </c>
      <c r="I552">
        <v>1.5E-3</v>
      </c>
      <c r="J552">
        <v>3.4299999999999997E-2</v>
      </c>
      <c r="K552">
        <v>0.90759999999999996</v>
      </c>
      <c r="L552">
        <v>3.73E-2</v>
      </c>
      <c r="M552">
        <v>0.51180000000000003</v>
      </c>
      <c r="N552">
        <v>1.6000000000000001E-3</v>
      </c>
      <c r="O552">
        <v>0.1618</v>
      </c>
      <c r="P552" s="70">
        <v>51660.09</v>
      </c>
      <c r="Q552">
        <v>0.18379999999999999</v>
      </c>
      <c r="R552">
        <v>0.10290000000000001</v>
      </c>
      <c r="S552">
        <v>0.71319999999999995</v>
      </c>
      <c r="T552">
        <v>16.489999999999998</v>
      </c>
      <c r="U552">
        <v>10</v>
      </c>
      <c r="V552" s="70">
        <v>77636.100000000006</v>
      </c>
      <c r="W552">
        <v>218.01</v>
      </c>
      <c r="X552" s="70">
        <v>98506.49</v>
      </c>
      <c r="Y552">
        <v>0.78849999999999998</v>
      </c>
      <c r="Z552">
        <v>0.1736</v>
      </c>
      <c r="AA552">
        <v>3.78E-2</v>
      </c>
      <c r="AB552">
        <v>0.21149999999999999</v>
      </c>
      <c r="AC552">
        <v>98.51</v>
      </c>
      <c r="AD552" s="70">
        <v>2719.94</v>
      </c>
      <c r="AE552">
        <v>414.32</v>
      </c>
      <c r="AF552" s="70">
        <v>98396.32</v>
      </c>
      <c r="AG552">
        <v>154</v>
      </c>
      <c r="AH552" s="70">
        <v>27849</v>
      </c>
      <c r="AI552" s="70">
        <v>40130</v>
      </c>
      <c r="AJ552">
        <v>47.1</v>
      </c>
      <c r="AK552">
        <v>23.08</v>
      </c>
      <c r="AL552">
        <v>43.92</v>
      </c>
      <c r="AM552">
        <v>4.3</v>
      </c>
      <c r="AN552" s="70">
        <v>1011.87</v>
      </c>
      <c r="AO552">
        <v>1.2358</v>
      </c>
      <c r="AP552" s="70">
        <v>1322.74</v>
      </c>
      <c r="AQ552" s="70">
        <v>1644.29</v>
      </c>
      <c r="AR552" s="70">
        <v>6341.92</v>
      </c>
      <c r="AS552">
        <v>715.52</v>
      </c>
      <c r="AT552">
        <v>428.53</v>
      </c>
      <c r="AU552" s="70">
        <v>10453</v>
      </c>
      <c r="AV552" s="70">
        <v>5468.64</v>
      </c>
      <c r="AW552">
        <v>0.47810000000000002</v>
      </c>
      <c r="AX552" s="70">
        <v>3723.75</v>
      </c>
      <c r="AY552">
        <v>0.3256</v>
      </c>
      <c r="AZ552" s="70">
        <v>1222.19</v>
      </c>
      <c r="BA552">
        <v>0.1069</v>
      </c>
      <c r="BB552" s="70">
        <v>1023.63</v>
      </c>
      <c r="BC552">
        <v>8.9499999999999996E-2</v>
      </c>
      <c r="BD552" s="70">
        <v>11438.21</v>
      </c>
      <c r="BE552" s="70">
        <v>3445.42</v>
      </c>
      <c r="BF552">
        <v>1.2454000000000001</v>
      </c>
      <c r="BG552">
        <v>0.55100000000000005</v>
      </c>
      <c r="BH552">
        <v>0.21609999999999999</v>
      </c>
      <c r="BI552">
        <v>0.19259999999999999</v>
      </c>
      <c r="BJ552">
        <v>2.4899999999999999E-2</v>
      </c>
      <c r="BK552">
        <v>1.54E-2</v>
      </c>
    </row>
    <row r="553" spans="1:63" x14ac:dyDescent="0.25">
      <c r="A553" t="s">
        <v>631</v>
      </c>
      <c r="B553">
        <v>44958</v>
      </c>
      <c r="C553">
        <v>37</v>
      </c>
      <c r="D553">
        <v>90.71</v>
      </c>
      <c r="E553" s="70">
        <v>3356.16</v>
      </c>
      <c r="F553" s="70">
        <v>3183.72</v>
      </c>
      <c r="G553">
        <v>1.83E-2</v>
      </c>
      <c r="H553">
        <v>5.2400000000000002E-2</v>
      </c>
      <c r="I553">
        <v>2.5000000000000001E-3</v>
      </c>
      <c r="J553">
        <v>2.1700000000000001E-2</v>
      </c>
      <c r="K553">
        <v>0.84319999999999995</v>
      </c>
      <c r="L553">
        <v>6.1899999999999997E-2</v>
      </c>
      <c r="M553">
        <v>0.31590000000000001</v>
      </c>
      <c r="N553">
        <v>8.2000000000000007E-3</v>
      </c>
      <c r="O553">
        <v>0.1593</v>
      </c>
      <c r="P553" s="70">
        <v>59352.11</v>
      </c>
      <c r="Q553">
        <v>0.1239</v>
      </c>
      <c r="R553">
        <v>0.19470000000000001</v>
      </c>
      <c r="S553">
        <v>0.68140000000000001</v>
      </c>
      <c r="T553">
        <v>16.89</v>
      </c>
      <c r="U553">
        <v>28.03</v>
      </c>
      <c r="V553" s="70">
        <v>81887.48</v>
      </c>
      <c r="W553">
        <v>117.49</v>
      </c>
      <c r="X553" s="70">
        <v>174717.32</v>
      </c>
      <c r="Y553">
        <v>0.7157</v>
      </c>
      <c r="Z553">
        <v>0.26369999999999999</v>
      </c>
      <c r="AA553">
        <v>2.06E-2</v>
      </c>
      <c r="AB553">
        <v>0.2843</v>
      </c>
      <c r="AC553">
        <v>174.72</v>
      </c>
      <c r="AD553" s="70">
        <v>6491.85</v>
      </c>
      <c r="AE553">
        <v>833.77</v>
      </c>
      <c r="AF553" s="70">
        <v>196232.95</v>
      </c>
      <c r="AG553">
        <v>519</v>
      </c>
      <c r="AH553" s="70">
        <v>34764</v>
      </c>
      <c r="AI553" s="70">
        <v>59302</v>
      </c>
      <c r="AJ553">
        <v>52.12</v>
      </c>
      <c r="AK553">
        <v>36.64</v>
      </c>
      <c r="AL553">
        <v>37.4</v>
      </c>
      <c r="AM553">
        <v>6.46</v>
      </c>
      <c r="AN553">
        <v>0</v>
      </c>
      <c r="AO553">
        <v>0.8357</v>
      </c>
      <c r="AP553" s="70">
        <v>1159.52</v>
      </c>
      <c r="AQ553" s="70">
        <v>1437.39</v>
      </c>
      <c r="AR553" s="70">
        <v>6295.86</v>
      </c>
      <c r="AS553">
        <v>849.1</v>
      </c>
      <c r="AT553">
        <v>420.12</v>
      </c>
      <c r="AU553" s="70">
        <v>10162</v>
      </c>
      <c r="AV553" s="70">
        <v>2880.47</v>
      </c>
      <c r="AW553">
        <v>0.29260000000000003</v>
      </c>
      <c r="AX553" s="70">
        <v>5411.43</v>
      </c>
      <c r="AY553">
        <v>0.54979999999999996</v>
      </c>
      <c r="AZ553">
        <v>624.88</v>
      </c>
      <c r="BA553">
        <v>6.3500000000000001E-2</v>
      </c>
      <c r="BB553">
        <v>925.95</v>
      </c>
      <c r="BC553">
        <v>9.4100000000000003E-2</v>
      </c>
      <c r="BD553" s="70">
        <v>9842.73</v>
      </c>
      <c r="BE553">
        <v>918.7</v>
      </c>
      <c r="BF553">
        <v>0.14280000000000001</v>
      </c>
      <c r="BG553">
        <v>0.54520000000000002</v>
      </c>
      <c r="BH553">
        <v>0.25580000000000003</v>
      </c>
      <c r="BI553">
        <v>0.1547</v>
      </c>
      <c r="BJ553">
        <v>1.9800000000000002E-2</v>
      </c>
      <c r="BK553">
        <v>2.4400000000000002E-2</v>
      </c>
    </row>
    <row r="554" spans="1:63" x14ac:dyDescent="0.25">
      <c r="A554" t="s">
        <v>632</v>
      </c>
      <c r="B554">
        <v>47472</v>
      </c>
      <c r="C554">
        <v>48</v>
      </c>
      <c r="D554">
        <v>5.13</v>
      </c>
      <c r="E554">
        <v>246</v>
      </c>
      <c r="F554">
        <v>241.84</v>
      </c>
      <c r="G554">
        <v>1.6500000000000001E-2</v>
      </c>
      <c r="H554">
        <v>1.24E-2</v>
      </c>
      <c r="I554">
        <v>0</v>
      </c>
      <c r="J554">
        <v>5.6899999999999999E-2</v>
      </c>
      <c r="K554">
        <v>0.88539999999999996</v>
      </c>
      <c r="L554">
        <v>2.8799999999999999E-2</v>
      </c>
      <c r="M554">
        <v>0.31819999999999998</v>
      </c>
      <c r="N554">
        <v>0</v>
      </c>
      <c r="O554">
        <v>0.1575</v>
      </c>
      <c r="P554" s="70">
        <v>39179.64</v>
      </c>
      <c r="Q554">
        <v>0.3846</v>
      </c>
      <c r="R554">
        <v>0.30769999999999997</v>
      </c>
      <c r="S554">
        <v>0.30769999999999997</v>
      </c>
      <c r="T554">
        <v>15.67</v>
      </c>
      <c r="U554">
        <v>5.16</v>
      </c>
      <c r="V554" s="70">
        <v>55300.62</v>
      </c>
      <c r="W554">
        <v>47.67</v>
      </c>
      <c r="X554" s="70">
        <v>146487.67999999999</v>
      </c>
      <c r="Y554">
        <v>0.94950000000000001</v>
      </c>
      <c r="Z554">
        <v>2.41E-2</v>
      </c>
      <c r="AA554">
        <v>2.64E-2</v>
      </c>
      <c r="AB554">
        <v>5.0500000000000003E-2</v>
      </c>
      <c r="AC554">
        <v>146.49</v>
      </c>
      <c r="AD554" s="70">
        <v>4282.58</v>
      </c>
      <c r="AE554">
        <v>605.79</v>
      </c>
      <c r="AF554" s="70">
        <v>132311.42000000001</v>
      </c>
      <c r="AG554">
        <v>341</v>
      </c>
      <c r="AH554" s="70">
        <v>37054</v>
      </c>
      <c r="AI554" s="70">
        <v>56698</v>
      </c>
      <c r="AJ554">
        <v>39.97</v>
      </c>
      <c r="AK554">
        <v>28.94</v>
      </c>
      <c r="AL554">
        <v>29.18</v>
      </c>
      <c r="AM554">
        <v>6</v>
      </c>
      <c r="AN554" s="70">
        <v>1855.87</v>
      </c>
      <c r="AO554">
        <v>1.2851999999999999</v>
      </c>
      <c r="AP554" s="70">
        <v>1749.88</v>
      </c>
      <c r="AQ554" s="70">
        <v>2299.59</v>
      </c>
      <c r="AR554" s="70">
        <v>5415.17</v>
      </c>
      <c r="AS554">
        <v>381.92</v>
      </c>
      <c r="AT554">
        <v>514.25</v>
      </c>
      <c r="AU554" s="70">
        <v>10361</v>
      </c>
      <c r="AV554" s="70">
        <v>6460.04</v>
      </c>
      <c r="AW554">
        <v>0.43840000000000001</v>
      </c>
      <c r="AX554" s="70">
        <v>5821.43</v>
      </c>
      <c r="AY554">
        <v>0.39510000000000001</v>
      </c>
      <c r="AZ554" s="70">
        <v>1739.17</v>
      </c>
      <c r="BA554">
        <v>0.11799999999999999</v>
      </c>
      <c r="BB554">
        <v>714.43</v>
      </c>
      <c r="BC554">
        <v>4.8500000000000001E-2</v>
      </c>
      <c r="BD554" s="70">
        <v>14735.07</v>
      </c>
      <c r="BE554" s="70">
        <v>4991.3599999999997</v>
      </c>
      <c r="BF554">
        <v>0.94040000000000001</v>
      </c>
      <c r="BG554">
        <v>0.47260000000000002</v>
      </c>
      <c r="BH554">
        <v>0.18629999999999999</v>
      </c>
      <c r="BI554">
        <v>0.27850000000000003</v>
      </c>
      <c r="BJ554">
        <v>3.7400000000000003E-2</v>
      </c>
      <c r="BK554">
        <v>2.52E-2</v>
      </c>
    </row>
    <row r="555" spans="1:63" x14ac:dyDescent="0.25">
      <c r="A555" t="s">
        <v>633</v>
      </c>
      <c r="B555">
        <v>46821</v>
      </c>
      <c r="C555">
        <v>30</v>
      </c>
      <c r="D555">
        <v>71.290000000000006</v>
      </c>
      <c r="E555" s="70">
        <v>2138.7800000000002</v>
      </c>
      <c r="F555" s="70">
        <v>2002.92</v>
      </c>
      <c r="G555">
        <v>4.7999999999999996E-3</v>
      </c>
      <c r="H555">
        <v>7.4000000000000003E-3</v>
      </c>
      <c r="I555">
        <v>2.8E-3</v>
      </c>
      <c r="J555">
        <v>3.0200000000000001E-2</v>
      </c>
      <c r="K555">
        <v>0.94469999999999998</v>
      </c>
      <c r="L555">
        <v>0.01</v>
      </c>
      <c r="M555">
        <v>0.35659999999999997</v>
      </c>
      <c r="N555">
        <v>2.5000000000000001E-3</v>
      </c>
      <c r="O555">
        <v>0.161</v>
      </c>
      <c r="P555" s="70">
        <v>55009.73</v>
      </c>
      <c r="Q555">
        <v>0.25409999999999999</v>
      </c>
      <c r="R555">
        <v>0.2049</v>
      </c>
      <c r="S555">
        <v>0.54100000000000004</v>
      </c>
      <c r="T555">
        <v>16.77</v>
      </c>
      <c r="U555">
        <v>17.600000000000001</v>
      </c>
      <c r="V555" s="70">
        <v>66300.350000000006</v>
      </c>
      <c r="W555">
        <v>118.08</v>
      </c>
      <c r="X555" s="70">
        <v>195617.36</v>
      </c>
      <c r="Y555">
        <v>0.77829999999999999</v>
      </c>
      <c r="Z555">
        <v>0.1242</v>
      </c>
      <c r="AA555">
        <v>9.7500000000000003E-2</v>
      </c>
      <c r="AB555">
        <v>0.22170000000000001</v>
      </c>
      <c r="AC555">
        <v>195.62</v>
      </c>
      <c r="AD555" s="70">
        <v>8059.86</v>
      </c>
      <c r="AE555">
        <v>739.9</v>
      </c>
      <c r="AF555" s="70">
        <v>209847.21</v>
      </c>
      <c r="AG555">
        <v>534</v>
      </c>
      <c r="AH555" s="70">
        <v>32160</v>
      </c>
      <c r="AI555" s="70">
        <v>49876</v>
      </c>
      <c r="AJ555">
        <v>72.069999999999993</v>
      </c>
      <c r="AK555">
        <v>34.71</v>
      </c>
      <c r="AL555">
        <v>57.68</v>
      </c>
      <c r="AM555">
        <v>3.9</v>
      </c>
      <c r="AN555">
        <v>0</v>
      </c>
      <c r="AO555">
        <v>1.4238</v>
      </c>
      <c r="AP555" s="70">
        <v>1268.33</v>
      </c>
      <c r="AQ555" s="70">
        <v>2163.42</v>
      </c>
      <c r="AR555" s="70">
        <v>5733.25</v>
      </c>
      <c r="AS555">
        <v>530.51</v>
      </c>
      <c r="AT555" s="70">
        <v>1015.48</v>
      </c>
      <c r="AU555" s="70">
        <v>10711</v>
      </c>
      <c r="AV555" s="70">
        <v>3249.02</v>
      </c>
      <c r="AW555">
        <v>0.26979999999999998</v>
      </c>
      <c r="AX555" s="70">
        <v>7376.07</v>
      </c>
      <c r="AY555">
        <v>0.61240000000000006</v>
      </c>
      <c r="AZ555">
        <v>786.12</v>
      </c>
      <c r="BA555">
        <v>6.5299999999999997E-2</v>
      </c>
      <c r="BB555">
        <v>632.58000000000004</v>
      </c>
      <c r="BC555">
        <v>5.2499999999999998E-2</v>
      </c>
      <c r="BD555" s="70">
        <v>12043.79</v>
      </c>
      <c r="BE555" s="70">
        <v>1859.75</v>
      </c>
      <c r="BF555">
        <v>0.40910000000000002</v>
      </c>
      <c r="BG555">
        <v>0.58320000000000005</v>
      </c>
      <c r="BH555">
        <v>0.20580000000000001</v>
      </c>
      <c r="BI555">
        <v>0.14990000000000001</v>
      </c>
      <c r="BJ555">
        <v>3.3000000000000002E-2</v>
      </c>
      <c r="BK555">
        <v>2.8000000000000001E-2</v>
      </c>
    </row>
    <row r="556" spans="1:63" x14ac:dyDescent="0.25">
      <c r="A556" t="s">
        <v>634</v>
      </c>
      <c r="B556">
        <v>45633</v>
      </c>
      <c r="C556">
        <v>76</v>
      </c>
      <c r="D556">
        <v>18.57</v>
      </c>
      <c r="E556" s="70">
        <v>1411.68</v>
      </c>
      <c r="F556" s="70">
        <v>1328.23</v>
      </c>
      <c r="G556">
        <v>0</v>
      </c>
      <c r="H556">
        <v>1.1000000000000001E-3</v>
      </c>
      <c r="I556">
        <v>6.9999999999999999E-4</v>
      </c>
      <c r="J556">
        <v>0</v>
      </c>
      <c r="K556">
        <v>0.99080000000000001</v>
      </c>
      <c r="L556">
        <v>7.4000000000000003E-3</v>
      </c>
      <c r="M556">
        <v>0.17499999999999999</v>
      </c>
      <c r="N556">
        <v>0</v>
      </c>
      <c r="O556">
        <v>6.9900000000000004E-2</v>
      </c>
      <c r="P556" s="70">
        <v>56228.85</v>
      </c>
      <c r="Q556">
        <v>0.29330000000000001</v>
      </c>
      <c r="R556">
        <v>0.1867</v>
      </c>
      <c r="S556">
        <v>0.52</v>
      </c>
      <c r="T556">
        <v>17.75</v>
      </c>
      <c r="U556">
        <v>16.53</v>
      </c>
      <c r="V556" s="70">
        <v>41171.57</v>
      </c>
      <c r="W556">
        <v>84.19</v>
      </c>
      <c r="X556" s="70">
        <v>95666.41</v>
      </c>
      <c r="Y556">
        <v>0.85529999999999995</v>
      </c>
      <c r="Z556">
        <v>0.1336</v>
      </c>
      <c r="AA556">
        <v>1.11E-2</v>
      </c>
      <c r="AB556">
        <v>0.1447</v>
      </c>
      <c r="AC556">
        <v>95.67</v>
      </c>
      <c r="AD556" s="70">
        <v>2212.9899999999998</v>
      </c>
      <c r="AE556">
        <v>336.83</v>
      </c>
      <c r="AF556" s="70">
        <v>95901.1</v>
      </c>
      <c r="AG556">
        <v>139</v>
      </c>
      <c r="AH556" s="70">
        <v>34229</v>
      </c>
      <c r="AI556" s="70">
        <v>53253</v>
      </c>
      <c r="AJ556">
        <v>40.18</v>
      </c>
      <c r="AK556">
        <v>22.44</v>
      </c>
      <c r="AL556">
        <v>26.12</v>
      </c>
      <c r="AM556">
        <v>4.8</v>
      </c>
      <c r="AN556">
        <v>860.18</v>
      </c>
      <c r="AO556">
        <v>0.98280000000000001</v>
      </c>
      <c r="AP556" s="70">
        <v>1188.2</v>
      </c>
      <c r="AQ556" s="70">
        <v>1485.21</v>
      </c>
      <c r="AR556" s="70">
        <v>4679.1499999999996</v>
      </c>
      <c r="AS556">
        <v>251.05</v>
      </c>
      <c r="AT556">
        <v>77.400000000000006</v>
      </c>
      <c r="AU556" s="70">
        <v>7681</v>
      </c>
      <c r="AV556" s="70">
        <v>4938.62</v>
      </c>
      <c r="AW556">
        <v>0.54990000000000006</v>
      </c>
      <c r="AX556" s="70">
        <v>2817.95</v>
      </c>
      <c r="AY556">
        <v>0.31380000000000002</v>
      </c>
      <c r="AZ556">
        <v>837.21</v>
      </c>
      <c r="BA556">
        <v>9.3200000000000005E-2</v>
      </c>
      <c r="BB556">
        <v>386.92</v>
      </c>
      <c r="BC556">
        <v>4.3099999999999999E-2</v>
      </c>
      <c r="BD556" s="70">
        <v>8980.69</v>
      </c>
      <c r="BE556" s="70">
        <v>4248.4399999999996</v>
      </c>
      <c r="BF556">
        <v>1.2089000000000001</v>
      </c>
      <c r="BG556">
        <v>0.61309999999999998</v>
      </c>
      <c r="BH556">
        <v>0.2261</v>
      </c>
      <c r="BI556">
        <v>0.104</v>
      </c>
      <c r="BJ556">
        <v>2.86E-2</v>
      </c>
      <c r="BK556">
        <v>2.81E-2</v>
      </c>
    </row>
    <row r="557" spans="1:63" x14ac:dyDescent="0.25">
      <c r="A557" t="s">
        <v>635</v>
      </c>
      <c r="B557">
        <v>50393</v>
      </c>
      <c r="C557">
        <v>416</v>
      </c>
      <c r="D557">
        <v>5.47</v>
      </c>
      <c r="E557" s="70">
        <v>2273.91</v>
      </c>
      <c r="F557" s="70">
        <v>2185.67</v>
      </c>
      <c r="G557">
        <v>4.0000000000000002E-4</v>
      </c>
      <c r="H557">
        <v>4.5999999999999999E-3</v>
      </c>
      <c r="I557">
        <v>2.9999999999999997E-4</v>
      </c>
      <c r="J557">
        <v>4.3E-3</v>
      </c>
      <c r="K557">
        <v>0.98240000000000005</v>
      </c>
      <c r="L557">
        <v>7.9000000000000008E-3</v>
      </c>
      <c r="M557">
        <v>0.82809999999999995</v>
      </c>
      <c r="N557">
        <v>0</v>
      </c>
      <c r="O557">
        <v>0.1822</v>
      </c>
      <c r="P557" s="70">
        <v>47080.77</v>
      </c>
      <c r="Q557">
        <v>0.1366</v>
      </c>
      <c r="R557">
        <v>0.25140000000000001</v>
      </c>
      <c r="S557">
        <v>0.61199999999999999</v>
      </c>
      <c r="T557">
        <v>15.01</v>
      </c>
      <c r="U557">
        <v>19</v>
      </c>
      <c r="V557" s="70">
        <v>65062.37</v>
      </c>
      <c r="W557">
        <v>116.38</v>
      </c>
      <c r="X557" s="70">
        <v>85404.2</v>
      </c>
      <c r="Y557">
        <v>0.755</v>
      </c>
      <c r="Z557">
        <v>7.0000000000000007E-2</v>
      </c>
      <c r="AA557">
        <v>0.17499999999999999</v>
      </c>
      <c r="AB557">
        <v>0.245</v>
      </c>
      <c r="AC557">
        <v>85.4</v>
      </c>
      <c r="AD557" s="70">
        <v>1767.87</v>
      </c>
      <c r="AE557">
        <v>243.31</v>
      </c>
      <c r="AF557" s="70">
        <v>76715.820000000007</v>
      </c>
      <c r="AG557">
        <v>60</v>
      </c>
      <c r="AH557" s="70">
        <v>27533</v>
      </c>
      <c r="AI557" s="70">
        <v>37409</v>
      </c>
      <c r="AJ557">
        <v>20.7</v>
      </c>
      <c r="AK557">
        <v>20.7</v>
      </c>
      <c r="AL557">
        <v>20.7</v>
      </c>
      <c r="AM557">
        <v>3.2</v>
      </c>
      <c r="AN557">
        <v>0</v>
      </c>
      <c r="AO557">
        <v>0.79749999999999999</v>
      </c>
      <c r="AP557" s="70">
        <v>1296.94</v>
      </c>
      <c r="AQ557" s="70">
        <v>2503.27</v>
      </c>
      <c r="AR557" s="70">
        <v>6154.24</v>
      </c>
      <c r="AS557">
        <v>556.29999999999995</v>
      </c>
      <c r="AT557">
        <v>457.25</v>
      </c>
      <c r="AU557" s="70">
        <v>10968</v>
      </c>
      <c r="AV557" s="70">
        <v>7885.66</v>
      </c>
      <c r="AW557">
        <v>0.67530000000000001</v>
      </c>
      <c r="AX557" s="70">
        <v>1489.4</v>
      </c>
      <c r="AY557">
        <v>0.12759999999999999</v>
      </c>
      <c r="AZ557">
        <v>766.53</v>
      </c>
      <c r="BA557">
        <v>6.5600000000000006E-2</v>
      </c>
      <c r="BB557" s="70">
        <v>1535.39</v>
      </c>
      <c r="BC557">
        <v>0.13150000000000001</v>
      </c>
      <c r="BD557" s="70">
        <v>11676.98</v>
      </c>
      <c r="BE557" s="70">
        <v>7103.42</v>
      </c>
      <c r="BF557">
        <v>4.0430999999999999</v>
      </c>
      <c r="BG557">
        <v>0.52539999999999998</v>
      </c>
      <c r="BH557">
        <v>0.29320000000000002</v>
      </c>
      <c r="BI557">
        <v>0.1196</v>
      </c>
      <c r="BJ557">
        <v>3.9100000000000003E-2</v>
      </c>
      <c r="BK557">
        <v>2.2700000000000001E-2</v>
      </c>
    </row>
    <row r="558" spans="1:63" x14ac:dyDescent="0.25">
      <c r="A558" t="s">
        <v>636</v>
      </c>
      <c r="B558">
        <v>44974</v>
      </c>
      <c r="C558">
        <v>32</v>
      </c>
      <c r="D558">
        <v>150.41999999999999</v>
      </c>
      <c r="E558" s="70">
        <v>4813.55</v>
      </c>
      <c r="F558" s="70">
        <v>4726.5200000000004</v>
      </c>
      <c r="G558">
        <v>0.01</v>
      </c>
      <c r="H558">
        <v>5.7000000000000002E-3</v>
      </c>
      <c r="I558">
        <v>1.2999999999999999E-3</v>
      </c>
      <c r="J558">
        <v>1.6299999999999999E-2</v>
      </c>
      <c r="K558">
        <v>0.94550000000000001</v>
      </c>
      <c r="L558">
        <v>2.1100000000000001E-2</v>
      </c>
      <c r="M558">
        <v>0.2238</v>
      </c>
      <c r="N558">
        <v>1.5E-3</v>
      </c>
      <c r="O558">
        <v>0.1048</v>
      </c>
      <c r="P558" s="70">
        <v>63820.93</v>
      </c>
      <c r="Q558">
        <v>0.15590000000000001</v>
      </c>
      <c r="R558">
        <v>0.1787</v>
      </c>
      <c r="S558">
        <v>0.66539999999999999</v>
      </c>
      <c r="T558">
        <v>20</v>
      </c>
      <c r="U558">
        <v>16.2</v>
      </c>
      <c r="V558" s="70">
        <v>93434.14</v>
      </c>
      <c r="W558">
        <v>297.13</v>
      </c>
      <c r="X558" s="70">
        <v>130720.11</v>
      </c>
      <c r="Y558">
        <v>0.79179999999999995</v>
      </c>
      <c r="Z558">
        <v>0.1822</v>
      </c>
      <c r="AA558">
        <v>2.6100000000000002E-2</v>
      </c>
      <c r="AB558">
        <v>0.2082</v>
      </c>
      <c r="AC558">
        <v>130.72</v>
      </c>
      <c r="AD558" s="70">
        <v>4375.68</v>
      </c>
      <c r="AE558">
        <v>679.69</v>
      </c>
      <c r="AF558" s="70">
        <v>143316.14000000001</v>
      </c>
      <c r="AG558">
        <v>399</v>
      </c>
      <c r="AH558" s="70">
        <v>37720</v>
      </c>
      <c r="AI558" s="70">
        <v>57141</v>
      </c>
      <c r="AJ558">
        <v>68.3</v>
      </c>
      <c r="AK558">
        <v>31.85</v>
      </c>
      <c r="AL558">
        <v>35.549999999999997</v>
      </c>
      <c r="AM558">
        <v>5.0999999999999996</v>
      </c>
      <c r="AN558">
        <v>0</v>
      </c>
      <c r="AO558">
        <v>0.74939999999999996</v>
      </c>
      <c r="AP558" s="70">
        <v>1077.76</v>
      </c>
      <c r="AQ558" s="70">
        <v>1416.15</v>
      </c>
      <c r="AR558" s="70">
        <v>4832.68</v>
      </c>
      <c r="AS558">
        <v>744.44</v>
      </c>
      <c r="AT558">
        <v>141.97999999999999</v>
      </c>
      <c r="AU558" s="70">
        <v>8213</v>
      </c>
      <c r="AV558" s="70">
        <v>3828.87</v>
      </c>
      <c r="AW558">
        <v>0.42899999999999999</v>
      </c>
      <c r="AX558" s="70">
        <v>3999.42</v>
      </c>
      <c r="AY558">
        <v>0.4481</v>
      </c>
      <c r="AZ558">
        <v>652.66</v>
      </c>
      <c r="BA558">
        <v>7.3099999999999998E-2</v>
      </c>
      <c r="BB558">
        <v>443.9</v>
      </c>
      <c r="BC558">
        <v>4.9700000000000001E-2</v>
      </c>
      <c r="BD558" s="70">
        <v>8924.85</v>
      </c>
      <c r="BE558" s="70">
        <v>2893.9</v>
      </c>
      <c r="BF558">
        <v>0.66690000000000005</v>
      </c>
      <c r="BG558">
        <v>0.60040000000000004</v>
      </c>
      <c r="BH558">
        <v>0.2087</v>
      </c>
      <c r="BI558">
        <v>0.1447</v>
      </c>
      <c r="BJ558">
        <v>3.4500000000000003E-2</v>
      </c>
      <c r="BK558">
        <v>1.1599999999999999E-2</v>
      </c>
    </row>
    <row r="559" spans="1:63" x14ac:dyDescent="0.25">
      <c r="A559" t="s">
        <v>637</v>
      </c>
      <c r="B559">
        <v>46904</v>
      </c>
      <c r="C559">
        <v>26</v>
      </c>
      <c r="D559">
        <v>21.98</v>
      </c>
      <c r="E559">
        <v>571.57000000000005</v>
      </c>
      <c r="F559">
        <v>584.30999999999995</v>
      </c>
      <c r="G559">
        <v>0</v>
      </c>
      <c r="H559">
        <v>5.0000000000000001E-3</v>
      </c>
      <c r="I559">
        <v>1.6999999999999999E-3</v>
      </c>
      <c r="J559">
        <v>1.8E-3</v>
      </c>
      <c r="K559">
        <v>0.97740000000000005</v>
      </c>
      <c r="L559">
        <v>1.4E-2</v>
      </c>
      <c r="M559">
        <v>0.47989999999999999</v>
      </c>
      <c r="N559">
        <v>0</v>
      </c>
      <c r="O559">
        <v>0.14299999999999999</v>
      </c>
      <c r="P559" s="70">
        <v>47715.44</v>
      </c>
      <c r="Q559">
        <v>0.25929999999999997</v>
      </c>
      <c r="R559">
        <v>0.35189999999999999</v>
      </c>
      <c r="S559">
        <v>0.38890000000000002</v>
      </c>
      <c r="T559">
        <v>17.47</v>
      </c>
      <c r="U559">
        <v>8.75</v>
      </c>
      <c r="V559" s="70">
        <v>50743.199999999997</v>
      </c>
      <c r="W559">
        <v>64.040000000000006</v>
      </c>
      <c r="X559" s="70">
        <v>243583.32</v>
      </c>
      <c r="Y559">
        <v>0.85760000000000003</v>
      </c>
      <c r="Z559">
        <v>5.0599999999999999E-2</v>
      </c>
      <c r="AA559">
        <v>9.1800000000000007E-2</v>
      </c>
      <c r="AB559">
        <v>0.1424</v>
      </c>
      <c r="AC559">
        <v>243.58</v>
      </c>
      <c r="AD559" s="70">
        <v>6466.03</v>
      </c>
      <c r="AE559">
        <v>760.11</v>
      </c>
      <c r="AF559" s="70">
        <v>226789.83</v>
      </c>
      <c r="AG559">
        <v>564</v>
      </c>
      <c r="AH559" s="70">
        <v>31607</v>
      </c>
      <c r="AI559" s="70">
        <v>45913</v>
      </c>
      <c r="AJ559">
        <v>33.700000000000003</v>
      </c>
      <c r="AK559">
        <v>25.82</v>
      </c>
      <c r="AL559">
        <v>25.8</v>
      </c>
      <c r="AM559">
        <v>4.8</v>
      </c>
      <c r="AN559" s="70">
        <v>1849.1</v>
      </c>
      <c r="AO559">
        <v>2.1659000000000002</v>
      </c>
      <c r="AP559" s="70">
        <v>1880.74</v>
      </c>
      <c r="AQ559" s="70">
        <v>2389.36</v>
      </c>
      <c r="AR559" s="70">
        <v>6605.14</v>
      </c>
      <c r="AS559">
        <v>371.99</v>
      </c>
      <c r="AT559">
        <v>326.82</v>
      </c>
      <c r="AU559" s="70">
        <v>11574</v>
      </c>
      <c r="AV559" s="70">
        <v>3062.99</v>
      </c>
      <c r="AW559">
        <v>0.2472</v>
      </c>
      <c r="AX559" s="70">
        <v>7141.15</v>
      </c>
      <c r="AY559">
        <v>0.57630000000000003</v>
      </c>
      <c r="AZ559" s="70">
        <v>1243.47</v>
      </c>
      <c r="BA559">
        <v>0.1003</v>
      </c>
      <c r="BB559">
        <v>944.55</v>
      </c>
      <c r="BC559">
        <v>7.6200000000000004E-2</v>
      </c>
      <c r="BD559" s="70">
        <v>12392.16</v>
      </c>
      <c r="BE559" s="70">
        <v>2321.44</v>
      </c>
      <c r="BF559">
        <v>0.57150000000000001</v>
      </c>
      <c r="BG559">
        <v>0.52070000000000005</v>
      </c>
      <c r="BH559">
        <v>0.22559999999999999</v>
      </c>
      <c r="BI559">
        <v>0.18410000000000001</v>
      </c>
      <c r="BJ559">
        <v>3.1399999999999997E-2</v>
      </c>
      <c r="BK559">
        <v>3.8100000000000002E-2</v>
      </c>
    </row>
    <row r="560" spans="1:63" x14ac:dyDescent="0.25">
      <c r="A560" t="s">
        <v>638</v>
      </c>
      <c r="B560">
        <v>44982</v>
      </c>
      <c r="C560">
        <v>148</v>
      </c>
      <c r="D560">
        <v>22</v>
      </c>
      <c r="E560" s="70">
        <v>3255.37</v>
      </c>
      <c r="F560" s="70">
        <v>3078.49</v>
      </c>
      <c r="G560">
        <v>5.1999999999999998E-3</v>
      </c>
      <c r="H560">
        <v>2.3999999999999998E-3</v>
      </c>
      <c r="I560">
        <v>1.6000000000000001E-3</v>
      </c>
      <c r="J560">
        <v>1.67E-2</v>
      </c>
      <c r="K560">
        <v>0.96040000000000003</v>
      </c>
      <c r="L560">
        <v>1.3599999999999999E-2</v>
      </c>
      <c r="M560">
        <v>0.44350000000000001</v>
      </c>
      <c r="N560">
        <v>3.2000000000000002E-3</v>
      </c>
      <c r="O560">
        <v>0.1502</v>
      </c>
      <c r="P560" s="70">
        <v>55920.69</v>
      </c>
      <c r="Q560">
        <v>0.18479999999999999</v>
      </c>
      <c r="R560">
        <v>0.16300000000000001</v>
      </c>
      <c r="S560">
        <v>0.6522</v>
      </c>
      <c r="T560">
        <v>19.3</v>
      </c>
      <c r="U560">
        <v>16.5</v>
      </c>
      <c r="V560" s="70">
        <v>72459.03</v>
      </c>
      <c r="W560">
        <v>192.67</v>
      </c>
      <c r="X560" s="70">
        <v>104397.78</v>
      </c>
      <c r="Y560">
        <v>0.80469999999999997</v>
      </c>
      <c r="Z560">
        <v>0.1694</v>
      </c>
      <c r="AA560">
        <v>2.5899999999999999E-2</v>
      </c>
      <c r="AB560">
        <v>0.1953</v>
      </c>
      <c r="AC560">
        <v>104.4</v>
      </c>
      <c r="AD560" s="70">
        <v>2284.85</v>
      </c>
      <c r="AE560">
        <v>343.33</v>
      </c>
      <c r="AF560" s="70">
        <v>105147.65</v>
      </c>
      <c r="AG560">
        <v>192</v>
      </c>
      <c r="AH560" s="70">
        <v>31398</v>
      </c>
      <c r="AI560" s="70">
        <v>44293</v>
      </c>
      <c r="AJ560">
        <v>27.2</v>
      </c>
      <c r="AK560">
        <v>21.7</v>
      </c>
      <c r="AL560">
        <v>21.94</v>
      </c>
      <c r="AM560">
        <v>4.55</v>
      </c>
      <c r="AN560">
        <v>511.26</v>
      </c>
      <c r="AO560">
        <v>0.84319999999999995</v>
      </c>
      <c r="AP560">
        <v>950.98</v>
      </c>
      <c r="AQ560" s="70">
        <v>1468.69</v>
      </c>
      <c r="AR560" s="70">
        <v>4471.7</v>
      </c>
      <c r="AS560">
        <v>326.14</v>
      </c>
      <c r="AT560">
        <v>322.48</v>
      </c>
      <c r="AU560" s="70">
        <v>7540</v>
      </c>
      <c r="AV560" s="70">
        <v>4721.5600000000004</v>
      </c>
      <c r="AW560">
        <v>0.56169999999999998</v>
      </c>
      <c r="AX560" s="70">
        <v>2567.86</v>
      </c>
      <c r="AY560">
        <v>0.30549999999999999</v>
      </c>
      <c r="AZ560">
        <v>545.20000000000005</v>
      </c>
      <c r="BA560">
        <v>6.4899999999999999E-2</v>
      </c>
      <c r="BB560">
        <v>571.54999999999995</v>
      </c>
      <c r="BC560">
        <v>6.8000000000000005E-2</v>
      </c>
      <c r="BD560" s="70">
        <v>8406.17</v>
      </c>
      <c r="BE560" s="70">
        <v>3429.06</v>
      </c>
      <c r="BF560">
        <v>1.0961000000000001</v>
      </c>
      <c r="BG560">
        <v>0.53510000000000002</v>
      </c>
      <c r="BH560">
        <v>0.19620000000000001</v>
      </c>
      <c r="BI560">
        <v>0.22589999999999999</v>
      </c>
      <c r="BJ560">
        <v>3.2500000000000001E-2</v>
      </c>
      <c r="BK560">
        <v>1.03E-2</v>
      </c>
    </row>
    <row r="561" spans="1:63" x14ac:dyDescent="0.25">
      <c r="A561" t="s">
        <v>639</v>
      </c>
      <c r="B561">
        <v>44990</v>
      </c>
      <c r="C561">
        <v>16</v>
      </c>
      <c r="D561">
        <v>395.77</v>
      </c>
      <c r="E561" s="70">
        <v>6332.38</v>
      </c>
      <c r="F561" s="70">
        <v>5187.53</v>
      </c>
      <c r="G561">
        <v>1.6999999999999999E-3</v>
      </c>
      <c r="H561">
        <v>0.3805</v>
      </c>
      <c r="I561">
        <v>4.0000000000000002E-4</v>
      </c>
      <c r="J561">
        <v>2.2100000000000002E-2</v>
      </c>
      <c r="K561">
        <v>0.46800000000000003</v>
      </c>
      <c r="L561">
        <v>0.12720000000000001</v>
      </c>
      <c r="M561">
        <v>0.99690000000000001</v>
      </c>
      <c r="N561">
        <v>5.0000000000000001E-3</v>
      </c>
      <c r="O561">
        <v>0.17630000000000001</v>
      </c>
      <c r="P561" s="70">
        <v>50686.07</v>
      </c>
      <c r="Q561">
        <v>0.27789999999999998</v>
      </c>
      <c r="R561">
        <v>0.1191</v>
      </c>
      <c r="S561">
        <v>0.60299999999999998</v>
      </c>
      <c r="T561">
        <v>19.559999999999999</v>
      </c>
      <c r="U561">
        <v>51.5</v>
      </c>
      <c r="V561" s="70">
        <v>76235.149999999994</v>
      </c>
      <c r="W561">
        <v>120.74</v>
      </c>
      <c r="X561" s="70">
        <v>52158.05</v>
      </c>
      <c r="Y561">
        <v>0.67369999999999997</v>
      </c>
      <c r="Z561">
        <v>0.26319999999999999</v>
      </c>
      <c r="AA561">
        <v>6.3200000000000006E-2</v>
      </c>
      <c r="AB561">
        <v>0.32629999999999998</v>
      </c>
      <c r="AC561">
        <v>52.16</v>
      </c>
      <c r="AD561" s="70">
        <v>2358.09</v>
      </c>
      <c r="AE561">
        <v>384.34</v>
      </c>
      <c r="AF561" s="70">
        <v>50929.05</v>
      </c>
      <c r="AG561">
        <v>8</v>
      </c>
      <c r="AH561" s="70">
        <v>21523</v>
      </c>
      <c r="AI561" s="70">
        <v>33880</v>
      </c>
      <c r="AJ561">
        <v>57</v>
      </c>
      <c r="AK561">
        <v>43.64</v>
      </c>
      <c r="AL561">
        <v>46.4</v>
      </c>
      <c r="AM561">
        <v>4.7</v>
      </c>
      <c r="AN561">
        <v>0</v>
      </c>
      <c r="AO561">
        <v>1.1568000000000001</v>
      </c>
      <c r="AP561" s="70">
        <v>2035.27</v>
      </c>
      <c r="AQ561" s="70">
        <v>2609.37</v>
      </c>
      <c r="AR561" s="70">
        <v>6692.55</v>
      </c>
      <c r="AS561">
        <v>476.47</v>
      </c>
      <c r="AT561">
        <v>344.35</v>
      </c>
      <c r="AU561" s="70">
        <v>12158</v>
      </c>
      <c r="AV561" s="70">
        <v>8871.76</v>
      </c>
      <c r="AW561">
        <v>0.64400000000000002</v>
      </c>
      <c r="AX561" s="70">
        <v>2216.4499999999998</v>
      </c>
      <c r="AY561">
        <v>0.16089999999999999</v>
      </c>
      <c r="AZ561">
        <v>476.07</v>
      </c>
      <c r="BA561">
        <v>3.4599999999999999E-2</v>
      </c>
      <c r="BB561" s="70">
        <v>2212.38</v>
      </c>
      <c r="BC561">
        <v>0.16059999999999999</v>
      </c>
      <c r="BD561" s="70">
        <v>13776.66</v>
      </c>
      <c r="BE561" s="70">
        <v>5307.48</v>
      </c>
      <c r="BF561">
        <v>3.1269999999999998</v>
      </c>
      <c r="BG561">
        <v>0.50939999999999996</v>
      </c>
      <c r="BH561">
        <v>0.1905</v>
      </c>
      <c r="BI561">
        <v>0.2412</v>
      </c>
      <c r="BJ561">
        <v>3.5000000000000003E-2</v>
      </c>
      <c r="BK561">
        <v>2.3800000000000002E-2</v>
      </c>
    </row>
    <row r="562" spans="1:63" x14ac:dyDescent="0.25">
      <c r="A562" t="s">
        <v>640</v>
      </c>
      <c r="B562">
        <v>50500</v>
      </c>
      <c r="C562">
        <v>196</v>
      </c>
      <c r="D562">
        <v>12.12</v>
      </c>
      <c r="E562" s="70">
        <v>2376.36</v>
      </c>
      <c r="F562" s="70">
        <v>2287.79</v>
      </c>
      <c r="G562">
        <v>2.3999999999999998E-3</v>
      </c>
      <c r="H562">
        <v>9.5999999999999992E-3</v>
      </c>
      <c r="I562">
        <v>8.9999999999999998E-4</v>
      </c>
      <c r="J562">
        <v>8.2000000000000007E-3</v>
      </c>
      <c r="K562">
        <v>0.96440000000000003</v>
      </c>
      <c r="L562">
        <v>1.4500000000000001E-2</v>
      </c>
      <c r="M562">
        <v>0.34510000000000002</v>
      </c>
      <c r="N562">
        <v>0</v>
      </c>
      <c r="O562">
        <v>0.1019</v>
      </c>
      <c r="P562" s="70">
        <v>53339.11</v>
      </c>
      <c r="Q562">
        <v>0.1615</v>
      </c>
      <c r="R562">
        <v>9.2299999999999993E-2</v>
      </c>
      <c r="S562">
        <v>0.74619999999999997</v>
      </c>
      <c r="T562">
        <v>20.34</v>
      </c>
      <c r="U562">
        <v>13.5</v>
      </c>
      <c r="V562" s="70">
        <v>58129.56</v>
      </c>
      <c r="W562">
        <v>170.7</v>
      </c>
      <c r="X562" s="70">
        <v>97388.34</v>
      </c>
      <c r="Y562">
        <v>0.83189999999999997</v>
      </c>
      <c r="Z562">
        <v>0.11600000000000001</v>
      </c>
      <c r="AA562">
        <v>5.21E-2</v>
      </c>
      <c r="AB562">
        <v>0.1681</v>
      </c>
      <c r="AC562">
        <v>97.39</v>
      </c>
      <c r="AD562" s="70">
        <v>2805.23</v>
      </c>
      <c r="AE562">
        <v>342.69</v>
      </c>
      <c r="AF562" s="70">
        <v>101791.94</v>
      </c>
      <c r="AG562">
        <v>171</v>
      </c>
      <c r="AH562" s="70">
        <v>32465</v>
      </c>
      <c r="AI562" s="70">
        <v>49569</v>
      </c>
      <c r="AJ562">
        <v>36.65</v>
      </c>
      <c r="AK562">
        <v>28</v>
      </c>
      <c r="AL562">
        <v>31.08</v>
      </c>
      <c r="AM562">
        <v>3.5</v>
      </c>
      <c r="AN562">
        <v>0</v>
      </c>
      <c r="AO562">
        <v>0.73519999999999996</v>
      </c>
      <c r="AP562">
        <v>866.12</v>
      </c>
      <c r="AQ562" s="70">
        <v>1705.14</v>
      </c>
      <c r="AR562" s="70">
        <v>4856.37</v>
      </c>
      <c r="AS562">
        <v>234.19</v>
      </c>
      <c r="AT562">
        <v>342.17</v>
      </c>
      <c r="AU562" s="70">
        <v>8004</v>
      </c>
      <c r="AV562" s="70">
        <v>5366.21</v>
      </c>
      <c r="AW562">
        <v>0.58089999999999997</v>
      </c>
      <c r="AX562" s="70">
        <v>2435.7800000000002</v>
      </c>
      <c r="AY562">
        <v>0.26369999999999999</v>
      </c>
      <c r="AZ562">
        <v>847.27</v>
      </c>
      <c r="BA562">
        <v>9.1700000000000004E-2</v>
      </c>
      <c r="BB562">
        <v>587.99</v>
      </c>
      <c r="BC562">
        <v>6.3700000000000007E-2</v>
      </c>
      <c r="BD562" s="70">
        <v>9237.26</v>
      </c>
      <c r="BE562" s="70">
        <v>4335.46</v>
      </c>
      <c r="BF562">
        <v>1.2508999999999999</v>
      </c>
      <c r="BG562">
        <v>0.51129999999999998</v>
      </c>
      <c r="BH562">
        <v>0.2429</v>
      </c>
      <c r="BI562">
        <v>0.17860000000000001</v>
      </c>
      <c r="BJ562">
        <v>4.8899999999999999E-2</v>
      </c>
      <c r="BK562">
        <v>1.83E-2</v>
      </c>
    </row>
    <row r="563" spans="1:63" x14ac:dyDescent="0.25">
      <c r="A563" t="s">
        <v>641</v>
      </c>
      <c r="B563">
        <v>45005</v>
      </c>
      <c r="C563">
        <v>8</v>
      </c>
      <c r="D563">
        <v>271.67</v>
      </c>
      <c r="E563" s="70">
        <v>2173.34</v>
      </c>
      <c r="F563" s="70">
        <v>1657.26</v>
      </c>
      <c r="G563">
        <v>1.6999999999999999E-3</v>
      </c>
      <c r="H563">
        <v>0.97960000000000003</v>
      </c>
      <c r="I563">
        <v>0</v>
      </c>
      <c r="J563">
        <v>6.6E-3</v>
      </c>
      <c r="K563">
        <v>4.4999999999999997E-3</v>
      </c>
      <c r="L563">
        <v>7.6E-3</v>
      </c>
      <c r="M563">
        <v>0.59330000000000005</v>
      </c>
      <c r="N563">
        <v>0</v>
      </c>
      <c r="O563">
        <v>0.21440000000000001</v>
      </c>
      <c r="P563" s="70">
        <v>65482.43</v>
      </c>
      <c r="Q563">
        <v>0.2797</v>
      </c>
      <c r="R563">
        <v>0.25419999999999998</v>
      </c>
      <c r="S563">
        <v>0.46610000000000001</v>
      </c>
      <c r="T563">
        <v>17.22</v>
      </c>
      <c r="U563">
        <v>23.22</v>
      </c>
      <c r="V563" s="70">
        <v>74154.83</v>
      </c>
      <c r="W563">
        <v>93.6</v>
      </c>
      <c r="X563" s="70">
        <v>180954.35</v>
      </c>
      <c r="Y563">
        <v>0.2263</v>
      </c>
      <c r="Z563">
        <v>0.74490000000000001</v>
      </c>
      <c r="AA563">
        <v>2.8799999999999999E-2</v>
      </c>
      <c r="AB563">
        <v>0.77370000000000005</v>
      </c>
      <c r="AC563">
        <v>180.95</v>
      </c>
      <c r="AD563" s="70">
        <v>10618.22</v>
      </c>
      <c r="AE563">
        <v>555.71</v>
      </c>
      <c r="AF563" s="70">
        <v>167806.94</v>
      </c>
      <c r="AG563">
        <v>464</v>
      </c>
      <c r="AH563" s="70">
        <v>25218</v>
      </c>
      <c r="AI563" s="70">
        <v>37517</v>
      </c>
      <c r="AJ563">
        <v>81.099999999999994</v>
      </c>
      <c r="AK563">
        <v>53.45</v>
      </c>
      <c r="AL563">
        <v>59.4</v>
      </c>
      <c r="AM563">
        <v>5.0999999999999996</v>
      </c>
      <c r="AN563">
        <v>0</v>
      </c>
      <c r="AO563">
        <v>1.1816</v>
      </c>
      <c r="AP563" s="70">
        <v>3496.09</v>
      </c>
      <c r="AQ563" s="70">
        <v>3381.63</v>
      </c>
      <c r="AR563" s="70">
        <v>8640.1200000000008</v>
      </c>
      <c r="AS563">
        <v>509.61</v>
      </c>
      <c r="AT563">
        <v>803.51</v>
      </c>
      <c r="AU563" s="70">
        <v>16831</v>
      </c>
      <c r="AV563" s="70">
        <v>8339.64</v>
      </c>
      <c r="AW563">
        <v>0.38369999999999999</v>
      </c>
      <c r="AX563" s="70">
        <v>11360.33</v>
      </c>
      <c r="AY563">
        <v>0.52270000000000005</v>
      </c>
      <c r="AZ563">
        <v>257.95</v>
      </c>
      <c r="BA563">
        <v>1.1900000000000001E-2</v>
      </c>
      <c r="BB563" s="70">
        <v>1775.05</v>
      </c>
      <c r="BC563">
        <v>8.1699999999999995E-2</v>
      </c>
      <c r="BD563" s="70">
        <v>21732.959999999999</v>
      </c>
      <c r="BE563" s="70">
        <v>3347.38</v>
      </c>
      <c r="BF563">
        <v>1.8463000000000001</v>
      </c>
      <c r="BG563">
        <v>0.51819999999999999</v>
      </c>
      <c r="BH563">
        <v>0.17610000000000001</v>
      </c>
      <c r="BI563">
        <v>0.23710000000000001</v>
      </c>
      <c r="BJ563">
        <v>2.0299999999999999E-2</v>
      </c>
      <c r="BK563">
        <v>4.82E-2</v>
      </c>
    </row>
    <row r="564" spans="1:63" x14ac:dyDescent="0.25">
      <c r="A564" t="s">
        <v>642</v>
      </c>
      <c r="B564">
        <v>45013</v>
      </c>
      <c r="C564">
        <v>5</v>
      </c>
      <c r="D564">
        <v>463.22</v>
      </c>
      <c r="E564" s="70">
        <v>2316.12</v>
      </c>
      <c r="F564" s="70">
        <v>2209.27</v>
      </c>
      <c r="G564">
        <v>1.23E-2</v>
      </c>
      <c r="H564">
        <v>3.0700000000000002E-2</v>
      </c>
      <c r="I564">
        <v>5.0000000000000001E-4</v>
      </c>
      <c r="J564">
        <v>1.9400000000000001E-2</v>
      </c>
      <c r="K564">
        <v>0.88280000000000003</v>
      </c>
      <c r="L564">
        <v>5.4399999999999997E-2</v>
      </c>
      <c r="M564">
        <v>0.62019999999999997</v>
      </c>
      <c r="N564">
        <v>6.3E-3</v>
      </c>
      <c r="O564">
        <v>0.1787</v>
      </c>
      <c r="P564" s="70">
        <v>47763.39</v>
      </c>
      <c r="Q564">
        <v>0.25</v>
      </c>
      <c r="R564">
        <v>0.12859999999999999</v>
      </c>
      <c r="S564">
        <v>0.62139999999999995</v>
      </c>
      <c r="T564">
        <v>17.46</v>
      </c>
      <c r="U564">
        <v>17.55</v>
      </c>
      <c r="V564" s="70">
        <v>72732.539999999994</v>
      </c>
      <c r="W564">
        <v>128.91</v>
      </c>
      <c r="X564" s="70">
        <v>87424.24</v>
      </c>
      <c r="Y564">
        <v>0.7198</v>
      </c>
      <c r="Z564">
        <v>0.25469999999999998</v>
      </c>
      <c r="AA564">
        <v>2.5600000000000001E-2</v>
      </c>
      <c r="AB564">
        <v>0.2802</v>
      </c>
      <c r="AC564">
        <v>87.42</v>
      </c>
      <c r="AD564" s="70">
        <v>2152.6999999999998</v>
      </c>
      <c r="AE564">
        <v>334.49</v>
      </c>
      <c r="AF564" s="70">
        <v>91283.74</v>
      </c>
      <c r="AG564">
        <v>120</v>
      </c>
      <c r="AH564" s="70">
        <v>24040</v>
      </c>
      <c r="AI564" s="70">
        <v>36176</v>
      </c>
      <c r="AJ564">
        <v>39.049999999999997</v>
      </c>
      <c r="AK564">
        <v>24.35</v>
      </c>
      <c r="AL564">
        <v>23.96</v>
      </c>
      <c r="AM564">
        <v>2.7</v>
      </c>
      <c r="AN564">
        <v>0</v>
      </c>
      <c r="AO564">
        <v>0.89810000000000001</v>
      </c>
      <c r="AP564" s="70">
        <v>1111.46</v>
      </c>
      <c r="AQ564" s="70">
        <v>1598.74</v>
      </c>
      <c r="AR564" s="70">
        <v>5017.7299999999996</v>
      </c>
      <c r="AS564">
        <v>335.14</v>
      </c>
      <c r="AT564">
        <v>440.92</v>
      </c>
      <c r="AU564" s="70">
        <v>8504</v>
      </c>
      <c r="AV564" s="70">
        <v>5683.67</v>
      </c>
      <c r="AW564">
        <v>0.60760000000000003</v>
      </c>
      <c r="AX564" s="70">
        <v>1742.98</v>
      </c>
      <c r="AY564">
        <v>0.18629999999999999</v>
      </c>
      <c r="AZ564">
        <v>873.35</v>
      </c>
      <c r="BA564">
        <v>9.3399999999999997E-2</v>
      </c>
      <c r="BB564" s="70">
        <v>1054.74</v>
      </c>
      <c r="BC564">
        <v>0.11269999999999999</v>
      </c>
      <c r="BD564" s="70">
        <v>9354.74</v>
      </c>
      <c r="BE564" s="70">
        <v>4805.3</v>
      </c>
      <c r="BF564">
        <v>2.2837999999999998</v>
      </c>
      <c r="BG564">
        <v>0.59470000000000001</v>
      </c>
      <c r="BH564">
        <v>0.19409999999999999</v>
      </c>
      <c r="BI564">
        <v>0.15049999999999999</v>
      </c>
      <c r="BJ564">
        <v>3.6499999999999998E-2</v>
      </c>
      <c r="BK564">
        <v>2.41E-2</v>
      </c>
    </row>
    <row r="565" spans="1:63" x14ac:dyDescent="0.25">
      <c r="A565" t="s">
        <v>643</v>
      </c>
      <c r="B565">
        <v>48231</v>
      </c>
      <c r="C565">
        <v>19</v>
      </c>
      <c r="D565">
        <v>383.09</v>
      </c>
      <c r="E565" s="70">
        <v>7278.78</v>
      </c>
      <c r="F565" s="70">
        <v>6696.25</v>
      </c>
      <c r="G565">
        <v>6.7000000000000002E-3</v>
      </c>
      <c r="H565">
        <v>8.6900000000000005E-2</v>
      </c>
      <c r="I565">
        <v>3.3E-3</v>
      </c>
      <c r="J565">
        <v>7.8299999999999995E-2</v>
      </c>
      <c r="K565">
        <v>0.75080000000000002</v>
      </c>
      <c r="L565">
        <v>7.3999999999999996E-2</v>
      </c>
      <c r="M565">
        <v>0.56559999999999999</v>
      </c>
      <c r="N565">
        <v>1.1599999999999999E-2</v>
      </c>
      <c r="O565">
        <v>0.12039999999999999</v>
      </c>
      <c r="P565" s="70">
        <v>61139.66</v>
      </c>
      <c r="Q565">
        <v>8.6800000000000002E-2</v>
      </c>
      <c r="R565">
        <v>0.25159999999999999</v>
      </c>
      <c r="S565">
        <v>0.66159999999999997</v>
      </c>
      <c r="T565">
        <v>16.16</v>
      </c>
      <c r="U565">
        <v>39</v>
      </c>
      <c r="V565" s="70">
        <v>91771.64</v>
      </c>
      <c r="W565">
        <v>186.64</v>
      </c>
      <c r="X565" s="70">
        <v>106934.01</v>
      </c>
      <c r="Y565">
        <v>0.58330000000000004</v>
      </c>
      <c r="Z565">
        <v>0.3997</v>
      </c>
      <c r="AA565">
        <v>1.7000000000000001E-2</v>
      </c>
      <c r="AB565">
        <v>0.41670000000000001</v>
      </c>
      <c r="AC565">
        <v>106.93</v>
      </c>
      <c r="AD565" s="70">
        <v>5173.92</v>
      </c>
      <c r="AE565">
        <v>595.07000000000005</v>
      </c>
      <c r="AF565" s="70">
        <v>134932.19</v>
      </c>
      <c r="AG565">
        <v>356</v>
      </c>
      <c r="AH565" s="70">
        <v>28583</v>
      </c>
      <c r="AI565" s="70">
        <v>39982</v>
      </c>
      <c r="AJ565">
        <v>76</v>
      </c>
      <c r="AK565">
        <v>45.75</v>
      </c>
      <c r="AL565">
        <v>51.06</v>
      </c>
      <c r="AM565">
        <v>5.3</v>
      </c>
      <c r="AN565">
        <v>0</v>
      </c>
      <c r="AO565">
        <v>1.2083999999999999</v>
      </c>
      <c r="AP565" s="70">
        <v>1431.06</v>
      </c>
      <c r="AQ565" s="70">
        <v>2087.3000000000002</v>
      </c>
      <c r="AR565" s="70">
        <v>6810.66</v>
      </c>
      <c r="AS565">
        <v>498.18</v>
      </c>
      <c r="AT565">
        <v>276.8</v>
      </c>
      <c r="AU565" s="70">
        <v>11104</v>
      </c>
      <c r="AV565" s="70">
        <v>4757.55</v>
      </c>
      <c r="AW565">
        <v>0.40820000000000001</v>
      </c>
      <c r="AX565" s="70">
        <v>5086.3500000000004</v>
      </c>
      <c r="AY565">
        <v>0.43640000000000001</v>
      </c>
      <c r="AZ565">
        <v>984.64</v>
      </c>
      <c r="BA565">
        <v>8.4500000000000006E-2</v>
      </c>
      <c r="BB565">
        <v>825.8</v>
      </c>
      <c r="BC565">
        <v>7.0900000000000005E-2</v>
      </c>
      <c r="BD565" s="70">
        <v>11654.34</v>
      </c>
      <c r="BE565" s="70">
        <v>2194.7399999999998</v>
      </c>
      <c r="BF565">
        <v>0.81910000000000005</v>
      </c>
      <c r="BG565">
        <v>0.5958</v>
      </c>
      <c r="BH565">
        <v>0.21190000000000001</v>
      </c>
      <c r="BI565">
        <v>0.11310000000000001</v>
      </c>
      <c r="BJ565">
        <v>3.73E-2</v>
      </c>
      <c r="BK565">
        <v>4.19E-2</v>
      </c>
    </row>
    <row r="566" spans="1:63" x14ac:dyDescent="0.25">
      <c r="A566" t="s">
        <v>644</v>
      </c>
      <c r="B566">
        <v>49650</v>
      </c>
      <c r="C566">
        <v>112</v>
      </c>
      <c r="D566">
        <v>13.04</v>
      </c>
      <c r="E566" s="70">
        <v>1461.03</v>
      </c>
      <c r="F566" s="70">
        <v>1546.8</v>
      </c>
      <c r="G566">
        <v>2.5999999999999999E-3</v>
      </c>
      <c r="H566">
        <v>3.8999999999999998E-3</v>
      </c>
      <c r="I566">
        <v>2.5999999999999999E-3</v>
      </c>
      <c r="J566">
        <v>9.7000000000000003E-3</v>
      </c>
      <c r="K566">
        <v>0.97270000000000001</v>
      </c>
      <c r="L566">
        <v>8.5000000000000006E-3</v>
      </c>
      <c r="M566">
        <v>0.6038</v>
      </c>
      <c r="N566">
        <v>0</v>
      </c>
      <c r="O566">
        <v>0.1615</v>
      </c>
      <c r="P566" s="70">
        <v>52309.55</v>
      </c>
      <c r="Q566">
        <v>0.1263</v>
      </c>
      <c r="R566">
        <v>0.1474</v>
      </c>
      <c r="S566">
        <v>0.72629999999999995</v>
      </c>
      <c r="T566">
        <v>18.34</v>
      </c>
      <c r="U566">
        <v>13.7</v>
      </c>
      <c r="V566" s="70">
        <v>62690.95</v>
      </c>
      <c r="W566">
        <v>102.33</v>
      </c>
      <c r="X566" s="70">
        <v>56782.78</v>
      </c>
      <c r="Y566">
        <v>0.90159999999999996</v>
      </c>
      <c r="Z566">
        <v>4.8500000000000001E-2</v>
      </c>
      <c r="AA566">
        <v>4.99E-2</v>
      </c>
      <c r="AB566">
        <v>9.8400000000000001E-2</v>
      </c>
      <c r="AC566">
        <v>56.78</v>
      </c>
      <c r="AD566" s="70">
        <v>1282.8699999999999</v>
      </c>
      <c r="AE566">
        <v>233.21</v>
      </c>
      <c r="AF566" s="70">
        <v>51879.92</v>
      </c>
      <c r="AG566">
        <v>10</v>
      </c>
      <c r="AH566" s="70">
        <v>26917</v>
      </c>
      <c r="AI566" s="70">
        <v>41191</v>
      </c>
      <c r="AJ566">
        <v>29.68</v>
      </c>
      <c r="AK566">
        <v>22.12</v>
      </c>
      <c r="AL566">
        <v>24.16</v>
      </c>
      <c r="AM566">
        <v>4.3099999999999996</v>
      </c>
      <c r="AN566">
        <v>0</v>
      </c>
      <c r="AO566">
        <v>0.66020000000000001</v>
      </c>
      <c r="AP566" s="70">
        <v>1100.3800000000001</v>
      </c>
      <c r="AQ566" s="70">
        <v>2107.81</v>
      </c>
      <c r="AR566" s="70">
        <v>5035.4399999999996</v>
      </c>
      <c r="AS566">
        <v>532.95000000000005</v>
      </c>
      <c r="AT566">
        <v>409.39</v>
      </c>
      <c r="AU566" s="70">
        <v>9186</v>
      </c>
      <c r="AV566" s="70">
        <v>7023.38</v>
      </c>
      <c r="AW566">
        <v>0.65090000000000003</v>
      </c>
      <c r="AX566">
        <v>918.01</v>
      </c>
      <c r="AY566">
        <v>8.5099999999999995E-2</v>
      </c>
      <c r="AZ566" s="70">
        <v>1697.49</v>
      </c>
      <c r="BA566">
        <v>0.1573</v>
      </c>
      <c r="BB566" s="70">
        <v>1151.27</v>
      </c>
      <c r="BC566">
        <v>0.1067</v>
      </c>
      <c r="BD566" s="70">
        <v>10790.15</v>
      </c>
      <c r="BE566" s="70">
        <v>7172.38</v>
      </c>
      <c r="BF566">
        <v>3.5583999999999998</v>
      </c>
      <c r="BG566">
        <v>0.51270000000000004</v>
      </c>
      <c r="BH566">
        <v>0.23100000000000001</v>
      </c>
      <c r="BI566">
        <v>0.1915</v>
      </c>
      <c r="BJ566">
        <v>5.0900000000000001E-2</v>
      </c>
      <c r="BK566">
        <v>1.4E-2</v>
      </c>
    </row>
    <row r="567" spans="1:63" x14ac:dyDescent="0.25">
      <c r="A567" t="s">
        <v>645</v>
      </c>
      <c r="B567">
        <v>49247</v>
      </c>
      <c r="C567">
        <v>56</v>
      </c>
      <c r="D567">
        <v>22.83</v>
      </c>
      <c r="E567" s="70">
        <v>1278.25</v>
      </c>
      <c r="F567" s="70">
        <v>1199.53</v>
      </c>
      <c r="G567">
        <v>2.3E-3</v>
      </c>
      <c r="H567">
        <v>4.4999999999999997E-3</v>
      </c>
      <c r="I567">
        <v>8.0000000000000004E-4</v>
      </c>
      <c r="J567">
        <v>7.1000000000000004E-3</v>
      </c>
      <c r="K567">
        <v>0.97019999999999995</v>
      </c>
      <c r="L567">
        <v>1.5100000000000001E-2</v>
      </c>
      <c r="M567">
        <v>0.3599</v>
      </c>
      <c r="N567">
        <v>0</v>
      </c>
      <c r="O567">
        <v>0.16769999999999999</v>
      </c>
      <c r="P567" s="70">
        <v>50112.37</v>
      </c>
      <c r="Q567">
        <v>0.2024</v>
      </c>
      <c r="R567">
        <v>0.16669999999999999</v>
      </c>
      <c r="S567">
        <v>0.63100000000000001</v>
      </c>
      <c r="T567">
        <v>18.47</v>
      </c>
      <c r="U567">
        <v>7.3</v>
      </c>
      <c r="V567" s="70">
        <v>57718.22</v>
      </c>
      <c r="W567">
        <v>169.24</v>
      </c>
      <c r="X567" s="70">
        <v>120755.66</v>
      </c>
      <c r="Y567">
        <v>0.91169999999999995</v>
      </c>
      <c r="Z567">
        <v>5.5199999999999999E-2</v>
      </c>
      <c r="AA567">
        <v>3.3099999999999997E-2</v>
      </c>
      <c r="AB567">
        <v>8.8300000000000003E-2</v>
      </c>
      <c r="AC567">
        <v>120.76</v>
      </c>
      <c r="AD567" s="70">
        <v>3056.07</v>
      </c>
      <c r="AE567">
        <v>451.54</v>
      </c>
      <c r="AF567" s="70">
        <v>127201.29</v>
      </c>
      <c r="AG567">
        <v>313</v>
      </c>
      <c r="AH567" s="70">
        <v>34198</v>
      </c>
      <c r="AI567" s="70">
        <v>47503</v>
      </c>
      <c r="AJ567">
        <v>52.6</v>
      </c>
      <c r="AK567">
        <v>24.19</v>
      </c>
      <c r="AL567">
        <v>27.49</v>
      </c>
      <c r="AM567">
        <v>5.3</v>
      </c>
      <c r="AN567">
        <v>0</v>
      </c>
      <c r="AO567">
        <v>0.76029999999999998</v>
      </c>
      <c r="AP567" s="70">
        <v>1021.69</v>
      </c>
      <c r="AQ567" s="70">
        <v>1681.29</v>
      </c>
      <c r="AR567" s="70">
        <v>4316.9799999999996</v>
      </c>
      <c r="AS567">
        <v>329.75</v>
      </c>
      <c r="AT567">
        <v>162.31</v>
      </c>
      <c r="AU567" s="70">
        <v>7512</v>
      </c>
      <c r="AV567" s="70">
        <v>5338.46</v>
      </c>
      <c r="AW567">
        <v>0.58509999999999995</v>
      </c>
      <c r="AX567" s="70">
        <v>2457.9499999999998</v>
      </c>
      <c r="AY567">
        <v>0.26939999999999997</v>
      </c>
      <c r="AZ567">
        <v>758.92</v>
      </c>
      <c r="BA567">
        <v>8.3199999999999996E-2</v>
      </c>
      <c r="BB567">
        <v>569.44000000000005</v>
      </c>
      <c r="BC567">
        <v>6.2399999999999997E-2</v>
      </c>
      <c r="BD567" s="70">
        <v>9124.77</v>
      </c>
      <c r="BE567" s="70">
        <v>4271.75</v>
      </c>
      <c r="BF567">
        <v>1.1566000000000001</v>
      </c>
      <c r="BG567">
        <v>0.54069999999999996</v>
      </c>
      <c r="BH567">
        <v>0.21179999999999999</v>
      </c>
      <c r="BI567">
        <v>0.2074</v>
      </c>
      <c r="BJ567">
        <v>2.4400000000000002E-2</v>
      </c>
      <c r="BK567">
        <v>1.5699999999999999E-2</v>
      </c>
    </row>
    <row r="568" spans="1:63" x14ac:dyDescent="0.25">
      <c r="A568" t="s">
        <v>646</v>
      </c>
      <c r="B568">
        <v>45641</v>
      </c>
      <c r="C568">
        <v>55</v>
      </c>
      <c r="D568">
        <v>34.99</v>
      </c>
      <c r="E568" s="70">
        <v>1924.25</v>
      </c>
      <c r="F568" s="70">
        <v>1912.64</v>
      </c>
      <c r="G568">
        <v>8.3999999999999995E-3</v>
      </c>
      <c r="H568">
        <v>1.0500000000000001E-2</v>
      </c>
      <c r="I568">
        <v>2.0999999999999999E-3</v>
      </c>
      <c r="J568">
        <v>0.14879999999999999</v>
      </c>
      <c r="K568">
        <v>0.79330000000000001</v>
      </c>
      <c r="L568">
        <v>3.6900000000000002E-2</v>
      </c>
      <c r="M568">
        <v>0.38190000000000002</v>
      </c>
      <c r="N568">
        <v>2.98E-2</v>
      </c>
      <c r="O568">
        <v>8.1799999999999998E-2</v>
      </c>
      <c r="P568" s="70">
        <v>56594.3</v>
      </c>
      <c r="Q568">
        <v>0.12740000000000001</v>
      </c>
      <c r="R568">
        <v>0.15920000000000001</v>
      </c>
      <c r="S568">
        <v>0.71340000000000003</v>
      </c>
      <c r="T568">
        <v>21.2</v>
      </c>
      <c r="U568">
        <v>15.47</v>
      </c>
      <c r="V568" s="70">
        <v>63807.37</v>
      </c>
      <c r="W568">
        <v>119.86</v>
      </c>
      <c r="X568" s="70">
        <v>94697.53</v>
      </c>
      <c r="Y568">
        <v>0.76290000000000002</v>
      </c>
      <c r="Z568">
        <v>0.19489999999999999</v>
      </c>
      <c r="AA568">
        <v>4.2299999999999997E-2</v>
      </c>
      <c r="AB568">
        <v>0.23710000000000001</v>
      </c>
      <c r="AC568">
        <v>94.7</v>
      </c>
      <c r="AD568" s="70">
        <v>3175.71</v>
      </c>
      <c r="AE568">
        <v>488.54</v>
      </c>
      <c r="AF568" s="70">
        <v>100911.6</v>
      </c>
      <c r="AG568">
        <v>166</v>
      </c>
      <c r="AH568" s="70">
        <v>31602</v>
      </c>
      <c r="AI568" s="70">
        <v>44850</v>
      </c>
      <c r="AJ568">
        <v>41.82</v>
      </c>
      <c r="AK568">
        <v>32.549999999999997</v>
      </c>
      <c r="AL568">
        <v>35.590000000000003</v>
      </c>
      <c r="AM568">
        <v>5.15</v>
      </c>
      <c r="AN568">
        <v>0</v>
      </c>
      <c r="AO568">
        <v>0.89270000000000005</v>
      </c>
      <c r="AP568" s="70">
        <v>1024.99</v>
      </c>
      <c r="AQ568" s="70">
        <v>1548.97</v>
      </c>
      <c r="AR568" s="70">
        <v>5529.42</v>
      </c>
      <c r="AS568">
        <v>297.63</v>
      </c>
      <c r="AT568">
        <v>248.99</v>
      </c>
      <c r="AU568" s="70">
        <v>8650</v>
      </c>
      <c r="AV568" s="70">
        <v>4806.2700000000004</v>
      </c>
      <c r="AW568">
        <v>0.54290000000000005</v>
      </c>
      <c r="AX568" s="70">
        <v>2660.08</v>
      </c>
      <c r="AY568">
        <v>0.30049999999999999</v>
      </c>
      <c r="AZ568">
        <v>775.76</v>
      </c>
      <c r="BA568">
        <v>8.7599999999999997E-2</v>
      </c>
      <c r="BB568">
        <v>611</v>
      </c>
      <c r="BC568">
        <v>6.9000000000000006E-2</v>
      </c>
      <c r="BD568" s="70">
        <v>8853.1200000000008</v>
      </c>
      <c r="BE568" s="70">
        <v>4093.64</v>
      </c>
      <c r="BF568">
        <v>1.4409000000000001</v>
      </c>
      <c r="BG568">
        <v>0.60419999999999996</v>
      </c>
      <c r="BH568">
        <v>0.19400000000000001</v>
      </c>
      <c r="BI568">
        <v>0.16489999999999999</v>
      </c>
      <c r="BJ568">
        <v>2.5100000000000001E-2</v>
      </c>
      <c r="BK568">
        <v>1.18E-2</v>
      </c>
    </row>
    <row r="569" spans="1:63" x14ac:dyDescent="0.25">
      <c r="A569" t="s">
        <v>647</v>
      </c>
      <c r="B569">
        <v>49148</v>
      </c>
      <c r="C569">
        <v>119</v>
      </c>
      <c r="D569">
        <v>16.64</v>
      </c>
      <c r="E569" s="70">
        <v>1979.87</v>
      </c>
      <c r="F569" s="70">
        <v>1897.18</v>
      </c>
      <c r="G569">
        <v>9.7999999999999997E-3</v>
      </c>
      <c r="H569">
        <v>2.1899999999999999E-2</v>
      </c>
      <c r="I569">
        <v>1.4E-3</v>
      </c>
      <c r="J569">
        <v>1.0800000000000001E-2</v>
      </c>
      <c r="K569">
        <v>0.9355</v>
      </c>
      <c r="L569">
        <v>2.06E-2</v>
      </c>
      <c r="M569">
        <v>0.78369999999999995</v>
      </c>
      <c r="N569">
        <v>0</v>
      </c>
      <c r="O569">
        <v>0.15479999999999999</v>
      </c>
      <c r="P569" s="70">
        <v>54550.76</v>
      </c>
      <c r="Q569">
        <v>8.5099999999999995E-2</v>
      </c>
      <c r="R569">
        <v>0.10639999999999999</v>
      </c>
      <c r="S569">
        <v>0.8085</v>
      </c>
      <c r="T569">
        <v>18.739999999999998</v>
      </c>
      <c r="U569">
        <v>11</v>
      </c>
      <c r="V569" s="70">
        <v>77401.179999999993</v>
      </c>
      <c r="W569">
        <v>170.43</v>
      </c>
      <c r="X569" s="70">
        <v>87636.98</v>
      </c>
      <c r="Y569">
        <v>0.8004</v>
      </c>
      <c r="Z569">
        <v>0.1285</v>
      </c>
      <c r="AA569">
        <v>7.1099999999999997E-2</v>
      </c>
      <c r="AB569">
        <v>0.1996</v>
      </c>
      <c r="AC569">
        <v>87.64</v>
      </c>
      <c r="AD569" s="70">
        <v>2109.87</v>
      </c>
      <c r="AE569">
        <v>313.29000000000002</v>
      </c>
      <c r="AF569" s="70">
        <v>91117.28</v>
      </c>
      <c r="AG569">
        <v>118</v>
      </c>
      <c r="AH569" s="70">
        <v>29481</v>
      </c>
      <c r="AI569" s="70">
        <v>44372</v>
      </c>
      <c r="AJ569">
        <v>34</v>
      </c>
      <c r="AK569">
        <v>22.06</v>
      </c>
      <c r="AL569">
        <v>31.11</v>
      </c>
      <c r="AM569">
        <v>3.6</v>
      </c>
      <c r="AN569">
        <v>0</v>
      </c>
      <c r="AO569">
        <v>0.65349999999999997</v>
      </c>
      <c r="AP569">
        <v>913.82</v>
      </c>
      <c r="AQ569" s="70">
        <v>1955.77</v>
      </c>
      <c r="AR569" s="70">
        <v>4803.3900000000003</v>
      </c>
      <c r="AS569">
        <v>311.97000000000003</v>
      </c>
      <c r="AT569">
        <v>254.04</v>
      </c>
      <c r="AU569" s="70">
        <v>8239</v>
      </c>
      <c r="AV569" s="70">
        <v>6206.81</v>
      </c>
      <c r="AW569">
        <v>0.63670000000000004</v>
      </c>
      <c r="AX569" s="70">
        <v>1755.39</v>
      </c>
      <c r="AY569">
        <v>0.18010000000000001</v>
      </c>
      <c r="AZ569">
        <v>642.37</v>
      </c>
      <c r="BA569">
        <v>6.59E-2</v>
      </c>
      <c r="BB569" s="70">
        <v>1143.53</v>
      </c>
      <c r="BC569">
        <v>0.1173</v>
      </c>
      <c r="BD569" s="70">
        <v>9748.1</v>
      </c>
      <c r="BE569" s="70">
        <v>5592.34</v>
      </c>
      <c r="BF569">
        <v>2.1061000000000001</v>
      </c>
      <c r="BG569">
        <v>0.52980000000000005</v>
      </c>
      <c r="BH569">
        <v>0.22070000000000001</v>
      </c>
      <c r="BI569">
        <v>0.1953</v>
      </c>
      <c r="BJ569">
        <v>3.8899999999999997E-2</v>
      </c>
      <c r="BK569">
        <v>1.52E-2</v>
      </c>
    </row>
    <row r="570" spans="1:63" x14ac:dyDescent="0.25">
      <c r="A570" t="s">
        <v>648</v>
      </c>
      <c r="B570">
        <v>50468</v>
      </c>
      <c r="C570">
        <v>50</v>
      </c>
      <c r="D570">
        <v>29.43</v>
      </c>
      <c r="E570" s="70">
        <v>1471.52</v>
      </c>
      <c r="F570" s="70">
        <v>1497.23</v>
      </c>
      <c r="G570">
        <v>5.7999999999999996E-3</v>
      </c>
      <c r="H570">
        <v>3.7000000000000002E-3</v>
      </c>
      <c r="I570">
        <v>3.3E-3</v>
      </c>
      <c r="J570">
        <v>1.7600000000000001E-2</v>
      </c>
      <c r="K570">
        <v>0.94789999999999996</v>
      </c>
      <c r="L570">
        <v>2.1700000000000001E-2</v>
      </c>
      <c r="M570">
        <v>0.2069</v>
      </c>
      <c r="N570">
        <v>1.14E-2</v>
      </c>
      <c r="O570">
        <v>9.7699999999999995E-2</v>
      </c>
      <c r="P570" s="70">
        <v>57718.7</v>
      </c>
      <c r="Q570">
        <v>0.14849999999999999</v>
      </c>
      <c r="R570">
        <v>0.23760000000000001</v>
      </c>
      <c r="S570">
        <v>0.6139</v>
      </c>
      <c r="T570">
        <v>19.18</v>
      </c>
      <c r="U570">
        <v>7.33</v>
      </c>
      <c r="V570" s="70">
        <v>91747.8</v>
      </c>
      <c r="W570">
        <v>195.28</v>
      </c>
      <c r="X570" s="70">
        <v>159905.57</v>
      </c>
      <c r="Y570">
        <v>0.7792</v>
      </c>
      <c r="Z570">
        <v>6.1600000000000002E-2</v>
      </c>
      <c r="AA570">
        <v>0.15920000000000001</v>
      </c>
      <c r="AB570">
        <v>0.2208</v>
      </c>
      <c r="AC570">
        <v>159.91</v>
      </c>
      <c r="AD570" s="70">
        <v>6354.63</v>
      </c>
      <c r="AE570">
        <v>695.02</v>
      </c>
      <c r="AF570" s="70">
        <v>162255.41</v>
      </c>
      <c r="AG570">
        <v>458</v>
      </c>
      <c r="AH570" s="70">
        <v>38662</v>
      </c>
      <c r="AI570" s="70">
        <v>59462</v>
      </c>
      <c r="AJ570">
        <v>52.4</v>
      </c>
      <c r="AK570">
        <v>37.409999999999997</v>
      </c>
      <c r="AL570">
        <v>36.51</v>
      </c>
      <c r="AM570">
        <v>2.6</v>
      </c>
      <c r="AN570">
        <v>0</v>
      </c>
      <c r="AO570">
        <v>1.0297000000000001</v>
      </c>
      <c r="AP570" s="70">
        <v>1100.8699999999999</v>
      </c>
      <c r="AQ570" s="70">
        <v>1161.93</v>
      </c>
      <c r="AR570" s="70">
        <v>5196.21</v>
      </c>
      <c r="AS570">
        <v>422.52</v>
      </c>
      <c r="AT570">
        <v>296.45999999999998</v>
      </c>
      <c r="AU570" s="70">
        <v>8178</v>
      </c>
      <c r="AV570" s="70">
        <v>3394.83</v>
      </c>
      <c r="AW570">
        <v>0.33289999999999997</v>
      </c>
      <c r="AX570" s="70">
        <v>5281.12</v>
      </c>
      <c r="AY570">
        <v>0.51790000000000003</v>
      </c>
      <c r="AZ570" s="70">
        <v>1027.5</v>
      </c>
      <c r="BA570">
        <v>0.1008</v>
      </c>
      <c r="BB570">
        <v>494.65</v>
      </c>
      <c r="BC570">
        <v>4.8500000000000001E-2</v>
      </c>
      <c r="BD570" s="70">
        <v>10198.1</v>
      </c>
      <c r="BE570" s="70">
        <v>2981.71</v>
      </c>
      <c r="BF570">
        <v>0.62270000000000003</v>
      </c>
      <c r="BG570">
        <v>0.57930000000000004</v>
      </c>
      <c r="BH570">
        <v>0.22450000000000001</v>
      </c>
      <c r="BI570">
        <v>0.13120000000000001</v>
      </c>
      <c r="BJ570">
        <v>4.02E-2</v>
      </c>
      <c r="BK570">
        <v>2.4899999999999999E-2</v>
      </c>
    </row>
    <row r="571" spans="1:63" x14ac:dyDescent="0.25">
      <c r="A571" t="s">
        <v>649</v>
      </c>
      <c r="B571">
        <v>49031</v>
      </c>
      <c r="C571">
        <v>176</v>
      </c>
      <c r="D571">
        <v>5.38</v>
      </c>
      <c r="E571">
        <v>946.01</v>
      </c>
      <c r="F571">
        <v>942.66</v>
      </c>
      <c r="G571">
        <v>4.7999999999999996E-3</v>
      </c>
      <c r="H571">
        <v>7.6E-3</v>
      </c>
      <c r="I571">
        <v>1.1000000000000001E-3</v>
      </c>
      <c r="J571">
        <v>1.9800000000000002E-2</v>
      </c>
      <c r="K571">
        <v>0.95240000000000002</v>
      </c>
      <c r="L571">
        <v>1.4200000000000001E-2</v>
      </c>
      <c r="M571">
        <v>0.47660000000000002</v>
      </c>
      <c r="N571">
        <v>1.1000000000000001E-3</v>
      </c>
      <c r="O571">
        <v>0.16619999999999999</v>
      </c>
      <c r="P571" s="70">
        <v>47937.17</v>
      </c>
      <c r="Q571">
        <v>0.18029999999999999</v>
      </c>
      <c r="R571">
        <v>0.16389999999999999</v>
      </c>
      <c r="S571">
        <v>0.65569999999999995</v>
      </c>
      <c r="T571">
        <v>17.46</v>
      </c>
      <c r="U571">
        <v>7.2</v>
      </c>
      <c r="V571" s="70">
        <v>61877.39</v>
      </c>
      <c r="W571">
        <v>126.35</v>
      </c>
      <c r="X571" s="70">
        <v>128145.1</v>
      </c>
      <c r="Y571">
        <v>0.8155</v>
      </c>
      <c r="Z571">
        <v>7.3499999999999996E-2</v>
      </c>
      <c r="AA571">
        <v>0.1111</v>
      </c>
      <c r="AB571">
        <v>0.1845</v>
      </c>
      <c r="AC571">
        <v>128.15</v>
      </c>
      <c r="AD571" s="70">
        <v>3005.98</v>
      </c>
      <c r="AE571">
        <v>376.17</v>
      </c>
      <c r="AF571" s="70">
        <v>113270.52</v>
      </c>
      <c r="AG571">
        <v>242</v>
      </c>
      <c r="AH571" s="70">
        <v>31610</v>
      </c>
      <c r="AI571" s="70">
        <v>46693</v>
      </c>
      <c r="AJ571">
        <v>30.8</v>
      </c>
      <c r="AK571">
        <v>22.4</v>
      </c>
      <c r="AL571">
        <v>24.09</v>
      </c>
      <c r="AM571">
        <v>4</v>
      </c>
      <c r="AN571" s="70">
        <v>1194.33</v>
      </c>
      <c r="AO571">
        <v>1.3532</v>
      </c>
      <c r="AP571" s="70">
        <v>1158</v>
      </c>
      <c r="AQ571" s="70">
        <v>1998.13</v>
      </c>
      <c r="AR571" s="70">
        <v>5538.66</v>
      </c>
      <c r="AS571">
        <v>387.44</v>
      </c>
      <c r="AT571">
        <v>327.81</v>
      </c>
      <c r="AU571" s="70">
        <v>9410</v>
      </c>
      <c r="AV571" s="70">
        <v>5124.55</v>
      </c>
      <c r="AW571">
        <v>0.45300000000000001</v>
      </c>
      <c r="AX571" s="70">
        <v>4139.09</v>
      </c>
      <c r="AY571">
        <v>0.3659</v>
      </c>
      <c r="AZ571" s="70">
        <v>1153.23</v>
      </c>
      <c r="BA571">
        <v>0.10199999999999999</v>
      </c>
      <c r="BB571">
        <v>894.71</v>
      </c>
      <c r="BC571">
        <v>7.9100000000000004E-2</v>
      </c>
      <c r="BD571" s="70">
        <v>11311.58</v>
      </c>
      <c r="BE571" s="70">
        <v>3955.78</v>
      </c>
      <c r="BF571">
        <v>1.1465000000000001</v>
      </c>
      <c r="BG571">
        <v>0.51280000000000003</v>
      </c>
      <c r="BH571">
        <v>0.15820000000000001</v>
      </c>
      <c r="BI571">
        <v>0.2402</v>
      </c>
      <c r="BJ571">
        <v>0.04</v>
      </c>
      <c r="BK571">
        <v>4.8800000000000003E-2</v>
      </c>
    </row>
    <row r="572" spans="1:63" x14ac:dyDescent="0.25">
      <c r="A572" t="s">
        <v>650</v>
      </c>
      <c r="B572">
        <v>45971</v>
      </c>
      <c r="C572">
        <v>63</v>
      </c>
      <c r="D572">
        <v>8.94</v>
      </c>
      <c r="E572">
        <v>563.05999999999995</v>
      </c>
      <c r="F572">
        <v>540.99</v>
      </c>
      <c r="G572">
        <v>0</v>
      </c>
      <c r="H572">
        <v>5.1000000000000004E-3</v>
      </c>
      <c r="I572">
        <v>0</v>
      </c>
      <c r="J572">
        <v>1.0999999999999999E-2</v>
      </c>
      <c r="K572">
        <v>0.9728</v>
      </c>
      <c r="L572">
        <v>1.11E-2</v>
      </c>
      <c r="M572">
        <v>0.36049999999999999</v>
      </c>
      <c r="N572">
        <v>0</v>
      </c>
      <c r="O572">
        <v>0.1343</v>
      </c>
      <c r="P572" s="70">
        <v>47095.26</v>
      </c>
      <c r="Q572">
        <v>0.1875</v>
      </c>
      <c r="R572">
        <v>0.20830000000000001</v>
      </c>
      <c r="S572">
        <v>0.60419999999999996</v>
      </c>
      <c r="T572">
        <v>11.05</v>
      </c>
      <c r="U572">
        <v>4.2</v>
      </c>
      <c r="V572" s="70">
        <v>72222.429999999993</v>
      </c>
      <c r="W572">
        <v>129.78</v>
      </c>
      <c r="X572" s="70">
        <v>96168.85</v>
      </c>
      <c r="Y572">
        <v>0.93859999999999999</v>
      </c>
      <c r="Z572">
        <v>4.0300000000000002E-2</v>
      </c>
      <c r="AA572">
        <v>2.1100000000000001E-2</v>
      </c>
      <c r="AB572">
        <v>6.1400000000000003E-2</v>
      </c>
      <c r="AC572">
        <v>96.17</v>
      </c>
      <c r="AD572" s="70">
        <v>2141.89</v>
      </c>
      <c r="AE572">
        <v>413.68</v>
      </c>
      <c r="AF572" s="70">
        <v>83541.77</v>
      </c>
      <c r="AG572">
        <v>84</v>
      </c>
      <c r="AH572" s="70">
        <v>34073</v>
      </c>
      <c r="AI572" s="70">
        <v>47122</v>
      </c>
      <c r="AJ572">
        <v>34.9</v>
      </c>
      <c r="AK572">
        <v>22</v>
      </c>
      <c r="AL572">
        <v>22</v>
      </c>
      <c r="AM572">
        <v>4.4000000000000004</v>
      </c>
      <c r="AN572">
        <v>997.43</v>
      </c>
      <c r="AO572">
        <v>1.1414</v>
      </c>
      <c r="AP572" s="70">
        <v>1398.03</v>
      </c>
      <c r="AQ572" s="70">
        <v>2123.98</v>
      </c>
      <c r="AR572" s="70">
        <v>5697.01</v>
      </c>
      <c r="AS572">
        <v>517.24</v>
      </c>
      <c r="AT572">
        <v>517.76</v>
      </c>
      <c r="AU572" s="70">
        <v>10254</v>
      </c>
      <c r="AV572" s="70">
        <v>6663.56</v>
      </c>
      <c r="AW572">
        <v>0.57689999999999997</v>
      </c>
      <c r="AX572" s="70">
        <v>2921.08</v>
      </c>
      <c r="AY572">
        <v>0.25290000000000001</v>
      </c>
      <c r="AZ572" s="70">
        <v>1152.8399999999999</v>
      </c>
      <c r="BA572">
        <v>9.98E-2</v>
      </c>
      <c r="BB572">
        <v>812.47</v>
      </c>
      <c r="BC572">
        <v>7.0300000000000001E-2</v>
      </c>
      <c r="BD572" s="70">
        <v>11549.96</v>
      </c>
      <c r="BE572" s="70">
        <v>5717.85</v>
      </c>
      <c r="BF572">
        <v>1.9046000000000001</v>
      </c>
      <c r="BG572">
        <v>0.51639999999999997</v>
      </c>
      <c r="BH572">
        <v>0.20549999999999999</v>
      </c>
      <c r="BI572">
        <v>0.1978</v>
      </c>
      <c r="BJ572">
        <v>3.61E-2</v>
      </c>
      <c r="BK572">
        <v>4.4200000000000003E-2</v>
      </c>
    </row>
    <row r="573" spans="1:63" x14ac:dyDescent="0.25">
      <c r="A573" t="s">
        <v>651</v>
      </c>
      <c r="B573">
        <v>50252</v>
      </c>
      <c r="C573">
        <v>13</v>
      </c>
      <c r="D573">
        <v>55.91</v>
      </c>
      <c r="E573">
        <v>726.89</v>
      </c>
      <c r="F573">
        <v>945.36</v>
      </c>
      <c r="G573">
        <v>5.3E-3</v>
      </c>
      <c r="H573">
        <v>1.34E-2</v>
      </c>
      <c r="I573">
        <v>5.3E-3</v>
      </c>
      <c r="J573">
        <v>1.29E-2</v>
      </c>
      <c r="K573">
        <v>0.92979999999999996</v>
      </c>
      <c r="L573">
        <v>3.3300000000000003E-2</v>
      </c>
      <c r="M573">
        <v>0.48680000000000001</v>
      </c>
      <c r="N573">
        <v>0</v>
      </c>
      <c r="O573">
        <v>0.1338</v>
      </c>
      <c r="P573" s="70">
        <v>49496.35</v>
      </c>
      <c r="Q573">
        <v>0.38569999999999999</v>
      </c>
      <c r="R573">
        <v>0.2571</v>
      </c>
      <c r="S573">
        <v>0.35709999999999997</v>
      </c>
      <c r="T573">
        <v>18.23</v>
      </c>
      <c r="U573">
        <v>5.0999999999999996</v>
      </c>
      <c r="V573" s="70">
        <v>72327.839999999997</v>
      </c>
      <c r="W573">
        <v>140.1</v>
      </c>
      <c r="X573" s="70">
        <v>113172.54</v>
      </c>
      <c r="Y573">
        <v>0.75209999999999999</v>
      </c>
      <c r="Z573">
        <v>0.1956</v>
      </c>
      <c r="AA573">
        <v>5.2400000000000002E-2</v>
      </c>
      <c r="AB573">
        <v>0.24790000000000001</v>
      </c>
      <c r="AC573">
        <v>113.17</v>
      </c>
      <c r="AD573" s="70">
        <v>3930.12</v>
      </c>
      <c r="AE573">
        <v>529.82000000000005</v>
      </c>
      <c r="AF573" s="70">
        <v>88553.48</v>
      </c>
      <c r="AG573">
        <v>99</v>
      </c>
      <c r="AH573" s="70">
        <v>30497</v>
      </c>
      <c r="AI573" s="70">
        <v>45122</v>
      </c>
      <c r="AJ573">
        <v>56.25</v>
      </c>
      <c r="AK573">
        <v>32.380000000000003</v>
      </c>
      <c r="AL573">
        <v>37.97</v>
      </c>
      <c r="AM573">
        <v>6</v>
      </c>
      <c r="AN573">
        <v>0</v>
      </c>
      <c r="AO573">
        <v>0.73680000000000001</v>
      </c>
      <c r="AP573" s="70">
        <v>1272.6099999999999</v>
      </c>
      <c r="AQ573" s="70">
        <v>1838.73</v>
      </c>
      <c r="AR573" s="70">
        <v>5445.84</v>
      </c>
      <c r="AS573">
        <v>452.05</v>
      </c>
      <c r="AT573">
        <v>86.79</v>
      </c>
      <c r="AU573" s="70">
        <v>9096</v>
      </c>
      <c r="AV573" s="70">
        <v>4329.3500000000004</v>
      </c>
      <c r="AW573">
        <v>0.45340000000000003</v>
      </c>
      <c r="AX573" s="70">
        <v>2472.02</v>
      </c>
      <c r="AY573">
        <v>0.25890000000000002</v>
      </c>
      <c r="AZ573" s="70">
        <v>2075.41</v>
      </c>
      <c r="BA573">
        <v>0.21729999999999999</v>
      </c>
      <c r="BB573">
        <v>672.17</v>
      </c>
      <c r="BC573">
        <v>7.0400000000000004E-2</v>
      </c>
      <c r="BD573" s="70">
        <v>9548.9599999999991</v>
      </c>
      <c r="BE573" s="70">
        <v>5148.58</v>
      </c>
      <c r="BF573">
        <v>1.2416</v>
      </c>
      <c r="BG573">
        <v>0.57569999999999999</v>
      </c>
      <c r="BH573">
        <v>0.22020000000000001</v>
      </c>
      <c r="BI573">
        <v>0.1613</v>
      </c>
      <c r="BJ573">
        <v>2.7900000000000001E-2</v>
      </c>
      <c r="BK573">
        <v>1.49E-2</v>
      </c>
    </row>
    <row r="574" spans="1:63" x14ac:dyDescent="0.25">
      <c r="A574" t="s">
        <v>652</v>
      </c>
      <c r="B574">
        <v>45658</v>
      </c>
      <c r="C574">
        <v>68</v>
      </c>
      <c r="D574">
        <v>20.2</v>
      </c>
      <c r="E574" s="70">
        <v>1373.46</v>
      </c>
      <c r="F574" s="70">
        <v>1243.67</v>
      </c>
      <c r="G574">
        <v>3.5999999999999999E-3</v>
      </c>
      <c r="H574">
        <v>8.8999999999999999E-3</v>
      </c>
      <c r="I574">
        <v>1.0800000000000001E-2</v>
      </c>
      <c r="J574">
        <v>3.4099999999999998E-2</v>
      </c>
      <c r="K574">
        <v>0.91779999999999995</v>
      </c>
      <c r="L574">
        <v>2.47E-2</v>
      </c>
      <c r="M574">
        <v>0.3871</v>
      </c>
      <c r="N574">
        <v>8.0000000000000004E-4</v>
      </c>
      <c r="O574">
        <v>0.1108</v>
      </c>
      <c r="P574" s="70">
        <v>51334.7</v>
      </c>
      <c r="Q574">
        <v>0.29210000000000003</v>
      </c>
      <c r="R574">
        <v>0.1236</v>
      </c>
      <c r="S574">
        <v>0.58430000000000004</v>
      </c>
      <c r="T574">
        <v>20.09</v>
      </c>
      <c r="U574">
        <v>13.78</v>
      </c>
      <c r="V574" s="70">
        <v>61489.56</v>
      </c>
      <c r="W574">
        <v>95.47</v>
      </c>
      <c r="X574" s="70">
        <v>132740.35</v>
      </c>
      <c r="Y574">
        <v>0.78749999999999998</v>
      </c>
      <c r="Z574">
        <v>0.17</v>
      </c>
      <c r="AA574">
        <v>4.2500000000000003E-2</v>
      </c>
      <c r="AB574">
        <v>0.21249999999999999</v>
      </c>
      <c r="AC574">
        <v>132.74</v>
      </c>
      <c r="AD574" s="70">
        <v>3984.7</v>
      </c>
      <c r="AE574">
        <v>475.73</v>
      </c>
      <c r="AF574" s="70">
        <v>142153.85</v>
      </c>
      <c r="AG574">
        <v>394</v>
      </c>
      <c r="AH574" s="70">
        <v>33027</v>
      </c>
      <c r="AI574" s="70">
        <v>47430</v>
      </c>
      <c r="AJ574">
        <v>35.950000000000003</v>
      </c>
      <c r="AK574">
        <v>30.21</v>
      </c>
      <c r="AL574">
        <v>27.66</v>
      </c>
      <c r="AM574">
        <v>3.7</v>
      </c>
      <c r="AN574" s="70">
        <v>1280.92</v>
      </c>
      <c r="AO574">
        <v>1.3917999999999999</v>
      </c>
      <c r="AP574" s="70">
        <v>1593.29</v>
      </c>
      <c r="AQ574" s="70">
        <v>1696.57</v>
      </c>
      <c r="AR574" s="70">
        <v>6267.55</v>
      </c>
      <c r="AS574">
        <v>575.22</v>
      </c>
      <c r="AT574">
        <v>356.42</v>
      </c>
      <c r="AU574" s="70">
        <v>10489</v>
      </c>
      <c r="AV574" s="70">
        <v>4773.51</v>
      </c>
      <c r="AW574">
        <v>0.42330000000000001</v>
      </c>
      <c r="AX574" s="70">
        <v>5013.26</v>
      </c>
      <c r="AY574">
        <v>0.44450000000000001</v>
      </c>
      <c r="AZ574">
        <v>812.92</v>
      </c>
      <c r="BA574">
        <v>7.2099999999999997E-2</v>
      </c>
      <c r="BB574">
        <v>677.78</v>
      </c>
      <c r="BC574">
        <v>6.0100000000000001E-2</v>
      </c>
      <c r="BD574" s="70">
        <v>11277.46</v>
      </c>
      <c r="BE574" s="70">
        <v>3592.88</v>
      </c>
      <c r="BF574">
        <v>0.90859999999999996</v>
      </c>
      <c r="BG574">
        <v>0.55110000000000003</v>
      </c>
      <c r="BH574">
        <v>0.2258</v>
      </c>
      <c r="BI574">
        <v>0.17230000000000001</v>
      </c>
      <c r="BJ574">
        <v>3.15E-2</v>
      </c>
      <c r="BK574">
        <v>1.9400000000000001E-2</v>
      </c>
    </row>
    <row r="575" spans="1:63" x14ac:dyDescent="0.25">
      <c r="A575" t="s">
        <v>653</v>
      </c>
      <c r="B575">
        <v>45021</v>
      </c>
      <c r="C575">
        <v>85</v>
      </c>
      <c r="D575">
        <v>18.82</v>
      </c>
      <c r="E575" s="70">
        <v>1599.9</v>
      </c>
      <c r="F575" s="70">
        <v>1493.06</v>
      </c>
      <c r="G575">
        <v>2.5999999999999999E-3</v>
      </c>
      <c r="H575">
        <v>4.1000000000000003E-3</v>
      </c>
      <c r="I575">
        <v>6.9999999999999999E-4</v>
      </c>
      <c r="J575">
        <v>4.5999999999999999E-3</v>
      </c>
      <c r="K575">
        <v>0.97330000000000005</v>
      </c>
      <c r="L575">
        <v>1.47E-2</v>
      </c>
      <c r="M575">
        <v>0.74250000000000005</v>
      </c>
      <c r="N575">
        <v>0</v>
      </c>
      <c r="O575">
        <v>0.1971</v>
      </c>
      <c r="P575" s="70">
        <v>47702.54</v>
      </c>
      <c r="Q575">
        <v>0.2276</v>
      </c>
      <c r="R575">
        <v>0.2276</v>
      </c>
      <c r="S575">
        <v>0.54469999999999996</v>
      </c>
      <c r="T575">
        <v>16.29</v>
      </c>
      <c r="U575">
        <v>9.01</v>
      </c>
      <c r="V575" s="70">
        <v>73920.62</v>
      </c>
      <c r="W575">
        <v>170.17</v>
      </c>
      <c r="X575" s="70">
        <v>65184.29</v>
      </c>
      <c r="Y575">
        <v>0.77310000000000001</v>
      </c>
      <c r="Z575">
        <v>0.15310000000000001</v>
      </c>
      <c r="AA575">
        <v>7.3800000000000004E-2</v>
      </c>
      <c r="AB575">
        <v>0.22689999999999999</v>
      </c>
      <c r="AC575">
        <v>65.180000000000007</v>
      </c>
      <c r="AD575" s="70">
        <v>1460.32</v>
      </c>
      <c r="AE575">
        <v>206.98</v>
      </c>
      <c r="AF575" s="70">
        <v>67375.55</v>
      </c>
      <c r="AG575">
        <v>34</v>
      </c>
      <c r="AH575" s="70">
        <v>28132</v>
      </c>
      <c r="AI575" s="70">
        <v>38087</v>
      </c>
      <c r="AJ575">
        <v>22.5</v>
      </c>
      <c r="AK575">
        <v>22.37</v>
      </c>
      <c r="AL575">
        <v>22.5</v>
      </c>
      <c r="AM575">
        <v>3.5</v>
      </c>
      <c r="AN575">
        <v>0</v>
      </c>
      <c r="AO575">
        <v>0.67120000000000002</v>
      </c>
      <c r="AP575" s="70">
        <v>1288.1199999999999</v>
      </c>
      <c r="AQ575" s="70">
        <v>2639.09</v>
      </c>
      <c r="AR575" s="70">
        <v>5572.27</v>
      </c>
      <c r="AS575">
        <v>473.32</v>
      </c>
      <c r="AT575">
        <v>433.21</v>
      </c>
      <c r="AU575" s="70">
        <v>10406</v>
      </c>
      <c r="AV575" s="70">
        <v>7384.13</v>
      </c>
      <c r="AW575">
        <v>0.67969999999999997</v>
      </c>
      <c r="AX575" s="70">
        <v>1318.67</v>
      </c>
      <c r="AY575">
        <v>0.12139999999999999</v>
      </c>
      <c r="AZ575">
        <v>561.64</v>
      </c>
      <c r="BA575">
        <v>5.1700000000000003E-2</v>
      </c>
      <c r="BB575" s="70">
        <v>1599.98</v>
      </c>
      <c r="BC575">
        <v>0.14729999999999999</v>
      </c>
      <c r="BD575" s="70">
        <v>10864.42</v>
      </c>
      <c r="BE575" s="70">
        <v>6396.59</v>
      </c>
      <c r="BF575">
        <v>3.4830000000000001</v>
      </c>
      <c r="BG575">
        <v>0.50129999999999997</v>
      </c>
      <c r="BH575">
        <v>0.28410000000000002</v>
      </c>
      <c r="BI575">
        <v>0.16800000000000001</v>
      </c>
      <c r="BJ575">
        <v>3.1300000000000001E-2</v>
      </c>
      <c r="BK575">
        <v>1.54E-2</v>
      </c>
    </row>
    <row r="576" spans="1:63" x14ac:dyDescent="0.25">
      <c r="A576" t="s">
        <v>654</v>
      </c>
      <c r="B576">
        <v>45039</v>
      </c>
      <c r="C576">
        <v>10</v>
      </c>
      <c r="D576">
        <v>84.17</v>
      </c>
      <c r="E576">
        <v>841.71</v>
      </c>
      <c r="F576">
        <v>818.99</v>
      </c>
      <c r="G576">
        <v>2.3999999999999998E-3</v>
      </c>
      <c r="H576">
        <v>5.6800000000000003E-2</v>
      </c>
      <c r="I576">
        <v>0</v>
      </c>
      <c r="J576">
        <v>8.5000000000000006E-3</v>
      </c>
      <c r="K576">
        <v>0.83589999999999998</v>
      </c>
      <c r="L576">
        <v>9.64E-2</v>
      </c>
      <c r="M576">
        <v>0.87260000000000004</v>
      </c>
      <c r="N576">
        <v>0</v>
      </c>
      <c r="O576">
        <v>0.17760000000000001</v>
      </c>
      <c r="P576" s="70">
        <v>45124.08</v>
      </c>
      <c r="Q576">
        <v>0.41539999999999999</v>
      </c>
      <c r="R576">
        <v>0.1077</v>
      </c>
      <c r="S576">
        <v>0.47689999999999999</v>
      </c>
      <c r="T576">
        <v>17.190000000000001</v>
      </c>
      <c r="U576">
        <v>5.0999999999999996</v>
      </c>
      <c r="V576" s="70">
        <v>68825.240000000005</v>
      </c>
      <c r="W576">
        <v>160.87</v>
      </c>
      <c r="X576" s="70">
        <v>55207.360000000001</v>
      </c>
      <c r="Y576">
        <v>0.81989999999999996</v>
      </c>
      <c r="Z576">
        <v>0.1113</v>
      </c>
      <c r="AA576">
        <v>6.88E-2</v>
      </c>
      <c r="AB576">
        <v>0.18010000000000001</v>
      </c>
      <c r="AC576">
        <v>55.21</v>
      </c>
      <c r="AD576" s="70">
        <v>1280.73</v>
      </c>
      <c r="AE576">
        <v>245.71</v>
      </c>
      <c r="AF576" s="70">
        <v>49953.33</v>
      </c>
      <c r="AG576">
        <v>7</v>
      </c>
      <c r="AH576" s="70">
        <v>25574</v>
      </c>
      <c r="AI576" s="70">
        <v>37094</v>
      </c>
      <c r="AJ576">
        <v>34.299999999999997</v>
      </c>
      <c r="AK576">
        <v>22.34</v>
      </c>
      <c r="AL576">
        <v>22.65</v>
      </c>
      <c r="AM576">
        <v>2.6</v>
      </c>
      <c r="AN576">
        <v>0</v>
      </c>
      <c r="AO576">
        <v>0.58109999999999995</v>
      </c>
      <c r="AP576" s="70">
        <v>1530.38</v>
      </c>
      <c r="AQ576" s="70">
        <v>1814.26</v>
      </c>
      <c r="AR576" s="70">
        <v>6368.05</v>
      </c>
      <c r="AS576">
        <v>301.2</v>
      </c>
      <c r="AT576">
        <v>73.05</v>
      </c>
      <c r="AU576" s="70">
        <v>10087</v>
      </c>
      <c r="AV576" s="70">
        <v>7468.07</v>
      </c>
      <c r="AW576">
        <v>0.69920000000000004</v>
      </c>
      <c r="AX576">
        <v>989.63</v>
      </c>
      <c r="AY576">
        <v>9.2700000000000005E-2</v>
      </c>
      <c r="AZ576">
        <v>952.08</v>
      </c>
      <c r="BA576">
        <v>8.9099999999999999E-2</v>
      </c>
      <c r="BB576" s="70">
        <v>1270.8499999999999</v>
      </c>
      <c r="BC576">
        <v>0.11899999999999999</v>
      </c>
      <c r="BD576" s="70">
        <v>10680.63</v>
      </c>
      <c r="BE576" s="70">
        <v>6683.76</v>
      </c>
      <c r="BF576">
        <v>3.5760999999999998</v>
      </c>
      <c r="BG576">
        <v>0.49719999999999998</v>
      </c>
      <c r="BH576">
        <v>0.2651</v>
      </c>
      <c r="BI576">
        <v>0.19889999999999999</v>
      </c>
      <c r="BJ576">
        <v>3.3300000000000003E-2</v>
      </c>
      <c r="BK576">
        <v>5.4999999999999997E-3</v>
      </c>
    </row>
    <row r="577" spans="1:63" x14ac:dyDescent="0.25">
      <c r="A577" t="s">
        <v>655</v>
      </c>
      <c r="B577">
        <v>48389</v>
      </c>
      <c r="C577">
        <v>111</v>
      </c>
      <c r="D577">
        <v>18.63</v>
      </c>
      <c r="E577" s="70">
        <v>2068.21</v>
      </c>
      <c r="F577" s="70">
        <v>2206.6</v>
      </c>
      <c r="G577">
        <v>1.4E-3</v>
      </c>
      <c r="H577">
        <v>4.4000000000000003E-3</v>
      </c>
      <c r="I577">
        <v>8.9999999999999998E-4</v>
      </c>
      <c r="J577">
        <v>5.4999999999999997E-3</v>
      </c>
      <c r="K577">
        <v>0.96879999999999999</v>
      </c>
      <c r="L577">
        <v>1.9E-2</v>
      </c>
      <c r="M577">
        <v>0.36259999999999998</v>
      </c>
      <c r="N577">
        <v>2.3E-3</v>
      </c>
      <c r="O577">
        <v>0.12379999999999999</v>
      </c>
      <c r="P577" s="70">
        <v>49015.33</v>
      </c>
      <c r="Q577">
        <v>0.22109999999999999</v>
      </c>
      <c r="R577">
        <v>0.1709</v>
      </c>
      <c r="S577">
        <v>0.60799999999999998</v>
      </c>
      <c r="T577">
        <v>19.690000000000001</v>
      </c>
      <c r="U577">
        <v>20.100000000000001</v>
      </c>
      <c r="V577" s="70">
        <v>64563.96</v>
      </c>
      <c r="W577">
        <v>100.18</v>
      </c>
      <c r="X577" s="70">
        <v>111213.41</v>
      </c>
      <c r="Y577">
        <v>0.85019999999999996</v>
      </c>
      <c r="Z577">
        <v>9.0899999999999995E-2</v>
      </c>
      <c r="AA577">
        <v>5.8900000000000001E-2</v>
      </c>
      <c r="AB577">
        <v>0.14979999999999999</v>
      </c>
      <c r="AC577">
        <v>111.21</v>
      </c>
      <c r="AD577" s="70">
        <v>2537.7199999999998</v>
      </c>
      <c r="AE577">
        <v>346.82</v>
      </c>
      <c r="AF577" s="70">
        <v>106639.03</v>
      </c>
      <c r="AG577">
        <v>201</v>
      </c>
      <c r="AH577" s="70">
        <v>31312</v>
      </c>
      <c r="AI577" s="70">
        <v>49373</v>
      </c>
      <c r="AJ577">
        <v>32.1</v>
      </c>
      <c r="AK577">
        <v>22.23</v>
      </c>
      <c r="AL577">
        <v>22.3</v>
      </c>
      <c r="AM577">
        <v>4.5999999999999996</v>
      </c>
      <c r="AN577">
        <v>0</v>
      </c>
      <c r="AO577">
        <v>0.66449999999999998</v>
      </c>
      <c r="AP577" s="70">
        <v>1034.27</v>
      </c>
      <c r="AQ577" s="70">
        <v>1858.49</v>
      </c>
      <c r="AR577" s="70">
        <v>5017.74</v>
      </c>
      <c r="AS577">
        <v>547.28</v>
      </c>
      <c r="AT577">
        <v>382.22</v>
      </c>
      <c r="AU577" s="70">
        <v>8840</v>
      </c>
      <c r="AV577" s="70">
        <v>5358.82</v>
      </c>
      <c r="AW577">
        <v>0.57250000000000001</v>
      </c>
      <c r="AX577" s="70">
        <v>1943.76</v>
      </c>
      <c r="AY577">
        <v>0.2077</v>
      </c>
      <c r="AZ577" s="70">
        <v>1435.62</v>
      </c>
      <c r="BA577">
        <v>0.15340000000000001</v>
      </c>
      <c r="BB577">
        <v>621.79999999999995</v>
      </c>
      <c r="BC577">
        <v>6.6400000000000001E-2</v>
      </c>
      <c r="BD577" s="70">
        <v>9360</v>
      </c>
      <c r="BE577" s="70">
        <v>5600.9</v>
      </c>
      <c r="BF577">
        <v>1.4148000000000001</v>
      </c>
      <c r="BG577">
        <v>0.57879999999999998</v>
      </c>
      <c r="BH577">
        <v>0.22320000000000001</v>
      </c>
      <c r="BI577">
        <v>0.1401</v>
      </c>
      <c r="BJ577">
        <v>3.85E-2</v>
      </c>
      <c r="BK577">
        <v>1.9400000000000001E-2</v>
      </c>
    </row>
    <row r="578" spans="1:63" x14ac:dyDescent="0.25">
      <c r="A578" t="s">
        <v>656</v>
      </c>
      <c r="B578">
        <v>45054</v>
      </c>
      <c r="C578">
        <v>10</v>
      </c>
      <c r="D578">
        <v>387.74</v>
      </c>
      <c r="E578" s="70">
        <v>3877.42</v>
      </c>
      <c r="F578" s="70">
        <v>3636.42</v>
      </c>
      <c r="G578">
        <v>1.47E-2</v>
      </c>
      <c r="H578">
        <v>0.1452</v>
      </c>
      <c r="I578">
        <v>2.8999999999999998E-3</v>
      </c>
      <c r="J578">
        <v>5.3699999999999998E-2</v>
      </c>
      <c r="K578">
        <v>0.72270000000000001</v>
      </c>
      <c r="L578">
        <v>6.0699999999999997E-2</v>
      </c>
      <c r="M578">
        <v>0.47039999999999998</v>
      </c>
      <c r="N578">
        <v>4.5699999999999998E-2</v>
      </c>
      <c r="O578">
        <v>0.1673</v>
      </c>
      <c r="P578" s="70">
        <v>57755.99</v>
      </c>
      <c r="Q578">
        <v>0.29659999999999997</v>
      </c>
      <c r="R578">
        <v>0.1356</v>
      </c>
      <c r="S578">
        <v>0.56779999999999997</v>
      </c>
      <c r="T578">
        <v>19.11</v>
      </c>
      <c r="U578">
        <v>20</v>
      </c>
      <c r="V578" s="70">
        <v>99023.1</v>
      </c>
      <c r="W578">
        <v>190.73</v>
      </c>
      <c r="X578" s="70">
        <v>102352.11</v>
      </c>
      <c r="Y578">
        <v>0.7389</v>
      </c>
      <c r="Z578">
        <v>0.2422</v>
      </c>
      <c r="AA578">
        <v>1.9E-2</v>
      </c>
      <c r="AB578">
        <v>0.2611</v>
      </c>
      <c r="AC578">
        <v>102.35</v>
      </c>
      <c r="AD578" s="70">
        <v>4960.24</v>
      </c>
      <c r="AE578">
        <v>620.03</v>
      </c>
      <c r="AF578" s="70">
        <v>110018.52</v>
      </c>
      <c r="AG578">
        <v>221</v>
      </c>
      <c r="AH578" s="70">
        <v>28345</v>
      </c>
      <c r="AI578" s="70">
        <v>39216</v>
      </c>
      <c r="AJ578">
        <v>72.13</v>
      </c>
      <c r="AK578">
        <v>45.7</v>
      </c>
      <c r="AL578">
        <v>55.04</v>
      </c>
      <c r="AM578">
        <v>5.7</v>
      </c>
      <c r="AN578">
        <v>0</v>
      </c>
      <c r="AO578">
        <v>1.2726</v>
      </c>
      <c r="AP578" s="70">
        <v>1154.1099999999999</v>
      </c>
      <c r="AQ578" s="70">
        <v>1979.67</v>
      </c>
      <c r="AR578" s="70">
        <v>6207.47</v>
      </c>
      <c r="AS578">
        <v>863.53</v>
      </c>
      <c r="AT578">
        <v>414.22</v>
      </c>
      <c r="AU578" s="70">
        <v>10619</v>
      </c>
      <c r="AV578" s="70">
        <v>5110.37</v>
      </c>
      <c r="AW578">
        <v>0.46820000000000001</v>
      </c>
      <c r="AX578" s="70">
        <v>4402.63</v>
      </c>
      <c r="AY578">
        <v>0.40339999999999998</v>
      </c>
      <c r="AZ578">
        <v>461.55</v>
      </c>
      <c r="BA578">
        <v>4.2299999999999997E-2</v>
      </c>
      <c r="BB578">
        <v>940.41</v>
      </c>
      <c r="BC578">
        <v>8.6199999999999999E-2</v>
      </c>
      <c r="BD578" s="70">
        <v>10914.96</v>
      </c>
      <c r="BE578" s="70">
        <v>3028.57</v>
      </c>
      <c r="BF578">
        <v>1.0221</v>
      </c>
      <c r="BG578">
        <v>0.59599999999999997</v>
      </c>
      <c r="BH578">
        <v>0.21959999999999999</v>
      </c>
      <c r="BI578">
        <v>0.11269999999999999</v>
      </c>
      <c r="BJ578">
        <v>3.2399999999999998E-2</v>
      </c>
      <c r="BK578">
        <v>3.9300000000000002E-2</v>
      </c>
    </row>
    <row r="579" spans="1:63" x14ac:dyDescent="0.25">
      <c r="A579" t="s">
        <v>657</v>
      </c>
      <c r="B579">
        <v>46359</v>
      </c>
      <c r="C579">
        <v>47</v>
      </c>
      <c r="D579">
        <v>193.27</v>
      </c>
      <c r="E579" s="70">
        <v>9083.82</v>
      </c>
      <c r="F579" s="70">
        <v>7993.86</v>
      </c>
      <c r="G579">
        <v>1.4800000000000001E-2</v>
      </c>
      <c r="H579">
        <v>1.1900000000000001E-2</v>
      </c>
      <c r="I579">
        <v>6.9999999999999999E-4</v>
      </c>
      <c r="J579">
        <v>1.8700000000000001E-2</v>
      </c>
      <c r="K579">
        <v>0.92490000000000006</v>
      </c>
      <c r="L579">
        <v>2.8899999999999999E-2</v>
      </c>
      <c r="M579">
        <v>0.38009999999999999</v>
      </c>
      <c r="N579">
        <v>1.26E-2</v>
      </c>
      <c r="O579">
        <v>0.13589999999999999</v>
      </c>
      <c r="P579" s="70">
        <v>59833.67</v>
      </c>
      <c r="Q579">
        <v>0.17050000000000001</v>
      </c>
      <c r="R579">
        <v>0.16420000000000001</v>
      </c>
      <c r="S579">
        <v>0.6653</v>
      </c>
      <c r="T579">
        <v>20.38</v>
      </c>
      <c r="U579">
        <v>28.81</v>
      </c>
      <c r="V579" s="70">
        <v>98713.919999999998</v>
      </c>
      <c r="W579">
        <v>307.33</v>
      </c>
      <c r="X579" s="70">
        <v>136313.53</v>
      </c>
      <c r="Y579">
        <v>0.71309999999999996</v>
      </c>
      <c r="Z579">
        <v>0.2515</v>
      </c>
      <c r="AA579">
        <v>3.5400000000000001E-2</v>
      </c>
      <c r="AB579">
        <v>0.28689999999999999</v>
      </c>
      <c r="AC579">
        <v>136.31</v>
      </c>
      <c r="AD579" s="70">
        <v>4564.58</v>
      </c>
      <c r="AE579">
        <v>551.1</v>
      </c>
      <c r="AF579" s="70">
        <v>156530.17000000001</v>
      </c>
      <c r="AG579">
        <v>441</v>
      </c>
      <c r="AH579" s="70">
        <v>34447</v>
      </c>
      <c r="AI579" s="70">
        <v>50214</v>
      </c>
      <c r="AJ579">
        <v>53.85</v>
      </c>
      <c r="AK579">
        <v>32.299999999999997</v>
      </c>
      <c r="AL579">
        <v>33.979999999999997</v>
      </c>
      <c r="AM579">
        <v>2.4</v>
      </c>
      <c r="AN579">
        <v>0</v>
      </c>
      <c r="AO579">
        <v>0.70420000000000005</v>
      </c>
      <c r="AP579">
        <v>926.13</v>
      </c>
      <c r="AQ579" s="70">
        <v>1577.24</v>
      </c>
      <c r="AR579" s="70">
        <v>4972.55</v>
      </c>
      <c r="AS579">
        <v>611.49</v>
      </c>
      <c r="AT579">
        <v>157.6</v>
      </c>
      <c r="AU579" s="70">
        <v>8245</v>
      </c>
      <c r="AV579" s="70">
        <v>3514.95</v>
      </c>
      <c r="AW579">
        <v>0.37609999999999999</v>
      </c>
      <c r="AX579" s="70">
        <v>4664.53</v>
      </c>
      <c r="AY579">
        <v>0.499</v>
      </c>
      <c r="AZ579">
        <v>497.09</v>
      </c>
      <c r="BA579">
        <v>5.3199999999999997E-2</v>
      </c>
      <c r="BB579">
        <v>670.44</v>
      </c>
      <c r="BC579">
        <v>7.17E-2</v>
      </c>
      <c r="BD579" s="70">
        <v>9347.01</v>
      </c>
      <c r="BE579" s="70">
        <v>2077.33</v>
      </c>
      <c r="BF579">
        <v>0.43369999999999997</v>
      </c>
      <c r="BG579">
        <v>0.51039999999999996</v>
      </c>
      <c r="BH579">
        <v>0.2157</v>
      </c>
      <c r="BI579">
        <v>0.24349999999999999</v>
      </c>
      <c r="BJ579">
        <v>1.4200000000000001E-2</v>
      </c>
      <c r="BK579">
        <v>1.61E-2</v>
      </c>
    </row>
    <row r="580" spans="1:63" x14ac:dyDescent="0.25">
      <c r="A580" t="s">
        <v>658</v>
      </c>
      <c r="B580">
        <v>47225</v>
      </c>
      <c r="C580">
        <v>47</v>
      </c>
      <c r="D580">
        <v>43.92</v>
      </c>
      <c r="E580" s="70">
        <v>2064.1</v>
      </c>
      <c r="F580" s="70">
        <v>2113.5100000000002</v>
      </c>
      <c r="G580">
        <v>9.7000000000000003E-3</v>
      </c>
      <c r="H580">
        <v>1.5599999999999999E-2</v>
      </c>
      <c r="I580">
        <v>1.6000000000000001E-3</v>
      </c>
      <c r="J580">
        <v>2.3800000000000002E-2</v>
      </c>
      <c r="K580">
        <v>0.94189999999999996</v>
      </c>
      <c r="L580">
        <v>7.4000000000000003E-3</v>
      </c>
      <c r="M580">
        <v>0.14960000000000001</v>
      </c>
      <c r="N580">
        <v>7.1000000000000004E-3</v>
      </c>
      <c r="O580">
        <v>0.11260000000000001</v>
      </c>
      <c r="P580" s="70">
        <v>64125.57</v>
      </c>
      <c r="Q580">
        <v>0.18440000000000001</v>
      </c>
      <c r="R580">
        <v>0.2482</v>
      </c>
      <c r="S580">
        <v>0.56740000000000002</v>
      </c>
      <c r="T580">
        <v>19.45</v>
      </c>
      <c r="U580">
        <v>12.14</v>
      </c>
      <c r="V580" s="70">
        <v>78650.080000000002</v>
      </c>
      <c r="W580">
        <v>170.02</v>
      </c>
      <c r="X580" s="70">
        <v>304240.03999999998</v>
      </c>
      <c r="Y580">
        <v>0.92220000000000002</v>
      </c>
      <c r="Z580">
        <v>4.5400000000000003E-2</v>
      </c>
      <c r="AA580">
        <v>3.2300000000000002E-2</v>
      </c>
      <c r="AB580">
        <v>7.7799999999999994E-2</v>
      </c>
      <c r="AC580">
        <v>304.24</v>
      </c>
      <c r="AD580" s="70">
        <v>9655.5300000000007</v>
      </c>
      <c r="AE580" s="70">
        <v>1391.27</v>
      </c>
      <c r="AF580" s="70">
        <v>314827.27</v>
      </c>
      <c r="AG580">
        <v>598</v>
      </c>
      <c r="AH580" s="70">
        <v>43875</v>
      </c>
      <c r="AI580" s="70">
        <v>112630</v>
      </c>
      <c r="AJ580">
        <v>51.95</v>
      </c>
      <c r="AK580">
        <v>31.04</v>
      </c>
      <c r="AL580">
        <v>31.53</v>
      </c>
      <c r="AM580">
        <v>3.5</v>
      </c>
      <c r="AN580">
        <v>0</v>
      </c>
      <c r="AO580">
        <v>0.5917</v>
      </c>
      <c r="AP580" s="70">
        <v>1387.47</v>
      </c>
      <c r="AQ580" s="70">
        <v>2109.62</v>
      </c>
      <c r="AR580" s="70">
        <v>6531.21</v>
      </c>
      <c r="AS580">
        <v>783.54</v>
      </c>
      <c r="AT580">
        <v>394.18</v>
      </c>
      <c r="AU580" s="70">
        <v>11206</v>
      </c>
      <c r="AV580" s="70">
        <v>2965.3</v>
      </c>
      <c r="AW580">
        <v>0.23250000000000001</v>
      </c>
      <c r="AX580" s="70">
        <v>8094.51</v>
      </c>
      <c r="AY580">
        <v>0.63470000000000004</v>
      </c>
      <c r="AZ580" s="70">
        <v>1320.91</v>
      </c>
      <c r="BA580">
        <v>0.1036</v>
      </c>
      <c r="BB580">
        <v>372.96</v>
      </c>
      <c r="BC580">
        <v>2.92E-2</v>
      </c>
      <c r="BD580" s="70">
        <v>12753.68</v>
      </c>
      <c r="BE580" s="70">
        <v>1777.57</v>
      </c>
      <c r="BF580">
        <v>9.7699999999999995E-2</v>
      </c>
      <c r="BG580">
        <v>0.55100000000000005</v>
      </c>
      <c r="BH580">
        <v>0.20599999999999999</v>
      </c>
      <c r="BI580">
        <v>0.19400000000000001</v>
      </c>
      <c r="BJ580">
        <v>3.1199999999999999E-2</v>
      </c>
      <c r="BK580">
        <v>1.78E-2</v>
      </c>
    </row>
    <row r="581" spans="1:63" x14ac:dyDescent="0.25">
      <c r="A581" t="s">
        <v>659</v>
      </c>
      <c r="B581">
        <v>47696</v>
      </c>
      <c r="C581">
        <v>243</v>
      </c>
      <c r="D581">
        <v>10.49</v>
      </c>
      <c r="E581" s="70">
        <v>2548.09</v>
      </c>
      <c r="F581" s="70">
        <v>2477.3000000000002</v>
      </c>
      <c r="G581">
        <v>8.0000000000000004E-4</v>
      </c>
      <c r="H581">
        <v>0</v>
      </c>
      <c r="I581">
        <v>4.0000000000000002E-4</v>
      </c>
      <c r="J581">
        <v>8.2000000000000007E-3</v>
      </c>
      <c r="K581">
        <v>0.98209999999999997</v>
      </c>
      <c r="L581">
        <v>8.5000000000000006E-3</v>
      </c>
      <c r="M581">
        <v>0.41870000000000002</v>
      </c>
      <c r="N581">
        <v>4.4000000000000003E-3</v>
      </c>
      <c r="O581">
        <v>0.1802</v>
      </c>
      <c r="P581" s="70">
        <v>55155.88</v>
      </c>
      <c r="Q581">
        <v>0.35709999999999997</v>
      </c>
      <c r="R581">
        <v>0.17860000000000001</v>
      </c>
      <c r="S581">
        <v>0.46429999999999999</v>
      </c>
      <c r="T581">
        <v>19.22</v>
      </c>
      <c r="U581">
        <v>16.260000000000002</v>
      </c>
      <c r="V581" s="70">
        <v>76756.149999999994</v>
      </c>
      <c r="W581">
        <v>153.94999999999999</v>
      </c>
      <c r="X581" s="70">
        <v>136802.68</v>
      </c>
      <c r="Y581">
        <v>0.79700000000000004</v>
      </c>
      <c r="Z581">
        <v>0.13</v>
      </c>
      <c r="AA581">
        <v>7.2999999999999995E-2</v>
      </c>
      <c r="AB581">
        <v>0.20300000000000001</v>
      </c>
      <c r="AC581">
        <v>136.80000000000001</v>
      </c>
      <c r="AD581" s="70">
        <v>4015.29</v>
      </c>
      <c r="AE581">
        <v>492.49</v>
      </c>
      <c r="AF581" s="70">
        <v>128498.88</v>
      </c>
      <c r="AG581">
        <v>319</v>
      </c>
      <c r="AH581" s="70">
        <v>28506</v>
      </c>
      <c r="AI581" s="70">
        <v>42776</v>
      </c>
      <c r="AJ581">
        <v>33.369999999999997</v>
      </c>
      <c r="AK581">
        <v>28.95</v>
      </c>
      <c r="AL581">
        <v>29.58</v>
      </c>
      <c r="AM581">
        <v>4.5</v>
      </c>
      <c r="AN581">
        <v>0</v>
      </c>
      <c r="AO581">
        <v>1.181</v>
      </c>
      <c r="AP581" s="70">
        <v>1136.3499999999999</v>
      </c>
      <c r="AQ581" s="70">
        <v>2002.81</v>
      </c>
      <c r="AR581" s="70">
        <v>5649.49</v>
      </c>
      <c r="AS581">
        <v>336.53</v>
      </c>
      <c r="AT581">
        <v>324.83</v>
      </c>
      <c r="AU581" s="70">
        <v>9450</v>
      </c>
      <c r="AV581" s="70">
        <v>4651.9799999999996</v>
      </c>
      <c r="AW581">
        <v>0.48080000000000001</v>
      </c>
      <c r="AX581" s="70">
        <v>3406.24</v>
      </c>
      <c r="AY581">
        <v>0.35199999999999998</v>
      </c>
      <c r="AZ581">
        <v>630.75</v>
      </c>
      <c r="BA581">
        <v>6.5199999999999994E-2</v>
      </c>
      <c r="BB581">
        <v>987.06</v>
      </c>
      <c r="BC581">
        <v>0.10199999999999999</v>
      </c>
      <c r="BD581" s="70">
        <v>9676.0300000000007</v>
      </c>
      <c r="BE581" s="70">
        <v>3869.37</v>
      </c>
      <c r="BF581">
        <v>1.135</v>
      </c>
      <c r="BG581">
        <v>0.58260000000000001</v>
      </c>
      <c r="BH581">
        <v>0.21640000000000001</v>
      </c>
      <c r="BI581">
        <v>0.1444</v>
      </c>
      <c r="BJ581">
        <v>4.2000000000000003E-2</v>
      </c>
      <c r="BK581">
        <v>1.46E-2</v>
      </c>
    </row>
    <row r="582" spans="1:63" x14ac:dyDescent="0.25">
      <c r="A582" t="s">
        <v>660</v>
      </c>
      <c r="B582">
        <v>46219</v>
      </c>
      <c r="C582">
        <v>90</v>
      </c>
      <c r="D582">
        <v>12.97</v>
      </c>
      <c r="E582" s="70">
        <v>1167.0999999999999</v>
      </c>
      <c r="F582" s="70">
        <v>1251.94</v>
      </c>
      <c r="G582">
        <v>5.5999999999999999E-3</v>
      </c>
      <c r="H582">
        <v>2.24E-2</v>
      </c>
      <c r="I582">
        <v>8.0000000000000004E-4</v>
      </c>
      <c r="J582">
        <v>8.3999999999999995E-3</v>
      </c>
      <c r="K582">
        <v>0.92930000000000001</v>
      </c>
      <c r="L582">
        <v>3.3399999999999999E-2</v>
      </c>
      <c r="M582">
        <v>0.22320000000000001</v>
      </c>
      <c r="N582">
        <v>0</v>
      </c>
      <c r="O582">
        <v>0.14449999999999999</v>
      </c>
      <c r="P582" s="70">
        <v>50978.86</v>
      </c>
      <c r="Q582">
        <v>0.15790000000000001</v>
      </c>
      <c r="R582">
        <v>0.21049999999999999</v>
      </c>
      <c r="S582">
        <v>0.63160000000000005</v>
      </c>
      <c r="T582">
        <v>16.329999999999998</v>
      </c>
      <c r="U582">
        <v>7.24</v>
      </c>
      <c r="V582" s="70">
        <v>67025.39</v>
      </c>
      <c r="W582">
        <v>158.84</v>
      </c>
      <c r="X582" s="70">
        <v>103627.56</v>
      </c>
      <c r="Y582">
        <v>0.86670000000000003</v>
      </c>
      <c r="Z582">
        <v>8.3400000000000002E-2</v>
      </c>
      <c r="AA582">
        <v>4.99E-2</v>
      </c>
      <c r="AB582">
        <v>0.1333</v>
      </c>
      <c r="AC582">
        <v>103.63</v>
      </c>
      <c r="AD582" s="70">
        <v>2351.33</v>
      </c>
      <c r="AE582">
        <v>266.33999999999997</v>
      </c>
      <c r="AF582" s="70">
        <v>104406.84</v>
      </c>
      <c r="AG582">
        <v>188</v>
      </c>
      <c r="AH582" s="70">
        <v>35119</v>
      </c>
      <c r="AI582" s="70">
        <v>47690</v>
      </c>
      <c r="AJ582">
        <v>35.6</v>
      </c>
      <c r="AK582">
        <v>22.01</v>
      </c>
      <c r="AL582">
        <v>22</v>
      </c>
      <c r="AM582">
        <v>3.9</v>
      </c>
      <c r="AN582" s="70">
        <v>1561.2</v>
      </c>
      <c r="AO582">
        <v>1.3986000000000001</v>
      </c>
      <c r="AP582" s="70">
        <v>1102.1199999999999</v>
      </c>
      <c r="AQ582" s="70">
        <v>1713.9</v>
      </c>
      <c r="AR582" s="70">
        <v>4886.1000000000004</v>
      </c>
      <c r="AS582">
        <v>422.82</v>
      </c>
      <c r="AT582">
        <v>117.03</v>
      </c>
      <c r="AU582" s="70">
        <v>8242</v>
      </c>
      <c r="AV582" s="70">
        <v>4826.5600000000004</v>
      </c>
      <c r="AW582">
        <v>0.4672</v>
      </c>
      <c r="AX582" s="70">
        <v>3195.49</v>
      </c>
      <c r="AY582">
        <v>0.30930000000000002</v>
      </c>
      <c r="AZ582" s="70">
        <v>1825.01</v>
      </c>
      <c r="BA582">
        <v>0.1767</v>
      </c>
      <c r="BB582">
        <v>482.79</v>
      </c>
      <c r="BC582">
        <v>4.6699999999999998E-2</v>
      </c>
      <c r="BD582" s="70">
        <v>10329.86</v>
      </c>
      <c r="BE582" s="70">
        <v>4760.1400000000003</v>
      </c>
      <c r="BF582">
        <v>1.6783999999999999</v>
      </c>
      <c r="BG582">
        <v>0.4844</v>
      </c>
      <c r="BH582">
        <v>0.22120000000000001</v>
      </c>
      <c r="BI582">
        <v>0.2545</v>
      </c>
      <c r="BJ582">
        <v>2.06E-2</v>
      </c>
      <c r="BK582">
        <v>1.9199999999999998E-2</v>
      </c>
    </row>
    <row r="583" spans="1:63" x14ac:dyDescent="0.25">
      <c r="A583" t="s">
        <v>661</v>
      </c>
      <c r="B583">
        <v>48884</v>
      </c>
      <c r="C583">
        <v>81</v>
      </c>
      <c r="D583">
        <v>19.72</v>
      </c>
      <c r="E583" s="70">
        <v>1597.19</v>
      </c>
      <c r="F583" s="70">
        <v>1510.02</v>
      </c>
      <c r="G583">
        <v>1.4E-2</v>
      </c>
      <c r="H583">
        <v>3.4299999999999997E-2</v>
      </c>
      <c r="I583">
        <v>2.2000000000000001E-3</v>
      </c>
      <c r="J583">
        <v>5.7999999999999996E-3</v>
      </c>
      <c r="K583">
        <v>0.9325</v>
      </c>
      <c r="L583">
        <v>1.1299999999999999E-2</v>
      </c>
      <c r="M583">
        <v>0.49270000000000003</v>
      </c>
      <c r="N583">
        <v>6.6E-3</v>
      </c>
      <c r="O583">
        <v>0.1547</v>
      </c>
      <c r="P583" s="70">
        <v>46070.55</v>
      </c>
      <c r="Q583">
        <v>0.21299999999999999</v>
      </c>
      <c r="R583">
        <v>0.22220000000000001</v>
      </c>
      <c r="S583">
        <v>0.56479999999999997</v>
      </c>
      <c r="T583">
        <v>19.59</v>
      </c>
      <c r="U583">
        <v>9.02</v>
      </c>
      <c r="V583" s="70">
        <v>68082.66</v>
      </c>
      <c r="W583">
        <v>173.39</v>
      </c>
      <c r="X583" s="70">
        <v>188649.27</v>
      </c>
      <c r="Y583">
        <v>0.69350000000000001</v>
      </c>
      <c r="Z583">
        <v>0.27089999999999997</v>
      </c>
      <c r="AA583">
        <v>3.56E-2</v>
      </c>
      <c r="AB583">
        <v>0.30649999999999999</v>
      </c>
      <c r="AC583">
        <v>188.65</v>
      </c>
      <c r="AD583" s="70">
        <v>4387.0200000000004</v>
      </c>
      <c r="AE583">
        <v>549.66</v>
      </c>
      <c r="AF583" s="70">
        <v>183447.95</v>
      </c>
      <c r="AG583">
        <v>497</v>
      </c>
      <c r="AH583" s="70">
        <v>29820</v>
      </c>
      <c r="AI583" s="70">
        <v>55377</v>
      </c>
      <c r="AJ583">
        <v>41.1</v>
      </c>
      <c r="AK583">
        <v>22.83</v>
      </c>
      <c r="AL583">
        <v>21.99</v>
      </c>
      <c r="AM583">
        <v>5</v>
      </c>
      <c r="AN583">
        <v>0</v>
      </c>
      <c r="AO583">
        <v>0.67279999999999995</v>
      </c>
      <c r="AP583" s="70">
        <v>1167.57</v>
      </c>
      <c r="AQ583" s="70">
        <v>2087.52</v>
      </c>
      <c r="AR583" s="70">
        <v>5104.3100000000004</v>
      </c>
      <c r="AS583">
        <v>171.81</v>
      </c>
      <c r="AT583">
        <v>267.81</v>
      </c>
      <c r="AU583" s="70">
        <v>8799</v>
      </c>
      <c r="AV583" s="70">
        <v>4332.57</v>
      </c>
      <c r="AW583">
        <v>0.39860000000000001</v>
      </c>
      <c r="AX583" s="70">
        <v>3785.61</v>
      </c>
      <c r="AY583">
        <v>0.3483</v>
      </c>
      <c r="AZ583" s="70">
        <v>1503.6</v>
      </c>
      <c r="BA583">
        <v>0.13830000000000001</v>
      </c>
      <c r="BB583" s="70">
        <v>1246.4100000000001</v>
      </c>
      <c r="BC583">
        <v>0.1147</v>
      </c>
      <c r="BD583" s="70">
        <v>10868.19</v>
      </c>
      <c r="BE583" s="70">
        <v>2686.43</v>
      </c>
      <c r="BF583">
        <v>0.4299</v>
      </c>
      <c r="BG583">
        <v>0.46679999999999999</v>
      </c>
      <c r="BH583">
        <v>0.18049999999999999</v>
      </c>
      <c r="BI583">
        <v>0.30669999999999997</v>
      </c>
      <c r="BJ583">
        <v>2.9100000000000001E-2</v>
      </c>
      <c r="BK583">
        <v>1.6899999999999998E-2</v>
      </c>
    </row>
    <row r="584" spans="1:63" x14ac:dyDescent="0.25">
      <c r="A584" t="s">
        <v>662</v>
      </c>
      <c r="B584">
        <v>46060</v>
      </c>
      <c r="C584">
        <v>139</v>
      </c>
      <c r="D584">
        <v>24.11</v>
      </c>
      <c r="E584" s="70">
        <v>3351.1</v>
      </c>
      <c r="F584" s="70">
        <v>3253.27</v>
      </c>
      <c r="G584">
        <v>2.3999999999999998E-3</v>
      </c>
      <c r="H584">
        <v>2.5000000000000001E-3</v>
      </c>
      <c r="I584">
        <v>0</v>
      </c>
      <c r="J584">
        <v>3.7000000000000002E-3</v>
      </c>
      <c r="K584">
        <v>0.98370000000000002</v>
      </c>
      <c r="L584">
        <v>7.6E-3</v>
      </c>
      <c r="M584">
        <v>0.51160000000000005</v>
      </c>
      <c r="N584">
        <v>2.9999999999999997E-4</v>
      </c>
      <c r="O584">
        <v>0.13150000000000001</v>
      </c>
      <c r="P584" s="70">
        <v>58105.760000000002</v>
      </c>
      <c r="Q584">
        <v>0.1053</v>
      </c>
      <c r="R584">
        <v>0.1118</v>
      </c>
      <c r="S584">
        <v>0.78290000000000004</v>
      </c>
      <c r="T584">
        <v>20.59</v>
      </c>
      <c r="U584">
        <v>20</v>
      </c>
      <c r="V584" s="70">
        <v>55703.7</v>
      </c>
      <c r="W584">
        <v>160.68</v>
      </c>
      <c r="X584" s="70">
        <v>71307.850000000006</v>
      </c>
      <c r="Y584">
        <v>0.86380000000000001</v>
      </c>
      <c r="Z584">
        <v>9.9099999999999994E-2</v>
      </c>
      <c r="AA584">
        <v>3.7100000000000001E-2</v>
      </c>
      <c r="AB584">
        <v>0.13619999999999999</v>
      </c>
      <c r="AC584">
        <v>71.31</v>
      </c>
      <c r="AD584" s="70">
        <v>1591.32</v>
      </c>
      <c r="AE584">
        <v>222.78</v>
      </c>
      <c r="AF584" s="70">
        <v>73356.800000000003</v>
      </c>
      <c r="AG584">
        <v>49</v>
      </c>
      <c r="AH584" s="70">
        <v>30539</v>
      </c>
      <c r="AI584" s="70">
        <v>41018</v>
      </c>
      <c r="AJ584">
        <v>25.4</v>
      </c>
      <c r="AK584">
        <v>22.12</v>
      </c>
      <c r="AL584">
        <v>22.88</v>
      </c>
      <c r="AM584">
        <v>4.7</v>
      </c>
      <c r="AN584">
        <v>0</v>
      </c>
      <c r="AO584">
        <v>0.73719999999999997</v>
      </c>
      <c r="AP584">
        <v>803.06</v>
      </c>
      <c r="AQ584" s="70">
        <v>1941.3</v>
      </c>
      <c r="AR584" s="70">
        <v>4411.6899999999996</v>
      </c>
      <c r="AS584">
        <v>187.81</v>
      </c>
      <c r="AT584">
        <v>206.14</v>
      </c>
      <c r="AU584" s="70">
        <v>7550</v>
      </c>
      <c r="AV584" s="70">
        <v>6122.2</v>
      </c>
      <c r="AW584">
        <v>0.66900000000000004</v>
      </c>
      <c r="AX584" s="70">
        <v>1343.12</v>
      </c>
      <c r="AY584">
        <v>0.14680000000000001</v>
      </c>
      <c r="AZ584">
        <v>876.87</v>
      </c>
      <c r="BA584">
        <v>9.5799999999999996E-2</v>
      </c>
      <c r="BB584">
        <v>808.98</v>
      </c>
      <c r="BC584">
        <v>8.8400000000000006E-2</v>
      </c>
      <c r="BD584" s="70">
        <v>9151.18</v>
      </c>
      <c r="BE584" s="70">
        <v>5272.16</v>
      </c>
      <c r="BF584">
        <v>2.4658000000000002</v>
      </c>
      <c r="BG584">
        <v>0.51580000000000004</v>
      </c>
      <c r="BH584">
        <v>0.21879999999999999</v>
      </c>
      <c r="BI584">
        <v>0.2024</v>
      </c>
      <c r="BJ584">
        <v>4.5100000000000001E-2</v>
      </c>
      <c r="BK584">
        <v>1.7899999999999999E-2</v>
      </c>
    </row>
    <row r="585" spans="1:63" x14ac:dyDescent="0.25">
      <c r="A585" t="s">
        <v>663</v>
      </c>
      <c r="B585">
        <v>49155</v>
      </c>
      <c r="C585">
        <v>118</v>
      </c>
      <c r="D585">
        <v>7.39</v>
      </c>
      <c r="E585">
        <v>872.21</v>
      </c>
      <c r="F585">
        <v>766.47</v>
      </c>
      <c r="G585">
        <v>0</v>
      </c>
      <c r="H585">
        <v>6.7000000000000002E-3</v>
      </c>
      <c r="I585">
        <v>0</v>
      </c>
      <c r="J585">
        <v>6.3E-3</v>
      </c>
      <c r="K585">
        <v>0.98360000000000003</v>
      </c>
      <c r="L585">
        <v>3.3999999999999998E-3</v>
      </c>
      <c r="M585">
        <v>0.92090000000000005</v>
      </c>
      <c r="N585">
        <v>0</v>
      </c>
      <c r="O585">
        <v>0.19339999999999999</v>
      </c>
      <c r="P585" s="70">
        <v>49778.92</v>
      </c>
      <c r="Q585">
        <v>0.1875</v>
      </c>
      <c r="R585">
        <v>0.20830000000000001</v>
      </c>
      <c r="S585">
        <v>0.60419999999999996</v>
      </c>
      <c r="T585">
        <v>15.12</v>
      </c>
      <c r="U585">
        <v>7</v>
      </c>
      <c r="V585" s="70">
        <v>70445.289999999994</v>
      </c>
      <c r="W585">
        <v>117.35</v>
      </c>
      <c r="X585" s="70">
        <v>51687.47</v>
      </c>
      <c r="Y585">
        <v>0.89590000000000003</v>
      </c>
      <c r="Z585">
        <v>2.5700000000000001E-2</v>
      </c>
      <c r="AA585">
        <v>7.8399999999999997E-2</v>
      </c>
      <c r="AB585">
        <v>0.1041</v>
      </c>
      <c r="AC585">
        <v>51.69</v>
      </c>
      <c r="AD585" s="70">
        <v>1171.9000000000001</v>
      </c>
      <c r="AE585">
        <v>177.95</v>
      </c>
      <c r="AF585" s="70">
        <v>39860.69</v>
      </c>
      <c r="AG585">
        <v>1</v>
      </c>
      <c r="AH585" s="70">
        <v>22252</v>
      </c>
      <c r="AI585" s="70">
        <v>33844</v>
      </c>
      <c r="AJ585">
        <v>29</v>
      </c>
      <c r="AK585">
        <v>22.09</v>
      </c>
      <c r="AL585">
        <v>23.61</v>
      </c>
      <c r="AM585">
        <v>3.6</v>
      </c>
      <c r="AN585">
        <v>0</v>
      </c>
      <c r="AO585">
        <v>1.0775999999999999</v>
      </c>
      <c r="AP585" s="70">
        <v>1599.61</v>
      </c>
      <c r="AQ585" s="70">
        <v>2801.81</v>
      </c>
      <c r="AR585" s="70">
        <v>6108.19</v>
      </c>
      <c r="AS585">
        <v>432.94</v>
      </c>
      <c r="AT585">
        <v>389.45</v>
      </c>
      <c r="AU585" s="70">
        <v>11332</v>
      </c>
      <c r="AV585" s="70">
        <v>8184.71</v>
      </c>
      <c r="AW585">
        <v>0.69220000000000004</v>
      </c>
      <c r="AX585" s="70">
        <v>1044.33</v>
      </c>
      <c r="AY585">
        <v>8.8300000000000003E-2</v>
      </c>
      <c r="AZ585">
        <v>448.57</v>
      </c>
      <c r="BA585">
        <v>3.7900000000000003E-2</v>
      </c>
      <c r="BB585" s="70">
        <v>2147.27</v>
      </c>
      <c r="BC585">
        <v>0.18160000000000001</v>
      </c>
      <c r="BD585" s="70">
        <v>11824.89</v>
      </c>
      <c r="BE585" s="70">
        <v>6333.99</v>
      </c>
      <c r="BF585">
        <v>4.7927</v>
      </c>
      <c r="BG585">
        <v>0.48749999999999999</v>
      </c>
      <c r="BH585">
        <v>0.2394</v>
      </c>
      <c r="BI585">
        <v>0.17080000000000001</v>
      </c>
      <c r="BJ585">
        <v>3.15E-2</v>
      </c>
      <c r="BK585">
        <v>7.0800000000000002E-2</v>
      </c>
    </row>
    <row r="586" spans="1:63" x14ac:dyDescent="0.25">
      <c r="A586" t="s">
        <v>664</v>
      </c>
      <c r="B586">
        <v>47746</v>
      </c>
      <c r="C586">
        <v>91</v>
      </c>
      <c r="D586">
        <v>13.37</v>
      </c>
      <c r="E586" s="70">
        <v>1216.7</v>
      </c>
      <c r="F586" s="70">
        <v>1217.74</v>
      </c>
      <c r="G586">
        <v>8.0000000000000004E-4</v>
      </c>
      <c r="H586">
        <v>2.5999999999999999E-3</v>
      </c>
      <c r="I586">
        <v>0</v>
      </c>
      <c r="J586">
        <v>9.1000000000000004E-3</v>
      </c>
      <c r="K586">
        <v>0.97860000000000003</v>
      </c>
      <c r="L586">
        <v>8.8999999999999999E-3</v>
      </c>
      <c r="M586">
        <v>0.41739999999999999</v>
      </c>
      <c r="N586">
        <v>0</v>
      </c>
      <c r="O586">
        <v>0.14849999999999999</v>
      </c>
      <c r="P586" s="70">
        <v>54978.33</v>
      </c>
      <c r="Q586">
        <v>0.1512</v>
      </c>
      <c r="R586">
        <v>0.1628</v>
      </c>
      <c r="S586">
        <v>0.68600000000000005</v>
      </c>
      <c r="T586">
        <v>20.64</v>
      </c>
      <c r="U586">
        <v>9.1</v>
      </c>
      <c r="V586" s="70">
        <v>62541.87</v>
      </c>
      <c r="W586">
        <v>127.36</v>
      </c>
      <c r="X586" s="70">
        <v>103719.17</v>
      </c>
      <c r="Y586">
        <v>0.87150000000000005</v>
      </c>
      <c r="Z586">
        <v>9.7900000000000001E-2</v>
      </c>
      <c r="AA586">
        <v>3.0499999999999999E-2</v>
      </c>
      <c r="AB586">
        <v>0.1285</v>
      </c>
      <c r="AC586">
        <v>103.72</v>
      </c>
      <c r="AD586" s="70">
        <v>2449.64</v>
      </c>
      <c r="AE586">
        <v>312.02999999999997</v>
      </c>
      <c r="AF586" s="70">
        <v>102628.61</v>
      </c>
      <c r="AG586">
        <v>176</v>
      </c>
      <c r="AH586" s="70">
        <v>32531</v>
      </c>
      <c r="AI586" s="70">
        <v>45339</v>
      </c>
      <c r="AJ586">
        <v>35.049999999999997</v>
      </c>
      <c r="AK586">
        <v>23.04</v>
      </c>
      <c r="AL586">
        <v>25.22</v>
      </c>
      <c r="AM586">
        <v>4.5</v>
      </c>
      <c r="AN586" s="70">
        <v>1361.15</v>
      </c>
      <c r="AO586">
        <v>1.3496999999999999</v>
      </c>
      <c r="AP586" s="70">
        <v>1350.53</v>
      </c>
      <c r="AQ586" s="70">
        <v>1725.08</v>
      </c>
      <c r="AR586" s="70">
        <v>5731.35</v>
      </c>
      <c r="AS586">
        <v>156.61000000000001</v>
      </c>
      <c r="AT586">
        <v>363.4</v>
      </c>
      <c r="AU586" s="70">
        <v>9327</v>
      </c>
      <c r="AV586" s="70">
        <v>5252.29</v>
      </c>
      <c r="AW586">
        <v>0.50849999999999995</v>
      </c>
      <c r="AX586" s="70">
        <v>3422.74</v>
      </c>
      <c r="AY586">
        <v>0.33139999999999997</v>
      </c>
      <c r="AZ586" s="70">
        <v>1065.8399999999999</v>
      </c>
      <c r="BA586">
        <v>0.1032</v>
      </c>
      <c r="BB586">
        <v>587.44000000000005</v>
      </c>
      <c r="BC586">
        <v>5.6899999999999999E-2</v>
      </c>
      <c r="BD586" s="70">
        <v>10328.31</v>
      </c>
      <c r="BE586" s="70">
        <v>4744.45</v>
      </c>
      <c r="BF586">
        <v>1.5233000000000001</v>
      </c>
      <c r="BG586">
        <v>0.52669999999999995</v>
      </c>
      <c r="BH586">
        <v>0.21729999999999999</v>
      </c>
      <c r="BI586">
        <v>0.18279999999999999</v>
      </c>
      <c r="BJ586">
        <v>3.04E-2</v>
      </c>
      <c r="BK586">
        <v>4.2799999999999998E-2</v>
      </c>
    </row>
    <row r="587" spans="1:63" x14ac:dyDescent="0.25">
      <c r="A587" t="s">
        <v>665</v>
      </c>
      <c r="B587">
        <v>48397</v>
      </c>
      <c r="C587">
        <v>49</v>
      </c>
      <c r="D587">
        <v>11.83</v>
      </c>
      <c r="E587">
        <v>579.73</v>
      </c>
      <c r="F587">
        <v>718.93</v>
      </c>
      <c r="G587">
        <v>1.4E-3</v>
      </c>
      <c r="H587">
        <v>2.8E-3</v>
      </c>
      <c r="I587">
        <v>1.4E-3</v>
      </c>
      <c r="J587">
        <v>1.2800000000000001E-2</v>
      </c>
      <c r="K587">
        <v>0.97330000000000005</v>
      </c>
      <c r="L587">
        <v>8.3000000000000001E-3</v>
      </c>
      <c r="M587">
        <v>0.27979999999999999</v>
      </c>
      <c r="N587">
        <v>1.4E-3</v>
      </c>
      <c r="O587">
        <v>0.152</v>
      </c>
      <c r="P587" s="70">
        <v>51042.64</v>
      </c>
      <c r="Q587">
        <v>0.15690000000000001</v>
      </c>
      <c r="R587">
        <v>0.2157</v>
      </c>
      <c r="S587">
        <v>0.62749999999999995</v>
      </c>
      <c r="T587">
        <v>16.45</v>
      </c>
      <c r="U587">
        <v>7.33</v>
      </c>
      <c r="V587" s="70">
        <v>49132.97</v>
      </c>
      <c r="W587">
        <v>76.53</v>
      </c>
      <c r="X587" s="70">
        <v>172212.69</v>
      </c>
      <c r="Y587">
        <v>0.82099999999999995</v>
      </c>
      <c r="Z587">
        <v>0.13020000000000001</v>
      </c>
      <c r="AA587">
        <v>4.8800000000000003E-2</v>
      </c>
      <c r="AB587">
        <v>0.17899999999999999</v>
      </c>
      <c r="AC587">
        <v>172.21</v>
      </c>
      <c r="AD587" s="70">
        <v>5602.49</v>
      </c>
      <c r="AE587">
        <v>873.71</v>
      </c>
      <c r="AF587" s="70">
        <v>133994.68</v>
      </c>
      <c r="AG587">
        <v>350</v>
      </c>
      <c r="AH587" s="70">
        <v>36997</v>
      </c>
      <c r="AI587" s="70">
        <v>66515</v>
      </c>
      <c r="AJ587">
        <v>45.1</v>
      </c>
      <c r="AK587">
        <v>31.9</v>
      </c>
      <c r="AL587">
        <v>31.8</v>
      </c>
      <c r="AM587">
        <v>4</v>
      </c>
      <c r="AN587">
        <v>0</v>
      </c>
      <c r="AO587">
        <v>0.69089999999999996</v>
      </c>
      <c r="AP587" s="70">
        <v>1391.7</v>
      </c>
      <c r="AQ587" s="70">
        <v>1742.33</v>
      </c>
      <c r="AR587" s="70">
        <v>4727.13</v>
      </c>
      <c r="AS587">
        <v>271.18</v>
      </c>
      <c r="AT587">
        <v>351.65</v>
      </c>
      <c r="AU587" s="70">
        <v>8484</v>
      </c>
      <c r="AV587" s="70">
        <v>3776.05</v>
      </c>
      <c r="AW587">
        <v>0.40010000000000001</v>
      </c>
      <c r="AX587" s="70">
        <v>3484.57</v>
      </c>
      <c r="AY587">
        <v>0.36919999999999997</v>
      </c>
      <c r="AZ587" s="70">
        <v>1768.17</v>
      </c>
      <c r="BA587">
        <v>0.18729999999999999</v>
      </c>
      <c r="BB587">
        <v>409.88</v>
      </c>
      <c r="BC587">
        <v>4.3400000000000001E-2</v>
      </c>
      <c r="BD587" s="70">
        <v>9438.67</v>
      </c>
      <c r="BE587" s="70">
        <v>4389.5</v>
      </c>
      <c r="BF587">
        <v>0.58789999999999998</v>
      </c>
      <c r="BG587">
        <v>0.57050000000000001</v>
      </c>
      <c r="BH587">
        <v>0.19400000000000001</v>
      </c>
      <c r="BI587">
        <v>0.1754</v>
      </c>
      <c r="BJ587">
        <v>3.4799999999999998E-2</v>
      </c>
      <c r="BK587">
        <v>2.53E-2</v>
      </c>
    </row>
    <row r="588" spans="1:63" x14ac:dyDescent="0.25">
      <c r="A588" t="s">
        <v>666</v>
      </c>
      <c r="B588">
        <v>45047</v>
      </c>
      <c r="C588">
        <v>37</v>
      </c>
      <c r="D588">
        <v>409.9</v>
      </c>
      <c r="E588" s="70">
        <v>15166.19</v>
      </c>
      <c r="F588" s="70">
        <v>13902.34</v>
      </c>
      <c r="G588">
        <v>2.7900000000000001E-2</v>
      </c>
      <c r="H588">
        <v>0.22009999999999999</v>
      </c>
      <c r="I588">
        <v>2.3999999999999998E-3</v>
      </c>
      <c r="J588">
        <v>5.1900000000000002E-2</v>
      </c>
      <c r="K588">
        <v>0.63380000000000003</v>
      </c>
      <c r="L588">
        <v>6.3899999999999998E-2</v>
      </c>
      <c r="M588">
        <v>0.3165</v>
      </c>
      <c r="N588">
        <v>8.1500000000000003E-2</v>
      </c>
      <c r="O588">
        <v>0.13450000000000001</v>
      </c>
      <c r="P588" s="70">
        <v>62669.59</v>
      </c>
      <c r="Q588">
        <v>0.2732</v>
      </c>
      <c r="R588">
        <v>0.19450000000000001</v>
      </c>
      <c r="S588">
        <v>0.53220000000000001</v>
      </c>
      <c r="T588">
        <v>20.27</v>
      </c>
      <c r="U588">
        <v>81</v>
      </c>
      <c r="V588" s="70">
        <v>82218.740000000005</v>
      </c>
      <c r="W588">
        <v>187.23</v>
      </c>
      <c r="X588" s="70">
        <v>151682.22</v>
      </c>
      <c r="Y588">
        <v>0.80730000000000002</v>
      </c>
      <c r="Z588">
        <v>0.1767</v>
      </c>
      <c r="AA588">
        <v>1.6E-2</v>
      </c>
      <c r="AB588">
        <v>0.19270000000000001</v>
      </c>
      <c r="AC588">
        <v>151.68</v>
      </c>
      <c r="AD588" s="70">
        <v>8007.3</v>
      </c>
      <c r="AE588">
        <v>970.28</v>
      </c>
      <c r="AF588" s="70">
        <v>172146.12</v>
      </c>
      <c r="AG588">
        <v>472</v>
      </c>
      <c r="AH588" s="70">
        <v>41738</v>
      </c>
      <c r="AI588" s="70">
        <v>66150</v>
      </c>
      <c r="AJ588">
        <v>72.900000000000006</v>
      </c>
      <c r="AK588">
        <v>51.99</v>
      </c>
      <c r="AL588">
        <v>54.62</v>
      </c>
      <c r="AM588">
        <v>3.8</v>
      </c>
      <c r="AN588">
        <v>0</v>
      </c>
      <c r="AO588">
        <v>0.91190000000000004</v>
      </c>
      <c r="AP588" s="70">
        <v>1380.28</v>
      </c>
      <c r="AQ588" s="70">
        <v>1711.45</v>
      </c>
      <c r="AR588" s="70">
        <v>6057.15</v>
      </c>
      <c r="AS588">
        <v>854.11</v>
      </c>
      <c r="AT588">
        <v>319.01</v>
      </c>
      <c r="AU588" s="70">
        <v>10322</v>
      </c>
      <c r="AV588" s="70">
        <v>3185.47</v>
      </c>
      <c r="AW588">
        <v>0.27550000000000002</v>
      </c>
      <c r="AX588" s="70">
        <v>7150.51</v>
      </c>
      <c r="AY588">
        <v>0.61839999999999995</v>
      </c>
      <c r="AZ588">
        <v>682.9</v>
      </c>
      <c r="BA588">
        <v>5.91E-2</v>
      </c>
      <c r="BB588">
        <v>543.16</v>
      </c>
      <c r="BC588">
        <v>4.7E-2</v>
      </c>
      <c r="BD588" s="70">
        <v>11562.04</v>
      </c>
      <c r="BE588" s="70">
        <v>1295.54</v>
      </c>
      <c r="BF588">
        <v>0.21590000000000001</v>
      </c>
      <c r="BG588">
        <v>0.60499999999999998</v>
      </c>
      <c r="BH588">
        <v>0.19889999999999999</v>
      </c>
      <c r="BI588">
        <v>0.11840000000000001</v>
      </c>
      <c r="BJ588">
        <v>2.0500000000000001E-2</v>
      </c>
      <c r="BK588">
        <v>5.7200000000000001E-2</v>
      </c>
    </row>
    <row r="589" spans="1:63" x14ac:dyDescent="0.25">
      <c r="A589" t="s">
        <v>667</v>
      </c>
      <c r="B589">
        <v>49106</v>
      </c>
      <c r="C589">
        <v>200</v>
      </c>
      <c r="D589">
        <v>7.92</v>
      </c>
      <c r="E589" s="70">
        <v>1584.88</v>
      </c>
      <c r="F589" s="70">
        <v>1514.9</v>
      </c>
      <c r="G589">
        <v>5.9999999999999995E-4</v>
      </c>
      <c r="H589">
        <v>1.0500000000000001E-2</v>
      </c>
      <c r="I589">
        <v>5.9999999999999995E-4</v>
      </c>
      <c r="J589">
        <v>8.0000000000000002E-3</v>
      </c>
      <c r="K589">
        <v>0.9718</v>
      </c>
      <c r="L589">
        <v>8.5000000000000006E-3</v>
      </c>
      <c r="M589">
        <v>0.46839999999999998</v>
      </c>
      <c r="N589">
        <v>3.3E-3</v>
      </c>
      <c r="O589">
        <v>0.1177</v>
      </c>
      <c r="P589" s="70">
        <v>46190.41</v>
      </c>
      <c r="Q589">
        <v>0.51919999999999999</v>
      </c>
      <c r="R589">
        <v>0.125</v>
      </c>
      <c r="S589">
        <v>0.35580000000000001</v>
      </c>
      <c r="T589">
        <v>17.579999999999998</v>
      </c>
      <c r="U589">
        <v>5</v>
      </c>
      <c r="V589" s="70">
        <v>97633.600000000006</v>
      </c>
      <c r="W589">
        <v>305.11</v>
      </c>
      <c r="X589" s="70">
        <v>189403.67</v>
      </c>
      <c r="Y589">
        <v>0.6522</v>
      </c>
      <c r="Z589">
        <v>2.7099999999999999E-2</v>
      </c>
      <c r="AA589">
        <v>0.32069999999999999</v>
      </c>
      <c r="AB589">
        <v>0.3478</v>
      </c>
      <c r="AC589">
        <v>189.4</v>
      </c>
      <c r="AD589" s="70">
        <v>4843.34</v>
      </c>
      <c r="AE589">
        <v>425.52</v>
      </c>
      <c r="AF589" s="70">
        <v>138129.38</v>
      </c>
      <c r="AG589">
        <v>375</v>
      </c>
      <c r="AH589" s="70">
        <v>35886</v>
      </c>
      <c r="AI589" s="70">
        <v>50252</v>
      </c>
      <c r="AJ589">
        <v>31.5</v>
      </c>
      <c r="AK589">
        <v>22.67</v>
      </c>
      <c r="AL589">
        <v>25.28</v>
      </c>
      <c r="AM589">
        <v>3</v>
      </c>
      <c r="AN589">
        <v>0</v>
      </c>
      <c r="AO589">
        <v>0.90580000000000005</v>
      </c>
      <c r="AP589" s="70">
        <v>1492.85</v>
      </c>
      <c r="AQ589" s="70">
        <v>1964.62</v>
      </c>
      <c r="AR589" s="70">
        <v>5878.82</v>
      </c>
      <c r="AS589">
        <v>182.84</v>
      </c>
      <c r="AT589">
        <v>425.88</v>
      </c>
      <c r="AU589" s="70">
        <v>9945</v>
      </c>
      <c r="AV589" s="70">
        <v>5423.42</v>
      </c>
      <c r="AW589">
        <v>0.48399999999999999</v>
      </c>
      <c r="AX589" s="70">
        <v>4023.97</v>
      </c>
      <c r="AY589">
        <v>0.35909999999999997</v>
      </c>
      <c r="AZ589">
        <v>930.62</v>
      </c>
      <c r="BA589">
        <v>8.3000000000000004E-2</v>
      </c>
      <c r="BB589">
        <v>827.74</v>
      </c>
      <c r="BC589">
        <v>7.3899999999999993E-2</v>
      </c>
      <c r="BD589" s="70">
        <v>11205.75</v>
      </c>
      <c r="BE589" s="70">
        <v>4531.67</v>
      </c>
      <c r="BF589">
        <v>1.3391999999999999</v>
      </c>
      <c r="BG589">
        <v>0.53400000000000003</v>
      </c>
      <c r="BH589">
        <v>0.23100000000000001</v>
      </c>
      <c r="BI589">
        <v>0.1336</v>
      </c>
      <c r="BJ589">
        <v>4.36E-2</v>
      </c>
      <c r="BK589">
        <v>5.7799999999999997E-2</v>
      </c>
    </row>
    <row r="590" spans="1:63" x14ac:dyDescent="0.25">
      <c r="A590" t="s">
        <v>668</v>
      </c>
      <c r="B590">
        <v>45062</v>
      </c>
      <c r="C590">
        <v>16</v>
      </c>
      <c r="D590">
        <v>248.29</v>
      </c>
      <c r="E590" s="70">
        <v>3972.68</v>
      </c>
      <c r="F590" s="70">
        <v>3866.25</v>
      </c>
      <c r="G590">
        <v>5.3900000000000003E-2</v>
      </c>
      <c r="H590">
        <v>1.44E-2</v>
      </c>
      <c r="I590">
        <v>8.0000000000000004E-4</v>
      </c>
      <c r="J590">
        <v>3.9199999999999999E-2</v>
      </c>
      <c r="K590">
        <v>0.85919999999999996</v>
      </c>
      <c r="L590">
        <v>3.2500000000000001E-2</v>
      </c>
      <c r="M590">
        <v>0.1706</v>
      </c>
      <c r="N590">
        <v>5.4100000000000002E-2</v>
      </c>
      <c r="O590">
        <v>0.1426</v>
      </c>
      <c r="P590" s="70">
        <v>75615.03</v>
      </c>
      <c r="Q590">
        <v>0.1232</v>
      </c>
      <c r="R590">
        <v>0.21129999999999999</v>
      </c>
      <c r="S590">
        <v>0.66549999999999998</v>
      </c>
      <c r="T590">
        <v>19.38</v>
      </c>
      <c r="U590">
        <v>25.16</v>
      </c>
      <c r="V590" s="70">
        <v>94091.14</v>
      </c>
      <c r="W590">
        <v>157.88999999999999</v>
      </c>
      <c r="X590" s="70">
        <v>343936.4</v>
      </c>
      <c r="Y590">
        <v>0.6976</v>
      </c>
      <c r="Z590">
        <v>0.28639999999999999</v>
      </c>
      <c r="AA590">
        <v>1.6E-2</v>
      </c>
      <c r="AB590">
        <v>0.3024</v>
      </c>
      <c r="AC590">
        <v>343.94</v>
      </c>
      <c r="AD590" s="70">
        <v>11221.3</v>
      </c>
      <c r="AE590" s="70">
        <v>1278.48</v>
      </c>
      <c r="AF590" s="70">
        <v>359514.06</v>
      </c>
      <c r="AG590">
        <v>603</v>
      </c>
      <c r="AH590" s="70">
        <v>45967</v>
      </c>
      <c r="AI590" s="70">
        <v>101568</v>
      </c>
      <c r="AJ590">
        <v>64.400000000000006</v>
      </c>
      <c r="AK590">
        <v>31.56</v>
      </c>
      <c r="AL590">
        <v>33.450000000000003</v>
      </c>
      <c r="AM590">
        <v>5.8</v>
      </c>
      <c r="AN590">
        <v>0</v>
      </c>
      <c r="AO590">
        <v>0.51790000000000003</v>
      </c>
      <c r="AP590" s="70">
        <v>1404.83</v>
      </c>
      <c r="AQ590" s="70">
        <v>2491.9699999999998</v>
      </c>
      <c r="AR590" s="70">
        <v>7986.19</v>
      </c>
      <c r="AS590">
        <v>963.41</v>
      </c>
      <c r="AT590">
        <v>420.61</v>
      </c>
      <c r="AU590" s="70">
        <v>13267</v>
      </c>
      <c r="AV590" s="70">
        <v>2182.2199999999998</v>
      </c>
      <c r="AW590">
        <v>0.16389999999999999</v>
      </c>
      <c r="AX590" s="70">
        <v>10122.32</v>
      </c>
      <c r="AY590">
        <v>0.7601</v>
      </c>
      <c r="AZ590">
        <v>576.12</v>
      </c>
      <c r="BA590">
        <v>4.3299999999999998E-2</v>
      </c>
      <c r="BB590">
        <v>436.11</v>
      </c>
      <c r="BC590">
        <v>3.27E-2</v>
      </c>
      <c r="BD590" s="70">
        <v>13316.78</v>
      </c>
      <c r="BE590">
        <v>472.99</v>
      </c>
      <c r="BF590">
        <v>2.8199999999999999E-2</v>
      </c>
      <c r="BG590">
        <v>0.62180000000000002</v>
      </c>
      <c r="BH590">
        <v>0.23449999999999999</v>
      </c>
      <c r="BI590">
        <v>9.4500000000000001E-2</v>
      </c>
      <c r="BJ590">
        <v>3.3599999999999998E-2</v>
      </c>
      <c r="BK590">
        <v>1.5599999999999999E-2</v>
      </c>
    </row>
    <row r="591" spans="1:63" x14ac:dyDescent="0.25">
      <c r="A591" t="s">
        <v>669</v>
      </c>
      <c r="B591">
        <v>49668</v>
      </c>
      <c r="C591">
        <v>16</v>
      </c>
      <c r="D591">
        <v>86.54</v>
      </c>
      <c r="E591" s="70">
        <v>1384.57</v>
      </c>
      <c r="F591" s="70">
        <v>1547.27</v>
      </c>
      <c r="G591">
        <v>4.5999999999999999E-3</v>
      </c>
      <c r="H591">
        <v>5.8999999999999999E-3</v>
      </c>
      <c r="I591">
        <v>0</v>
      </c>
      <c r="J591">
        <v>1.12E-2</v>
      </c>
      <c r="K591">
        <v>0.9516</v>
      </c>
      <c r="L591">
        <v>2.6700000000000002E-2</v>
      </c>
      <c r="M591">
        <v>0.40639999999999998</v>
      </c>
      <c r="N591">
        <v>0</v>
      </c>
      <c r="O591">
        <v>0.1103</v>
      </c>
      <c r="P591" s="70">
        <v>50244.15</v>
      </c>
      <c r="Q591">
        <v>0.1444</v>
      </c>
      <c r="R591">
        <v>0.24440000000000001</v>
      </c>
      <c r="S591">
        <v>0.61109999999999998</v>
      </c>
      <c r="T591">
        <v>17.440000000000001</v>
      </c>
      <c r="U591">
        <v>6.2</v>
      </c>
      <c r="V591" s="70">
        <v>85369.03</v>
      </c>
      <c r="W591">
        <v>219.12</v>
      </c>
      <c r="X591" s="70">
        <v>107954.43</v>
      </c>
      <c r="Y591">
        <v>0.66</v>
      </c>
      <c r="Z591">
        <v>0.25750000000000001</v>
      </c>
      <c r="AA591">
        <v>8.2500000000000004E-2</v>
      </c>
      <c r="AB591">
        <v>0.34</v>
      </c>
      <c r="AC591">
        <v>107.95</v>
      </c>
      <c r="AD591" s="70">
        <v>2471.25</v>
      </c>
      <c r="AE591">
        <v>337.33</v>
      </c>
      <c r="AF591" s="70">
        <v>91833.24</v>
      </c>
      <c r="AG591">
        <v>124</v>
      </c>
      <c r="AH591" s="70">
        <v>32508</v>
      </c>
      <c r="AI591" s="70">
        <v>51579</v>
      </c>
      <c r="AJ591">
        <v>32.28</v>
      </c>
      <c r="AK591">
        <v>22.01</v>
      </c>
      <c r="AL591">
        <v>22.15</v>
      </c>
      <c r="AM591">
        <v>4.5</v>
      </c>
      <c r="AN591">
        <v>0</v>
      </c>
      <c r="AO591">
        <v>0.4783</v>
      </c>
      <c r="AP591">
        <v>911.32</v>
      </c>
      <c r="AQ591" s="70">
        <v>1406.03</v>
      </c>
      <c r="AR591" s="70">
        <v>4921.3500000000004</v>
      </c>
      <c r="AS591">
        <v>231.84</v>
      </c>
      <c r="AT591">
        <v>174.47</v>
      </c>
      <c r="AU591" s="70">
        <v>7645</v>
      </c>
      <c r="AV591" s="70">
        <v>4547.26</v>
      </c>
      <c r="AW591">
        <v>0.49619999999999997</v>
      </c>
      <c r="AX591" s="70">
        <v>1824.27</v>
      </c>
      <c r="AY591">
        <v>0.1991</v>
      </c>
      <c r="AZ591" s="70">
        <v>1915.89</v>
      </c>
      <c r="BA591">
        <v>0.20910000000000001</v>
      </c>
      <c r="BB591">
        <v>876.45</v>
      </c>
      <c r="BC591">
        <v>9.5600000000000004E-2</v>
      </c>
      <c r="BD591" s="70">
        <v>9163.86</v>
      </c>
      <c r="BE591" s="70">
        <v>5036.8999999999996</v>
      </c>
      <c r="BF591">
        <v>1.4017999999999999</v>
      </c>
      <c r="BG591">
        <v>0.54379999999999995</v>
      </c>
      <c r="BH591">
        <v>0.21299999999999999</v>
      </c>
      <c r="BI591">
        <v>0.1875</v>
      </c>
      <c r="BJ591">
        <v>4.1500000000000002E-2</v>
      </c>
      <c r="BK591">
        <v>1.4200000000000001E-2</v>
      </c>
    </row>
    <row r="592" spans="1:63" x14ac:dyDescent="0.25">
      <c r="A592" t="s">
        <v>670</v>
      </c>
      <c r="B592">
        <v>45070</v>
      </c>
      <c r="C592">
        <v>5</v>
      </c>
      <c r="D592">
        <v>702.41</v>
      </c>
      <c r="E592" s="70">
        <v>3512.06</v>
      </c>
      <c r="F592" s="70">
        <v>2953.73</v>
      </c>
      <c r="G592">
        <v>1.17E-2</v>
      </c>
      <c r="H592">
        <v>0.34150000000000003</v>
      </c>
      <c r="I592">
        <v>1.9E-3</v>
      </c>
      <c r="J592">
        <v>0.1701</v>
      </c>
      <c r="K592">
        <v>0.39860000000000001</v>
      </c>
      <c r="L592">
        <v>7.6100000000000001E-2</v>
      </c>
      <c r="M592">
        <v>0.58620000000000005</v>
      </c>
      <c r="N592">
        <v>0.14660000000000001</v>
      </c>
      <c r="O592">
        <v>0.1361</v>
      </c>
      <c r="P592" s="70">
        <v>58702.080000000002</v>
      </c>
      <c r="Q592">
        <v>0.3785</v>
      </c>
      <c r="R592">
        <v>0.22900000000000001</v>
      </c>
      <c r="S592">
        <v>0.39250000000000002</v>
      </c>
      <c r="T592">
        <v>16.22</v>
      </c>
      <c r="U592">
        <v>31</v>
      </c>
      <c r="V592" s="70">
        <v>88166.94</v>
      </c>
      <c r="W592">
        <v>111.62</v>
      </c>
      <c r="X592" s="70">
        <v>66729.279999999999</v>
      </c>
      <c r="Y592">
        <v>0.55089999999999995</v>
      </c>
      <c r="Z592">
        <v>0.4002</v>
      </c>
      <c r="AA592">
        <v>4.9000000000000002E-2</v>
      </c>
      <c r="AB592">
        <v>0.4491</v>
      </c>
      <c r="AC592">
        <v>66.73</v>
      </c>
      <c r="AD592" s="70">
        <v>2985.84</v>
      </c>
      <c r="AE592">
        <v>309.95999999999998</v>
      </c>
      <c r="AF592" s="70">
        <v>77388.33</v>
      </c>
      <c r="AG592">
        <v>61</v>
      </c>
      <c r="AH592" s="70">
        <v>23368</v>
      </c>
      <c r="AI592" s="70">
        <v>31902</v>
      </c>
      <c r="AJ592">
        <v>65.849999999999994</v>
      </c>
      <c r="AK592">
        <v>39.43</v>
      </c>
      <c r="AL592">
        <v>49.48</v>
      </c>
      <c r="AM592">
        <v>6.15</v>
      </c>
      <c r="AN592">
        <v>0</v>
      </c>
      <c r="AO592">
        <v>1.0705</v>
      </c>
      <c r="AP592" s="70">
        <v>1514.01</v>
      </c>
      <c r="AQ592" s="70">
        <v>1789.26</v>
      </c>
      <c r="AR592" s="70">
        <v>6090.8</v>
      </c>
      <c r="AS592">
        <v>594.12</v>
      </c>
      <c r="AT592">
        <v>463.81</v>
      </c>
      <c r="AU592" s="70">
        <v>10452</v>
      </c>
      <c r="AV592" s="70">
        <v>6834.68</v>
      </c>
      <c r="AW592">
        <v>0.57520000000000004</v>
      </c>
      <c r="AX592" s="70">
        <v>2814.42</v>
      </c>
      <c r="AY592">
        <v>0.2369</v>
      </c>
      <c r="AZ592">
        <v>678.29</v>
      </c>
      <c r="BA592">
        <v>5.7099999999999998E-2</v>
      </c>
      <c r="BB592" s="70">
        <v>1555.03</v>
      </c>
      <c r="BC592">
        <v>0.13089999999999999</v>
      </c>
      <c r="BD592" s="70">
        <v>11882.42</v>
      </c>
      <c r="BE592" s="70">
        <v>4320.91</v>
      </c>
      <c r="BF592">
        <v>2.8706999999999998</v>
      </c>
      <c r="BG592">
        <v>0.55469999999999997</v>
      </c>
      <c r="BH592">
        <v>0.19420000000000001</v>
      </c>
      <c r="BI592">
        <v>0.2094</v>
      </c>
      <c r="BJ592">
        <v>3.0700000000000002E-2</v>
      </c>
      <c r="BK592">
        <v>1.0999999999999999E-2</v>
      </c>
    </row>
    <row r="593" spans="1:63" x14ac:dyDescent="0.25">
      <c r="A593" t="s">
        <v>671</v>
      </c>
      <c r="B593">
        <v>45088</v>
      </c>
      <c r="C593">
        <v>5</v>
      </c>
      <c r="D593">
        <v>310.94</v>
      </c>
      <c r="E593" s="70">
        <v>1554.69</v>
      </c>
      <c r="F593" s="70">
        <v>1463.58</v>
      </c>
      <c r="G593">
        <v>1.2200000000000001E-2</v>
      </c>
      <c r="H593">
        <v>7.17E-2</v>
      </c>
      <c r="I593">
        <v>1.5E-3</v>
      </c>
      <c r="J593">
        <v>1.0500000000000001E-2</v>
      </c>
      <c r="K593">
        <v>0.8387</v>
      </c>
      <c r="L593">
        <v>6.5500000000000003E-2</v>
      </c>
      <c r="M593">
        <v>0.34989999999999999</v>
      </c>
      <c r="N593">
        <v>2.7000000000000001E-3</v>
      </c>
      <c r="O593">
        <v>0.13300000000000001</v>
      </c>
      <c r="P593" s="70">
        <v>57721.17</v>
      </c>
      <c r="Q593">
        <v>0.20930000000000001</v>
      </c>
      <c r="R593">
        <v>0.17050000000000001</v>
      </c>
      <c r="S593">
        <v>0.62019999999999997</v>
      </c>
      <c r="T593">
        <v>16.52</v>
      </c>
      <c r="U593">
        <v>16.239999999999998</v>
      </c>
      <c r="V593" s="70">
        <v>82765.919999999998</v>
      </c>
      <c r="W593">
        <v>95.73</v>
      </c>
      <c r="X593" s="70">
        <v>184515.74</v>
      </c>
      <c r="Y593">
        <v>0.71530000000000005</v>
      </c>
      <c r="Z593">
        <v>0.25629999999999997</v>
      </c>
      <c r="AA593">
        <v>2.8400000000000002E-2</v>
      </c>
      <c r="AB593">
        <v>0.28470000000000001</v>
      </c>
      <c r="AC593">
        <v>184.52</v>
      </c>
      <c r="AD593" s="70">
        <v>8893.93</v>
      </c>
      <c r="AE593" s="70">
        <v>1056.27</v>
      </c>
      <c r="AF593" s="70">
        <v>216623.35</v>
      </c>
      <c r="AG593">
        <v>547</v>
      </c>
      <c r="AH593" s="70">
        <v>31924</v>
      </c>
      <c r="AI593" s="70">
        <v>43903</v>
      </c>
      <c r="AJ593">
        <v>75.209999999999994</v>
      </c>
      <c r="AK593">
        <v>43.99</v>
      </c>
      <c r="AL593">
        <v>56.97</v>
      </c>
      <c r="AM593">
        <v>5.2</v>
      </c>
      <c r="AN593">
        <v>0</v>
      </c>
      <c r="AO593">
        <v>1.407</v>
      </c>
      <c r="AP593" s="70">
        <v>1747.17</v>
      </c>
      <c r="AQ593" s="70">
        <v>2099.06</v>
      </c>
      <c r="AR593" s="70">
        <v>6930.97</v>
      </c>
      <c r="AS593">
        <v>795.9</v>
      </c>
      <c r="AT593">
        <v>500.92</v>
      </c>
      <c r="AU593" s="70">
        <v>12074</v>
      </c>
      <c r="AV593" s="70">
        <v>3799.7</v>
      </c>
      <c r="AW593">
        <v>0.27079999999999999</v>
      </c>
      <c r="AX593" s="70">
        <v>8769.3700000000008</v>
      </c>
      <c r="AY593">
        <v>0.625</v>
      </c>
      <c r="AZ593">
        <v>528.91999999999996</v>
      </c>
      <c r="BA593">
        <v>3.7699999999999997E-2</v>
      </c>
      <c r="BB593">
        <v>932.62</v>
      </c>
      <c r="BC593">
        <v>6.6500000000000004E-2</v>
      </c>
      <c r="BD593" s="70">
        <v>14030.61</v>
      </c>
      <c r="BE593">
        <v>720.52</v>
      </c>
      <c r="BF593">
        <v>0.16389999999999999</v>
      </c>
      <c r="BG593">
        <v>0.52359999999999995</v>
      </c>
      <c r="BH593">
        <v>0.20930000000000001</v>
      </c>
      <c r="BI593">
        <v>0.2145</v>
      </c>
      <c r="BJ593">
        <v>2.8199999999999999E-2</v>
      </c>
      <c r="BK593">
        <v>2.4400000000000002E-2</v>
      </c>
    </row>
    <row r="594" spans="1:63" x14ac:dyDescent="0.25">
      <c r="A594" t="s">
        <v>672</v>
      </c>
      <c r="B594">
        <v>45096</v>
      </c>
      <c r="C594">
        <v>85</v>
      </c>
      <c r="D594">
        <v>21.63</v>
      </c>
      <c r="E594" s="70">
        <v>1838.35</v>
      </c>
      <c r="F594" s="70">
        <v>1665.34</v>
      </c>
      <c r="G594">
        <v>3.2000000000000002E-3</v>
      </c>
      <c r="H594">
        <v>6.1999999999999998E-3</v>
      </c>
      <c r="I594">
        <v>1.4E-3</v>
      </c>
      <c r="J594">
        <v>0.22320000000000001</v>
      </c>
      <c r="K594">
        <v>0.73880000000000001</v>
      </c>
      <c r="L594">
        <v>2.7199999999999998E-2</v>
      </c>
      <c r="M594">
        <v>0.58979999999999999</v>
      </c>
      <c r="N594">
        <v>9.2499999999999999E-2</v>
      </c>
      <c r="O594">
        <v>0.14319999999999999</v>
      </c>
      <c r="P594" s="70">
        <v>56366.04</v>
      </c>
      <c r="Q594">
        <v>8.7300000000000003E-2</v>
      </c>
      <c r="R594">
        <v>0.1032</v>
      </c>
      <c r="S594">
        <v>0.8095</v>
      </c>
      <c r="T594">
        <v>17.96</v>
      </c>
      <c r="U594">
        <v>11.75</v>
      </c>
      <c r="V594" s="70">
        <v>79175.490000000005</v>
      </c>
      <c r="W594">
        <v>152.62</v>
      </c>
      <c r="X594" s="70">
        <v>105981.62</v>
      </c>
      <c r="Y594">
        <v>0.7954</v>
      </c>
      <c r="Z594">
        <v>0.1706</v>
      </c>
      <c r="AA594">
        <v>3.4000000000000002E-2</v>
      </c>
      <c r="AB594">
        <v>0.2046</v>
      </c>
      <c r="AC594">
        <v>105.98</v>
      </c>
      <c r="AD594" s="70">
        <v>3179.86</v>
      </c>
      <c r="AE594">
        <v>411</v>
      </c>
      <c r="AF594" s="70">
        <v>106000.34</v>
      </c>
      <c r="AG594">
        <v>196</v>
      </c>
      <c r="AH594" s="70">
        <v>27122</v>
      </c>
      <c r="AI594" s="70">
        <v>39009</v>
      </c>
      <c r="AJ594">
        <v>50.1</v>
      </c>
      <c r="AK594">
        <v>27.88</v>
      </c>
      <c r="AL594">
        <v>35.909999999999997</v>
      </c>
      <c r="AM594">
        <v>4.5999999999999996</v>
      </c>
      <c r="AN594">
        <v>0</v>
      </c>
      <c r="AO594">
        <v>1.0692999999999999</v>
      </c>
      <c r="AP594" s="70">
        <v>1708.67</v>
      </c>
      <c r="AQ594" s="70">
        <v>1733.95</v>
      </c>
      <c r="AR594" s="70">
        <v>5905.53</v>
      </c>
      <c r="AS594">
        <v>347.61</v>
      </c>
      <c r="AT594">
        <v>271.25</v>
      </c>
      <c r="AU594" s="70">
        <v>9967</v>
      </c>
      <c r="AV594" s="70">
        <v>6081.34</v>
      </c>
      <c r="AW594">
        <v>0.57940000000000003</v>
      </c>
      <c r="AX594" s="70">
        <v>2811.85</v>
      </c>
      <c r="AY594">
        <v>0.26790000000000003</v>
      </c>
      <c r="AZ594">
        <v>604.35</v>
      </c>
      <c r="BA594">
        <v>5.7599999999999998E-2</v>
      </c>
      <c r="BB594">
        <v>998.16</v>
      </c>
      <c r="BC594">
        <v>9.5100000000000004E-2</v>
      </c>
      <c r="BD594" s="70">
        <v>10495.7</v>
      </c>
      <c r="BE594" s="70">
        <v>3997.92</v>
      </c>
      <c r="BF594">
        <v>1.5580000000000001</v>
      </c>
      <c r="BG594">
        <v>0.55300000000000005</v>
      </c>
      <c r="BH594">
        <v>0.2394</v>
      </c>
      <c r="BI594">
        <v>0.1661</v>
      </c>
      <c r="BJ594">
        <v>2.0799999999999999E-2</v>
      </c>
      <c r="BK594">
        <v>2.07E-2</v>
      </c>
    </row>
    <row r="595" spans="1:63" x14ac:dyDescent="0.25">
      <c r="A595" t="s">
        <v>673</v>
      </c>
      <c r="B595">
        <v>46367</v>
      </c>
      <c r="C595">
        <v>42</v>
      </c>
      <c r="D595">
        <v>23.76</v>
      </c>
      <c r="E595">
        <v>998.02</v>
      </c>
      <c r="F595" s="70">
        <v>1013.3</v>
      </c>
      <c r="G595">
        <v>2.8999999999999998E-3</v>
      </c>
      <c r="H595">
        <v>3.7000000000000002E-3</v>
      </c>
      <c r="I595">
        <v>2E-3</v>
      </c>
      <c r="J595">
        <v>2.0199999999999999E-2</v>
      </c>
      <c r="K595">
        <v>0.95779999999999998</v>
      </c>
      <c r="L595">
        <v>1.34E-2</v>
      </c>
      <c r="M595">
        <v>0.45839999999999997</v>
      </c>
      <c r="N595">
        <v>0</v>
      </c>
      <c r="O595">
        <v>0.14549999999999999</v>
      </c>
      <c r="P595" s="70">
        <v>55426.17</v>
      </c>
      <c r="Q595">
        <v>6.3500000000000001E-2</v>
      </c>
      <c r="R595">
        <v>0.28570000000000001</v>
      </c>
      <c r="S595">
        <v>0.65080000000000005</v>
      </c>
      <c r="T595">
        <v>18.95</v>
      </c>
      <c r="U595">
        <v>5.58</v>
      </c>
      <c r="V595" s="70">
        <v>79837.399999999994</v>
      </c>
      <c r="W595">
        <v>174.43</v>
      </c>
      <c r="X595" s="70">
        <v>120013.05</v>
      </c>
      <c r="Y595">
        <v>0.81669999999999998</v>
      </c>
      <c r="Z595">
        <v>0.14050000000000001</v>
      </c>
      <c r="AA595">
        <v>4.2799999999999998E-2</v>
      </c>
      <c r="AB595">
        <v>0.18329999999999999</v>
      </c>
      <c r="AC595">
        <v>120.01</v>
      </c>
      <c r="AD595" s="70">
        <v>4174.1099999999997</v>
      </c>
      <c r="AE595">
        <v>487.89</v>
      </c>
      <c r="AF595" s="70">
        <v>127928.01</v>
      </c>
      <c r="AG595">
        <v>317</v>
      </c>
      <c r="AH595" s="70">
        <v>32141</v>
      </c>
      <c r="AI595" s="70">
        <v>46557</v>
      </c>
      <c r="AJ595">
        <v>51.61</v>
      </c>
      <c r="AK595">
        <v>33.049999999999997</v>
      </c>
      <c r="AL595">
        <v>39.74</v>
      </c>
      <c r="AM595">
        <v>3.9</v>
      </c>
      <c r="AN595">
        <v>0</v>
      </c>
      <c r="AO595">
        <v>1.131</v>
      </c>
      <c r="AP595" s="70">
        <v>1022.48</v>
      </c>
      <c r="AQ595" s="70">
        <v>1632.25</v>
      </c>
      <c r="AR595" s="70">
        <v>4490.5</v>
      </c>
      <c r="AS595">
        <v>174.14</v>
      </c>
      <c r="AT595">
        <v>134.66</v>
      </c>
      <c r="AU595" s="70">
        <v>7454</v>
      </c>
      <c r="AV595" s="70">
        <v>4133.78</v>
      </c>
      <c r="AW595">
        <v>0.4209</v>
      </c>
      <c r="AX595" s="70">
        <v>3297.86</v>
      </c>
      <c r="AY595">
        <v>0.3357</v>
      </c>
      <c r="AZ595" s="70">
        <v>1518.56</v>
      </c>
      <c r="BA595">
        <v>0.15459999999999999</v>
      </c>
      <c r="BB595">
        <v>872.2</v>
      </c>
      <c r="BC595">
        <v>8.8800000000000004E-2</v>
      </c>
      <c r="BD595" s="70">
        <v>9822.4</v>
      </c>
      <c r="BE595" s="70">
        <v>3718.49</v>
      </c>
      <c r="BF595">
        <v>1.1414</v>
      </c>
      <c r="BG595">
        <v>0.4975</v>
      </c>
      <c r="BH595">
        <v>0.17649999999999999</v>
      </c>
      <c r="BI595">
        <v>0.28420000000000001</v>
      </c>
      <c r="BJ595">
        <v>2.7099999999999999E-2</v>
      </c>
      <c r="BK595">
        <v>1.47E-2</v>
      </c>
    </row>
    <row r="596" spans="1:63" x14ac:dyDescent="0.25">
      <c r="A596" t="s">
        <v>674</v>
      </c>
      <c r="B596">
        <v>45104</v>
      </c>
      <c r="C596">
        <v>31</v>
      </c>
      <c r="D596">
        <v>270.02</v>
      </c>
      <c r="E596" s="70">
        <v>8370.6200000000008</v>
      </c>
      <c r="F596" s="70">
        <v>8047.43</v>
      </c>
      <c r="G596">
        <v>1.9E-2</v>
      </c>
      <c r="H596">
        <v>7.2499999999999995E-2</v>
      </c>
      <c r="I596">
        <v>1.6999999999999999E-3</v>
      </c>
      <c r="J596">
        <v>7.0000000000000001E-3</v>
      </c>
      <c r="K596">
        <v>0.86850000000000005</v>
      </c>
      <c r="L596">
        <v>3.1300000000000001E-2</v>
      </c>
      <c r="M596">
        <v>0.2732</v>
      </c>
      <c r="N596">
        <v>1.5800000000000002E-2</v>
      </c>
      <c r="O596">
        <v>0.14929999999999999</v>
      </c>
      <c r="P596" s="70">
        <v>63633.59</v>
      </c>
      <c r="Q596">
        <v>0.42809999999999998</v>
      </c>
      <c r="R596">
        <v>0.28589999999999999</v>
      </c>
      <c r="S596">
        <v>0.28589999999999999</v>
      </c>
      <c r="T596">
        <v>19.59</v>
      </c>
      <c r="U596">
        <v>60</v>
      </c>
      <c r="V596" s="70">
        <v>79523.92</v>
      </c>
      <c r="W596">
        <v>139.51</v>
      </c>
      <c r="X596" s="70">
        <v>184512.63</v>
      </c>
      <c r="Y596">
        <v>0.68789999999999996</v>
      </c>
      <c r="Z596">
        <v>0.26300000000000001</v>
      </c>
      <c r="AA596">
        <v>4.9200000000000001E-2</v>
      </c>
      <c r="AB596">
        <v>0.31209999999999999</v>
      </c>
      <c r="AC596">
        <v>184.51</v>
      </c>
      <c r="AD596" s="70">
        <v>8476.6299999999992</v>
      </c>
      <c r="AE596">
        <v>907.29</v>
      </c>
      <c r="AF596" s="70">
        <v>212944.04</v>
      </c>
      <c r="AG596">
        <v>539</v>
      </c>
      <c r="AH596" s="70">
        <v>32976</v>
      </c>
      <c r="AI596" s="70">
        <v>48197</v>
      </c>
      <c r="AJ596">
        <v>59.22</v>
      </c>
      <c r="AK596">
        <v>45.58</v>
      </c>
      <c r="AL596">
        <v>44.41</v>
      </c>
      <c r="AM596">
        <v>4.8</v>
      </c>
      <c r="AN596">
        <v>0</v>
      </c>
      <c r="AO596">
        <v>1.0556000000000001</v>
      </c>
      <c r="AP596" s="70">
        <v>2530.37</v>
      </c>
      <c r="AQ596" s="70">
        <v>2798.98</v>
      </c>
      <c r="AR596" s="70">
        <v>6280.76</v>
      </c>
      <c r="AS596">
        <v>59.54</v>
      </c>
      <c r="AT596">
        <v>155.34</v>
      </c>
      <c r="AU596" s="70">
        <v>11825</v>
      </c>
      <c r="AV596" s="70">
        <v>2948.57</v>
      </c>
      <c r="AW596">
        <v>0.26029999999999998</v>
      </c>
      <c r="AX596" s="70">
        <v>7201.17</v>
      </c>
      <c r="AY596">
        <v>0.63580000000000003</v>
      </c>
      <c r="AZ596">
        <v>580.74</v>
      </c>
      <c r="BA596">
        <v>5.1299999999999998E-2</v>
      </c>
      <c r="BB596">
        <v>596.23</v>
      </c>
      <c r="BC596">
        <v>5.2600000000000001E-2</v>
      </c>
      <c r="BD596" s="70">
        <v>11326.71</v>
      </c>
      <c r="BE596" s="70">
        <v>1242.71</v>
      </c>
      <c r="BF596">
        <v>0.2359</v>
      </c>
      <c r="BG596">
        <v>0.55740000000000001</v>
      </c>
      <c r="BH596">
        <v>0.21879999999999999</v>
      </c>
      <c r="BI596">
        <v>0.18690000000000001</v>
      </c>
      <c r="BJ596">
        <v>2.2700000000000001E-2</v>
      </c>
      <c r="BK596">
        <v>1.4200000000000001E-2</v>
      </c>
    </row>
    <row r="597" spans="1:63" x14ac:dyDescent="0.25">
      <c r="A597" t="s">
        <v>675</v>
      </c>
      <c r="B597">
        <v>45112</v>
      </c>
      <c r="C597">
        <v>161</v>
      </c>
      <c r="D597">
        <v>21.29</v>
      </c>
      <c r="E597" s="70">
        <v>3428.3</v>
      </c>
      <c r="F597" s="70">
        <v>3122.1</v>
      </c>
      <c r="G597">
        <v>8.6E-3</v>
      </c>
      <c r="H597">
        <v>3.9899999999999998E-2</v>
      </c>
      <c r="I597">
        <v>1.8E-3</v>
      </c>
      <c r="J597">
        <v>4.41E-2</v>
      </c>
      <c r="K597">
        <v>0.83940000000000003</v>
      </c>
      <c r="L597">
        <v>6.6100000000000006E-2</v>
      </c>
      <c r="M597">
        <v>0.55230000000000001</v>
      </c>
      <c r="N597">
        <v>1.2800000000000001E-2</v>
      </c>
      <c r="O597">
        <v>0.10630000000000001</v>
      </c>
      <c r="P597" s="70">
        <v>54145.43</v>
      </c>
      <c r="Q597">
        <v>0.17860000000000001</v>
      </c>
      <c r="R597">
        <v>0.1726</v>
      </c>
      <c r="S597">
        <v>0.64880000000000004</v>
      </c>
      <c r="T597">
        <v>19.63</v>
      </c>
      <c r="U597">
        <v>16</v>
      </c>
      <c r="V597" s="70">
        <v>85428.88</v>
      </c>
      <c r="W597">
        <v>209.22</v>
      </c>
      <c r="X597" s="70">
        <v>131788.87</v>
      </c>
      <c r="Y597">
        <v>0.64970000000000006</v>
      </c>
      <c r="Z597">
        <v>0.25900000000000001</v>
      </c>
      <c r="AA597">
        <v>9.1300000000000006E-2</v>
      </c>
      <c r="AB597">
        <v>0.3503</v>
      </c>
      <c r="AC597">
        <v>131.79</v>
      </c>
      <c r="AD597" s="70">
        <v>3225</v>
      </c>
      <c r="AE597">
        <v>297.05</v>
      </c>
      <c r="AF597" s="70">
        <v>141220.62</v>
      </c>
      <c r="AG597">
        <v>390</v>
      </c>
      <c r="AH597" s="70">
        <v>29095</v>
      </c>
      <c r="AI597" s="70">
        <v>45416</v>
      </c>
      <c r="AJ597">
        <v>27.3</v>
      </c>
      <c r="AK597">
        <v>23.05</v>
      </c>
      <c r="AL597">
        <v>27.03</v>
      </c>
      <c r="AM597">
        <v>4.2</v>
      </c>
      <c r="AN597" s="70">
        <v>1054.72</v>
      </c>
      <c r="AO597">
        <v>1.3170999999999999</v>
      </c>
      <c r="AP597">
        <v>952.31</v>
      </c>
      <c r="AQ597" s="70">
        <v>1589.28</v>
      </c>
      <c r="AR597" s="70">
        <v>4275.84</v>
      </c>
      <c r="AS597">
        <v>597.39</v>
      </c>
      <c r="AT597">
        <v>171.18</v>
      </c>
      <c r="AU597" s="70">
        <v>7586</v>
      </c>
      <c r="AV597" s="70">
        <v>3223.06</v>
      </c>
      <c r="AW597">
        <v>0.37190000000000001</v>
      </c>
      <c r="AX597" s="70">
        <v>4053.34</v>
      </c>
      <c r="AY597">
        <v>0.4677</v>
      </c>
      <c r="AZ597">
        <v>604.47</v>
      </c>
      <c r="BA597">
        <v>6.9800000000000001E-2</v>
      </c>
      <c r="BB597">
        <v>785.23</v>
      </c>
      <c r="BC597">
        <v>9.06E-2</v>
      </c>
      <c r="BD597" s="70">
        <v>8666.1</v>
      </c>
      <c r="BE597" s="70">
        <v>1831.1</v>
      </c>
      <c r="BF597">
        <v>0.61380000000000001</v>
      </c>
      <c r="BG597">
        <v>0.55900000000000005</v>
      </c>
      <c r="BH597">
        <v>0.2039</v>
      </c>
      <c r="BI597">
        <v>0.18990000000000001</v>
      </c>
      <c r="BJ597">
        <v>2.92E-2</v>
      </c>
      <c r="BK597">
        <v>1.8100000000000002E-2</v>
      </c>
    </row>
    <row r="598" spans="1:63" x14ac:dyDescent="0.25">
      <c r="A598" t="s">
        <v>676</v>
      </c>
      <c r="B598">
        <v>45666</v>
      </c>
      <c r="C598">
        <v>15</v>
      </c>
      <c r="D598">
        <v>45.93</v>
      </c>
      <c r="E598">
        <v>689.01</v>
      </c>
      <c r="F598">
        <v>615.66</v>
      </c>
      <c r="G598">
        <v>0</v>
      </c>
      <c r="H598">
        <v>3.7999999999999999E-2</v>
      </c>
      <c r="I598">
        <v>1.4E-3</v>
      </c>
      <c r="J598">
        <v>1.41E-2</v>
      </c>
      <c r="K598">
        <v>0.90249999999999997</v>
      </c>
      <c r="L598">
        <v>4.3900000000000002E-2</v>
      </c>
      <c r="M598">
        <v>0.85299999999999998</v>
      </c>
      <c r="N598">
        <v>0</v>
      </c>
      <c r="O598">
        <v>0.2545</v>
      </c>
      <c r="P598" s="70">
        <v>51269.71</v>
      </c>
      <c r="Q598">
        <v>0.2208</v>
      </c>
      <c r="R598">
        <v>0.16880000000000001</v>
      </c>
      <c r="S598">
        <v>0.61040000000000005</v>
      </c>
      <c r="T598">
        <v>15.24</v>
      </c>
      <c r="U598">
        <v>8.19</v>
      </c>
      <c r="V598" s="70">
        <v>59800.49</v>
      </c>
      <c r="W598">
        <v>81.209999999999994</v>
      </c>
      <c r="X598" s="70">
        <v>65170.52</v>
      </c>
      <c r="Y598">
        <v>0.84650000000000003</v>
      </c>
      <c r="Z598">
        <v>0.11940000000000001</v>
      </c>
      <c r="AA598">
        <v>3.4099999999999998E-2</v>
      </c>
      <c r="AB598">
        <v>0.1535</v>
      </c>
      <c r="AC598">
        <v>65.17</v>
      </c>
      <c r="AD598" s="70">
        <v>2412.33</v>
      </c>
      <c r="AE598">
        <v>324.7</v>
      </c>
      <c r="AF598" s="70">
        <v>67383.210000000006</v>
      </c>
      <c r="AG598">
        <v>35</v>
      </c>
      <c r="AH598" s="70">
        <v>26790</v>
      </c>
      <c r="AI598" s="70">
        <v>35416</v>
      </c>
      <c r="AJ598">
        <v>55.15</v>
      </c>
      <c r="AK598">
        <v>36.19</v>
      </c>
      <c r="AL598">
        <v>37.700000000000003</v>
      </c>
      <c r="AM598">
        <v>4.5</v>
      </c>
      <c r="AN598">
        <v>0</v>
      </c>
      <c r="AO598">
        <v>1.2110000000000001</v>
      </c>
      <c r="AP598" s="70">
        <v>1568.95</v>
      </c>
      <c r="AQ598" s="70">
        <v>2180.33</v>
      </c>
      <c r="AR598" s="70">
        <v>6604.33</v>
      </c>
      <c r="AS598">
        <v>740.05</v>
      </c>
      <c r="AT598">
        <v>342.25</v>
      </c>
      <c r="AU598" s="70">
        <v>11436</v>
      </c>
      <c r="AV598" s="70">
        <v>9898.5</v>
      </c>
      <c r="AW598">
        <v>0.68330000000000002</v>
      </c>
      <c r="AX598" s="70">
        <v>2141.1</v>
      </c>
      <c r="AY598">
        <v>0.14779999999999999</v>
      </c>
      <c r="AZ598">
        <v>788.3</v>
      </c>
      <c r="BA598">
        <v>5.4399999999999997E-2</v>
      </c>
      <c r="BB598" s="70">
        <v>1658.25</v>
      </c>
      <c r="BC598">
        <v>0.1145</v>
      </c>
      <c r="BD598" s="70">
        <v>14486.15</v>
      </c>
      <c r="BE598" s="70">
        <v>7463.13</v>
      </c>
      <c r="BF598">
        <v>3.9611000000000001</v>
      </c>
      <c r="BG598">
        <v>0.49969999999999998</v>
      </c>
      <c r="BH598">
        <v>0.2268</v>
      </c>
      <c r="BI598">
        <v>0.23749999999999999</v>
      </c>
      <c r="BJ598">
        <v>2.5000000000000001E-2</v>
      </c>
      <c r="BK598">
        <v>1.11E-2</v>
      </c>
    </row>
    <row r="599" spans="1:63" x14ac:dyDescent="0.25">
      <c r="A599" t="s">
        <v>677</v>
      </c>
      <c r="B599">
        <v>44081</v>
      </c>
      <c r="C599">
        <v>12</v>
      </c>
      <c r="D599">
        <v>317.72000000000003</v>
      </c>
      <c r="E599" s="70">
        <v>3812.61</v>
      </c>
      <c r="F599" s="70">
        <v>3380.73</v>
      </c>
      <c r="G599">
        <v>1.72E-2</v>
      </c>
      <c r="H599">
        <v>0.66080000000000005</v>
      </c>
      <c r="I599">
        <v>8.9999999999999998E-4</v>
      </c>
      <c r="J599">
        <v>0.10150000000000001</v>
      </c>
      <c r="K599">
        <v>0.1406</v>
      </c>
      <c r="L599">
        <v>7.9000000000000001E-2</v>
      </c>
      <c r="M599">
        <v>0.66490000000000005</v>
      </c>
      <c r="N599">
        <v>9.3200000000000005E-2</v>
      </c>
      <c r="O599">
        <v>0.1653</v>
      </c>
      <c r="P599" s="70">
        <v>58349.32</v>
      </c>
      <c r="Q599">
        <v>0.2258</v>
      </c>
      <c r="R599">
        <v>0.18429999999999999</v>
      </c>
      <c r="S599">
        <v>0.58989999999999998</v>
      </c>
      <c r="T599">
        <v>18.440000000000001</v>
      </c>
      <c r="U599">
        <v>20</v>
      </c>
      <c r="V599" s="70">
        <v>98713.1</v>
      </c>
      <c r="W599">
        <v>184.17</v>
      </c>
      <c r="X599" s="70">
        <v>122184.35</v>
      </c>
      <c r="Y599">
        <v>0.74029999999999996</v>
      </c>
      <c r="Z599">
        <v>0.22489999999999999</v>
      </c>
      <c r="AA599">
        <v>3.4799999999999998E-2</v>
      </c>
      <c r="AB599">
        <v>0.25969999999999999</v>
      </c>
      <c r="AC599">
        <v>122.18</v>
      </c>
      <c r="AD599" s="70">
        <v>6900.4</v>
      </c>
      <c r="AE599">
        <v>756.64</v>
      </c>
      <c r="AF599" s="70">
        <v>145739.12</v>
      </c>
      <c r="AG599">
        <v>408</v>
      </c>
      <c r="AH599" s="70">
        <v>32066</v>
      </c>
      <c r="AI599" s="70">
        <v>47808</v>
      </c>
      <c r="AJ599">
        <v>88.11</v>
      </c>
      <c r="AK599">
        <v>53.03</v>
      </c>
      <c r="AL599">
        <v>62.91</v>
      </c>
      <c r="AM599">
        <v>4.6500000000000004</v>
      </c>
      <c r="AN599">
        <v>0</v>
      </c>
      <c r="AO599">
        <v>1.3267</v>
      </c>
      <c r="AP599" s="70">
        <v>1700.82</v>
      </c>
      <c r="AQ599" s="70">
        <v>1992.49</v>
      </c>
      <c r="AR599" s="70">
        <v>6831.35</v>
      </c>
      <c r="AS599">
        <v>591.79999999999995</v>
      </c>
      <c r="AT599">
        <v>567.53</v>
      </c>
      <c r="AU599" s="70">
        <v>11684</v>
      </c>
      <c r="AV599" s="70">
        <v>5163.25</v>
      </c>
      <c r="AW599">
        <v>0.36649999999999999</v>
      </c>
      <c r="AX599" s="70">
        <v>6628.02</v>
      </c>
      <c r="AY599">
        <v>0.47049999999999997</v>
      </c>
      <c r="AZ599" s="70">
        <v>1042.1400000000001</v>
      </c>
      <c r="BA599">
        <v>7.3999999999999996E-2</v>
      </c>
      <c r="BB599" s="70">
        <v>1254.1199999999999</v>
      </c>
      <c r="BC599">
        <v>8.8999999999999996E-2</v>
      </c>
      <c r="BD599" s="70">
        <v>14087.53</v>
      </c>
      <c r="BE599" s="70">
        <v>3123.19</v>
      </c>
      <c r="BF599">
        <v>0.75429999999999997</v>
      </c>
      <c r="BG599">
        <v>0.56000000000000005</v>
      </c>
      <c r="BH599">
        <v>0.21410000000000001</v>
      </c>
      <c r="BI599">
        <v>0.17660000000000001</v>
      </c>
      <c r="BJ599">
        <v>3.0099999999999998E-2</v>
      </c>
      <c r="BK599">
        <v>1.9300000000000001E-2</v>
      </c>
    </row>
    <row r="600" spans="1:63" x14ac:dyDescent="0.25">
      <c r="A600" t="s">
        <v>678</v>
      </c>
      <c r="B600">
        <v>50518</v>
      </c>
      <c r="C600">
        <v>74</v>
      </c>
      <c r="D600">
        <v>8.52</v>
      </c>
      <c r="E600">
        <v>630.46</v>
      </c>
      <c r="F600">
        <v>639.4</v>
      </c>
      <c r="G600">
        <v>6.0000000000000001E-3</v>
      </c>
      <c r="H600">
        <v>3.0000000000000001E-3</v>
      </c>
      <c r="I600">
        <v>2.3999999999999998E-3</v>
      </c>
      <c r="J600">
        <v>4.8999999999999998E-3</v>
      </c>
      <c r="K600">
        <v>0.98060000000000003</v>
      </c>
      <c r="L600">
        <v>3.0999999999999999E-3</v>
      </c>
      <c r="M600">
        <v>0.3891</v>
      </c>
      <c r="N600">
        <v>0</v>
      </c>
      <c r="O600">
        <v>0.13450000000000001</v>
      </c>
      <c r="P600" s="70">
        <v>50215.42</v>
      </c>
      <c r="Q600">
        <v>0.14000000000000001</v>
      </c>
      <c r="R600">
        <v>0.12</v>
      </c>
      <c r="S600">
        <v>0.74</v>
      </c>
      <c r="T600">
        <v>15.49</v>
      </c>
      <c r="U600">
        <v>4.5</v>
      </c>
      <c r="V600" s="70">
        <v>70439.56</v>
      </c>
      <c r="W600">
        <v>129.84</v>
      </c>
      <c r="X600" s="70">
        <v>226452.34</v>
      </c>
      <c r="Y600">
        <v>0.28179999999999999</v>
      </c>
      <c r="Z600">
        <v>0.12709999999999999</v>
      </c>
      <c r="AA600">
        <v>0.59109999999999996</v>
      </c>
      <c r="AB600">
        <v>0.71819999999999995</v>
      </c>
      <c r="AC600">
        <v>226.45</v>
      </c>
      <c r="AD600" s="70">
        <v>7917.2</v>
      </c>
      <c r="AE600">
        <v>252.49</v>
      </c>
      <c r="AF600" s="70">
        <v>226706.5</v>
      </c>
      <c r="AG600">
        <v>563</v>
      </c>
      <c r="AH600" s="70">
        <v>29783</v>
      </c>
      <c r="AI600" s="70">
        <v>45400</v>
      </c>
      <c r="AJ600">
        <v>39.18</v>
      </c>
      <c r="AK600">
        <v>27.37</v>
      </c>
      <c r="AL600">
        <v>32.19</v>
      </c>
      <c r="AM600">
        <v>4.2</v>
      </c>
      <c r="AN600">
        <v>0</v>
      </c>
      <c r="AO600">
        <v>0.74380000000000002</v>
      </c>
      <c r="AP600" s="70">
        <v>1599.52</v>
      </c>
      <c r="AQ600" s="70">
        <v>1987.13</v>
      </c>
      <c r="AR600" s="70">
        <v>5956.14</v>
      </c>
      <c r="AS600">
        <v>627.49</v>
      </c>
      <c r="AT600">
        <v>229.72</v>
      </c>
      <c r="AU600" s="70">
        <v>10400</v>
      </c>
      <c r="AV600" s="70">
        <v>3005.81</v>
      </c>
      <c r="AW600">
        <v>0.24379999999999999</v>
      </c>
      <c r="AX600" s="70">
        <v>7013.05</v>
      </c>
      <c r="AY600">
        <v>0.56889999999999996</v>
      </c>
      <c r="AZ600" s="70">
        <v>1105.8</v>
      </c>
      <c r="BA600">
        <v>8.9700000000000002E-2</v>
      </c>
      <c r="BB600" s="70">
        <v>1203.3800000000001</v>
      </c>
      <c r="BC600">
        <v>9.7600000000000006E-2</v>
      </c>
      <c r="BD600" s="70">
        <v>12328.03</v>
      </c>
      <c r="BE600" s="70">
        <v>2536.1999999999998</v>
      </c>
      <c r="BF600">
        <v>0.79390000000000005</v>
      </c>
      <c r="BG600">
        <v>0.52190000000000003</v>
      </c>
      <c r="BH600">
        <v>0.25059999999999999</v>
      </c>
      <c r="BI600">
        <v>0.11899999999999999</v>
      </c>
      <c r="BJ600">
        <v>2.86E-2</v>
      </c>
      <c r="BK600">
        <v>7.9799999999999996E-2</v>
      </c>
    </row>
    <row r="601" spans="1:63" x14ac:dyDescent="0.25">
      <c r="A601" t="s">
        <v>679</v>
      </c>
      <c r="B601">
        <v>49577</v>
      </c>
      <c r="C601">
        <v>70</v>
      </c>
      <c r="D601">
        <v>16.47</v>
      </c>
      <c r="E601" s="70">
        <v>1152.74</v>
      </c>
      <c r="F601" s="70">
        <v>1047.01</v>
      </c>
      <c r="G601">
        <v>3.8E-3</v>
      </c>
      <c r="H601">
        <v>0</v>
      </c>
      <c r="I601">
        <v>0</v>
      </c>
      <c r="J601">
        <v>8.6099999999999996E-2</v>
      </c>
      <c r="K601">
        <v>0.89</v>
      </c>
      <c r="L601">
        <v>2.01E-2</v>
      </c>
      <c r="M601">
        <v>0.25319999999999998</v>
      </c>
      <c r="N601">
        <v>0</v>
      </c>
      <c r="O601">
        <v>0.14030000000000001</v>
      </c>
      <c r="P601" s="70">
        <v>54645.52</v>
      </c>
      <c r="Q601">
        <v>0.3286</v>
      </c>
      <c r="R601">
        <v>0.1429</v>
      </c>
      <c r="S601">
        <v>0.52859999999999996</v>
      </c>
      <c r="T601">
        <v>16.600000000000001</v>
      </c>
      <c r="U601">
        <v>12.09</v>
      </c>
      <c r="V601" s="70">
        <v>55752.26</v>
      </c>
      <c r="W601">
        <v>91.32</v>
      </c>
      <c r="X601" s="70">
        <v>125220.27</v>
      </c>
      <c r="Y601">
        <v>0.86050000000000004</v>
      </c>
      <c r="Z601">
        <v>9.8699999999999996E-2</v>
      </c>
      <c r="AA601">
        <v>4.0800000000000003E-2</v>
      </c>
      <c r="AB601">
        <v>0.13950000000000001</v>
      </c>
      <c r="AC601">
        <v>125.22</v>
      </c>
      <c r="AD601" s="70">
        <v>4237.53</v>
      </c>
      <c r="AE601">
        <v>608.03</v>
      </c>
      <c r="AF601" s="70">
        <v>144482.79</v>
      </c>
      <c r="AG601">
        <v>403</v>
      </c>
      <c r="AH601" s="70">
        <v>38411</v>
      </c>
      <c r="AI601" s="70">
        <v>52719</v>
      </c>
      <c r="AJ601">
        <v>48.4</v>
      </c>
      <c r="AK601">
        <v>32.68</v>
      </c>
      <c r="AL601">
        <v>37.9</v>
      </c>
      <c r="AM601">
        <v>4</v>
      </c>
      <c r="AN601">
        <v>0</v>
      </c>
      <c r="AO601">
        <v>0.88660000000000005</v>
      </c>
      <c r="AP601" s="70">
        <v>1626.54</v>
      </c>
      <c r="AQ601" s="70">
        <v>1843.23</v>
      </c>
      <c r="AR601" s="70">
        <v>5574.82</v>
      </c>
      <c r="AS601">
        <v>667.33</v>
      </c>
      <c r="AT601">
        <v>229.06</v>
      </c>
      <c r="AU601" s="70">
        <v>9941</v>
      </c>
      <c r="AV601" s="70">
        <v>4186.6000000000004</v>
      </c>
      <c r="AW601">
        <v>0.44</v>
      </c>
      <c r="AX601" s="70">
        <v>3964.39</v>
      </c>
      <c r="AY601">
        <v>0.41670000000000001</v>
      </c>
      <c r="AZ601">
        <v>953.36</v>
      </c>
      <c r="BA601">
        <v>0.1002</v>
      </c>
      <c r="BB601">
        <v>410.07</v>
      </c>
      <c r="BC601">
        <v>4.3099999999999999E-2</v>
      </c>
      <c r="BD601" s="70">
        <v>9514.42</v>
      </c>
      <c r="BE601" s="70">
        <v>2428.89</v>
      </c>
      <c r="BF601">
        <v>0.59870000000000001</v>
      </c>
      <c r="BG601">
        <v>0.58040000000000003</v>
      </c>
      <c r="BH601">
        <v>0.18410000000000001</v>
      </c>
      <c r="BI601">
        <v>0.1668</v>
      </c>
      <c r="BJ601">
        <v>2.4299999999999999E-2</v>
      </c>
      <c r="BK601">
        <v>4.4400000000000002E-2</v>
      </c>
    </row>
    <row r="602" spans="1:63" x14ac:dyDescent="0.25">
      <c r="A602" t="s">
        <v>680</v>
      </c>
      <c r="B602">
        <v>49973</v>
      </c>
      <c r="C602">
        <v>41</v>
      </c>
      <c r="D602">
        <v>50</v>
      </c>
      <c r="E602" s="70">
        <v>2049.98</v>
      </c>
      <c r="F602" s="70">
        <v>1975.33</v>
      </c>
      <c r="G602">
        <v>3.0599999999999999E-2</v>
      </c>
      <c r="H602">
        <v>0.1986</v>
      </c>
      <c r="I602">
        <v>1.5E-3</v>
      </c>
      <c r="J602">
        <v>3.2300000000000002E-2</v>
      </c>
      <c r="K602">
        <v>0.66869999999999996</v>
      </c>
      <c r="L602">
        <v>6.83E-2</v>
      </c>
      <c r="M602">
        <v>0.39750000000000002</v>
      </c>
      <c r="N602">
        <v>3.49E-2</v>
      </c>
      <c r="O602">
        <v>0.12470000000000001</v>
      </c>
      <c r="P602" s="70">
        <v>62405.1</v>
      </c>
      <c r="Q602">
        <v>7.6300000000000007E-2</v>
      </c>
      <c r="R602">
        <v>0.2366</v>
      </c>
      <c r="S602">
        <v>0.68700000000000006</v>
      </c>
      <c r="T602">
        <v>17.73</v>
      </c>
      <c r="U602">
        <v>14</v>
      </c>
      <c r="V602" s="70">
        <v>77920.36</v>
      </c>
      <c r="W602">
        <v>146.43</v>
      </c>
      <c r="X602" s="70">
        <v>214069.06</v>
      </c>
      <c r="Y602">
        <v>0.75409999999999999</v>
      </c>
      <c r="Z602">
        <v>0.2316</v>
      </c>
      <c r="AA602">
        <v>1.43E-2</v>
      </c>
      <c r="AB602">
        <v>0.24590000000000001</v>
      </c>
      <c r="AC602">
        <v>214.07</v>
      </c>
      <c r="AD602" s="70">
        <v>9222.84</v>
      </c>
      <c r="AE602" s="70">
        <v>1112.07</v>
      </c>
      <c r="AF602" s="70">
        <v>240314.89</v>
      </c>
      <c r="AG602">
        <v>579</v>
      </c>
      <c r="AH602" s="70">
        <v>33394</v>
      </c>
      <c r="AI602" s="70">
        <v>66526</v>
      </c>
      <c r="AJ602">
        <v>57.64</v>
      </c>
      <c r="AK602">
        <v>42.83</v>
      </c>
      <c r="AL602">
        <v>43</v>
      </c>
      <c r="AM602">
        <v>4.68</v>
      </c>
      <c r="AN602">
        <v>0</v>
      </c>
      <c r="AO602">
        <v>0.81430000000000002</v>
      </c>
      <c r="AP602" s="70">
        <v>1534.41</v>
      </c>
      <c r="AQ602" s="70">
        <v>2125.86</v>
      </c>
      <c r="AR602" s="70">
        <v>6659.85</v>
      </c>
      <c r="AS602">
        <v>675.93</v>
      </c>
      <c r="AT602">
        <v>187.98</v>
      </c>
      <c r="AU602" s="70">
        <v>11184</v>
      </c>
      <c r="AV602" s="70">
        <v>2557.89</v>
      </c>
      <c r="AW602">
        <v>0.214</v>
      </c>
      <c r="AX602" s="70">
        <v>7679.89</v>
      </c>
      <c r="AY602">
        <v>0.64239999999999997</v>
      </c>
      <c r="AZ602" s="70">
        <v>1020.86</v>
      </c>
      <c r="BA602">
        <v>8.5400000000000004E-2</v>
      </c>
      <c r="BB602">
        <v>696.67</v>
      </c>
      <c r="BC602">
        <v>5.8299999999999998E-2</v>
      </c>
      <c r="BD602" s="70">
        <v>11955.31</v>
      </c>
      <c r="BE602">
        <v>311.99</v>
      </c>
      <c r="BF602">
        <v>3.3599999999999998E-2</v>
      </c>
      <c r="BG602">
        <v>0.55840000000000001</v>
      </c>
      <c r="BH602">
        <v>0.24859999999999999</v>
      </c>
      <c r="BI602">
        <v>0.1507</v>
      </c>
      <c r="BJ602">
        <v>2.5600000000000001E-2</v>
      </c>
      <c r="BK602">
        <v>1.67E-2</v>
      </c>
    </row>
    <row r="603" spans="1:63" x14ac:dyDescent="0.25">
      <c r="A603" t="s">
        <v>681</v>
      </c>
      <c r="B603">
        <v>45120</v>
      </c>
      <c r="C603">
        <v>42</v>
      </c>
      <c r="D603">
        <v>93.18</v>
      </c>
      <c r="E603" s="70">
        <v>3913.53</v>
      </c>
      <c r="F603" s="70">
        <v>3689.28</v>
      </c>
      <c r="G603">
        <v>1.7999999999999999E-2</v>
      </c>
      <c r="H603">
        <v>3.9199999999999999E-2</v>
      </c>
      <c r="I603">
        <v>1.5E-3</v>
      </c>
      <c r="J603">
        <v>2.7300000000000001E-2</v>
      </c>
      <c r="K603">
        <v>0.86160000000000003</v>
      </c>
      <c r="L603">
        <v>5.2400000000000002E-2</v>
      </c>
      <c r="M603">
        <v>0.48830000000000001</v>
      </c>
      <c r="N603">
        <v>8.6999999999999994E-3</v>
      </c>
      <c r="O603">
        <v>0.17150000000000001</v>
      </c>
      <c r="P603" s="70">
        <v>55371.14</v>
      </c>
      <c r="Q603">
        <v>0.2069</v>
      </c>
      <c r="R603">
        <v>0.18390000000000001</v>
      </c>
      <c r="S603">
        <v>0.60919999999999996</v>
      </c>
      <c r="T603">
        <v>17.899999999999999</v>
      </c>
      <c r="U603">
        <v>17</v>
      </c>
      <c r="V603" s="70">
        <v>80952.240000000005</v>
      </c>
      <c r="W603">
        <v>221.68</v>
      </c>
      <c r="X603" s="70">
        <v>157400.63</v>
      </c>
      <c r="Y603">
        <v>0.66549999999999998</v>
      </c>
      <c r="Z603">
        <v>0.30170000000000002</v>
      </c>
      <c r="AA603">
        <v>3.2899999999999999E-2</v>
      </c>
      <c r="AB603">
        <v>0.33450000000000002</v>
      </c>
      <c r="AC603">
        <v>157.4</v>
      </c>
      <c r="AD603" s="70">
        <v>7633.93</v>
      </c>
      <c r="AE603">
        <v>822.29</v>
      </c>
      <c r="AF603" s="70">
        <v>168342</v>
      </c>
      <c r="AG603">
        <v>465</v>
      </c>
      <c r="AH603" s="70">
        <v>29983</v>
      </c>
      <c r="AI603" s="70">
        <v>52406</v>
      </c>
      <c r="AJ603">
        <v>77.7</v>
      </c>
      <c r="AK603">
        <v>44.65</v>
      </c>
      <c r="AL603">
        <v>53.81</v>
      </c>
      <c r="AM603">
        <v>3.8</v>
      </c>
      <c r="AN603">
        <v>0</v>
      </c>
      <c r="AO603">
        <v>1.1792</v>
      </c>
      <c r="AP603" s="70">
        <v>1373.68</v>
      </c>
      <c r="AQ603" s="70">
        <v>2022.68</v>
      </c>
      <c r="AR603" s="70">
        <v>6430.96</v>
      </c>
      <c r="AS603">
        <v>795.36</v>
      </c>
      <c r="AT603">
        <v>158.32</v>
      </c>
      <c r="AU603" s="70">
        <v>10781</v>
      </c>
      <c r="AV603" s="70">
        <v>4250.2700000000004</v>
      </c>
      <c r="AW603">
        <v>0.34010000000000001</v>
      </c>
      <c r="AX603" s="70">
        <v>6829.34</v>
      </c>
      <c r="AY603">
        <v>0.54649999999999999</v>
      </c>
      <c r="AZ603">
        <v>594.88</v>
      </c>
      <c r="BA603">
        <v>4.7600000000000003E-2</v>
      </c>
      <c r="BB603">
        <v>822.99</v>
      </c>
      <c r="BC603">
        <v>6.59E-2</v>
      </c>
      <c r="BD603" s="70">
        <v>12497.48</v>
      </c>
      <c r="BE603" s="70">
        <v>1564.91</v>
      </c>
      <c r="BF603">
        <v>0.29120000000000001</v>
      </c>
      <c r="BG603">
        <v>0.55189999999999995</v>
      </c>
      <c r="BH603">
        <v>0.25180000000000002</v>
      </c>
      <c r="BI603">
        <v>0.1401</v>
      </c>
      <c r="BJ603">
        <v>3.95E-2</v>
      </c>
      <c r="BK603">
        <v>1.66E-2</v>
      </c>
    </row>
    <row r="604" spans="1:63" x14ac:dyDescent="0.25">
      <c r="A604" t="s">
        <v>682</v>
      </c>
      <c r="B604">
        <v>45138</v>
      </c>
      <c r="C604">
        <v>19</v>
      </c>
      <c r="D604">
        <v>501.07</v>
      </c>
      <c r="E604" s="70">
        <v>9520.26</v>
      </c>
      <c r="F604" s="70">
        <v>9125.4500000000007</v>
      </c>
      <c r="G604">
        <v>6.1899999999999997E-2</v>
      </c>
      <c r="H604">
        <v>8.5400000000000004E-2</v>
      </c>
      <c r="I604">
        <v>1.4E-3</v>
      </c>
      <c r="J604">
        <v>6.08E-2</v>
      </c>
      <c r="K604">
        <v>0.71599999999999997</v>
      </c>
      <c r="L604">
        <v>7.4399999999999994E-2</v>
      </c>
      <c r="M604">
        <v>0.25309999999999999</v>
      </c>
      <c r="N604">
        <v>5.21E-2</v>
      </c>
      <c r="O604">
        <v>0.11890000000000001</v>
      </c>
      <c r="P604" s="70">
        <v>71848.59</v>
      </c>
      <c r="Q604">
        <v>0.19009999999999999</v>
      </c>
      <c r="R604">
        <v>0.14369999999999999</v>
      </c>
      <c r="S604">
        <v>0.66620000000000001</v>
      </c>
      <c r="T604">
        <v>17.18</v>
      </c>
      <c r="U604">
        <v>42</v>
      </c>
      <c r="V604" s="70">
        <v>91928.02</v>
      </c>
      <c r="W604">
        <v>226.67</v>
      </c>
      <c r="X604" s="70">
        <v>187566.5</v>
      </c>
      <c r="Y604">
        <v>0.74660000000000004</v>
      </c>
      <c r="Z604">
        <v>0.23219999999999999</v>
      </c>
      <c r="AA604">
        <v>2.12E-2</v>
      </c>
      <c r="AB604">
        <v>0.25340000000000001</v>
      </c>
      <c r="AC604">
        <v>187.57</v>
      </c>
      <c r="AD604" s="70">
        <v>10373.34</v>
      </c>
      <c r="AE604" s="70">
        <v>1017.87</v>
      </c>
      <c r="AF604" s="70">
        <v>209127.12</v>
      </c>
      <c r="AG604">
        <v>532</v>
      </c>
      <c r="AH604" s="70">
        <v>46421</v>
      </c>
      <c r="AI604" s="70">
        <v>72762</v>
      </c>
      <c r="AJ604">
        <v>91.14</v>
      </c>
      <c r="AK604">
        <v>50.92</v>
      </c>
      <c r="AL604">
        <v>66.14</v>
      </c>
      <c r="AM604">
        <v>4.5</v>
      </c>
      <c r="AN604">
        <v>0</v>
      </c>
      <c r="AO604">
        <v>0.81759999999999999</v>
      </c>
      <c r="AP604" s="70">
        <v>1498</v>
      </c>
      <c r="AQ604" s="70">
        <v>1967.07</v>
      </c>
      <c r="AR604" s="70">
        <v>8009.56</v>
      </c>
      <c r="AS604">
        <v>691.01</v>
      </c>
      <c r="AT604">
        <v>585.35</v>
      </c>
      <c r="AU604" s="70">
        <v>12751</v>
      </c>
      <c r="AV604" s="70">
        <v>3750.94</v>
      </c>
      <c r="AW604">
        <v>0.26550000000000001</v>
      </c>
      <c r="AX604" s="70">
        <v>9332.0300000000007</v>
      </c>
      <c r="AY604">
        <v>0.66059999999999997</v>
      </c>
      <c r="AZ604">
        <v>473.9</v>
      </c>
      <c r="BA604">
        <v>3.3500000000000002E-2</v>
      </c>
      <c r="BB604">
        <v>569.98</v>
      </c>
      <c r="BC604">
        <v>4.0300000000000002E-2</v>
      </c>
      <c r="BD604" s="70">
        <v>14126.86</v>
      </c>
      <c r="BE604" s="70">
        <v>1142.9000000000001</v>
      </c>
      <c r="BF604">
        <v>0.15040000000000001</v>
      </c>
      <c r="BG604">
        <v>0.61399999999999999</v>
      </c>
      <c r="BH604">
        <v>0.2286</v>
      </c>
      <c r="BI604">
        <v>0.11310000000000001</v>
      </c>
      <c r="BJ604">
        <v>2.7300000000000001E-2</v>
      </c>
      <c r="BK604">
        <v>1.6899999999999998E-2</v>
      </c>
    </row>
    <row r="605" spans="1:63" x14ac:dyDescent="0.25">
      <c r="A605" t="s">
        <v>683</v>
      </c>
      <c r="B605">
        <v>46524</v>
      </c>
      <c r="C605">
        <v>168</v>
      </c>
      <c r="D605">
        <v>6.67</v>
      </c>
      <c r="E605" s="70">
        <v>1120.99</v>
      </c>
      <c r="F605" s="70">
        <v>1162.44</v>
      </c>
      <c r="G605">
        <v>4.3E-3</v>
      </c>
      <c r="H605">
        <v>4.0000000000000002E-4</v>
      </c>
      <c r="I605">
        <v>2.5000000000000001E-3</v>
      </c>
      <c r="J605">
        <v>1.9800000000000002E-2</v>
      </c>
      <c r="K605">
        <v>0.94930000000000003</v>
      </c>
      <c r="L605">
        <v>2.3699999999999999E-2</v>
      </c>
      <c r="M605">
        <v>0.40839999999999999</v>
      </c>
      <c r="N605">
        <v>5.1999999999999998E-3</v>
      </c>
      <c r="O605">
        <v>0.15670000000000001</v>
      </c>
      <c r="P605" s="70">
        <v>49020.06</v>
      </c>
      <c r="Q605">
        <v>0.1918</v>
      </c>
      <c r="R605">
        <v>0.12330000000000001</v>
      </c>
      <c r="S605">
        <v>0.68489999999999995</v>
      </c>
      <c r="T605">
        <v>15.96</v>
      </c>
      <c r="U605">
        <v>6.5</v>
      </c>
      <c r="V605" s="70">
        <v>77588.92</v>
      </c>
      <c r="W605">
        <v>160.75</v>
      </c>
      <c r="X605" s="70">
        <v>122048.42</v>
      </c>
      <c r="Y605">
        <v>0.84819999999999995</v>
      </c>
      <c r="Z605">
        <v>0.1048</v>
      </c>
      <c r="AA605">
        <v>4.7E-2</v>
      </c>
      <c r="AB605">
        <v>0.15179999999999999</v>
      </c>
      <c r="AC605">
        <v>122.05</v>
      </c>
      <c r="AD605" s="70">
        <v>3559</v>
      </c>
      <c r="AE605">
        <v>458.24</v>
      </c>
      <c r="AF605" s="70">
        <v>122036.68</v>
      </c>
      <c r="AG605">
        <v>297</v>
      </c>
      <c r="AH605" s="70">
        <v>31640</v>
      </c>
      <c r="AI605" s="70">
        <v>43779</v>
      </c>
      <c r="AJ605">
        <v>55.3</v>
      </c>
      <c r="AK605">
        <v>26.92</v>
      </c>
      <c r="AL605">
        <v>35.54</v>
      </c>
      <c r="AM605">
        <v>5.6</v>
      </c>
      <c r="AN605">
        <v>0</v>
      </c>
      <c r="AO605">
        <v>1.008</v>
      </c>
      <c r="AP605" s="70">
        <v>1249.52</v>
      </c>
      <c r="AQ605" s="70">
        <v>1633.99</v>
      </c>
      <c r="AR605" s="70">
        <v>5092.8599999999997</v>
      </c>
      <c r="AS605">
        <v>475.25</v>
      </c>
      <c r="AT605">
        <v>342.38</v>
      </c>
      <c r="AU605" s="70">
        <v>8794</v>
      </c>
      <c r="AV605" s="70">
        <v>4744.51</v>
      </c>
      <c r="AW605">
        <v>0.49480000000000002</v>
      </c>
      <c r="AX605" s="70">
        <v>2834.2</v>
      </c>
      <c r="AY605">
        <v>0.29559999999999997</v>
      </c>
      <c r="AZ605" s="70">
        <v>1329.99</v>
      </c>
      <c r="BA605">
        <v>0.13869999999999999</v>
      </c>
      <c r="BB605">
        <v>680.79</v>
      </c>
      <c r="BC605">
        <v>7.0999999999999994E-2</v>
      </c>
      <c r="BD605" s="70">
        <v>9589.49</v>
      </c>
      <c r="BE605" s="70">
        <v>4457.91</v>
      </c>
      <c r="BF605">
        <v>1.4021999999999999</v>
      </c>
      <c r="BG605">
        <v>0.52790000000000004</v>
      </c>
      <c r="BH605">
        <v>0.22450000000000001</v>
      </c>
      <c r="BI605">
        <v>0.1913</v>
      </c>
      <c r="BJ605">
        <v>3.5400000000000001E-2</v>
      </c>
      <c r="BK605">
        <v>2.0899999999999998E-2</v>
      </c>
    </row>
    <row r="606" spans="1:63" x14ac:dyDescent="0.25">
      <c r="A606" t="s">
        <v>684</v>
      </c>
      <c r="B606">
        <v>45146</v>
      </c>
      <c r="C606">
        <v>3</v>
      </c>
      <c r="D606">
        <v>632.96</v>
      </c>
      <c r="E606" s="70">
        <v>1898.88</v>
      </c>
      <c r="F606" s="70">
        <v>1889.9</v>
      </c>
      <c r="G606">
        <v>3.04E-2</v>
      </c>
      <c r="H606">
        <v>0.1192</v>
      </c>
      <c r="I606">
        <v>0</v>
      </c>
      <c r="J606">
        <v>1.6199999999999999E-2</v>
      </c>
      <c r="K606">
        <v>0.77549999999999997</v>
      </c>
      <c r="L606">
        <v>5.8700000000000002E-2</v>
      </c>
      <c r="M606">
        <v>6.9400000000000003E-2</v>
      </c>
      <c r="N606">
        <v>5.7999999999999996E-3</v>
      </c>
      <c r="O606">
        <v>7.3499999999999996E-2</v>
      </c>
      <c r="P606" s="70">
        <v>63308.98</v>
      </c>
      <c r="Q606">
        <v>0.1792</v>
      </c>
      <c r="R606">
        <v>0.1792</v>
      </c>
      <c r="S606">
        <v>0.64159999999999995</v>
      </c>
      <c r="T606">
        <v>18.21</v>
      </c>
      <c r="U606">
        <v>13.33</v>
      </c>
      <c r="V606" s="70">
        <v>85445.66</v>
      </c>
      <c r="W606">
        <v>141.02000000000001</v>
      </c>
      <c r="X606" s="70">
        <v>142744.04</v>
      </c>
      <c r="Y606">
        <v>0.95240000000000002</v>
      </c>
      <c r="Z606">
        <v>3.3799999999999997E-2</v>
      </c>
      <c r="AA606">
        <v>1.38E-2</v>
      </c>
      <c r="AB606">
        <v>4.7600000000000003E-2</v>
      </c>
      <c r="AC606">
        <v>142.74</v>
      </c>
      <c r="AD606" s="70">
        <v>5327.75</v>
      </c>
      <c r="AE606">
        <v>834.65</v>
      </c>
      <c r="AF606" s="70">
        <v>184607.82</v>
      </c>
      <c r="AG606">
        <v>501</v>
      </c>
      <c r="AH606" s="70">
        <v>64147</v>
      </c>
      <c r="AI606" s="70">
        <v>125044</v>
      </c>
      <c r="AJ606">
        <v>83.23</v>
      </c>
      <c r="AK606">
        <v>36.590000000000003</v>
      </c>
      <c r="AL606">
        <v>39.15</v>
      </c>
      <c r="AM606">
        <v>3.85</v>
      </c>
      <c r="AN606" s="70">
        <v>3188.83</v>
      </c>
      <c r="AO606">
        <v>0.75660000000000005</v>
      </c>
      <c r="AP606" s="70">
        <v>1686.55</v>
      </c>
      <c r="AQ606" s="70">
        <v>1148.92</v>
      </c>
      <c r="AR606" s="70">
        <v>7770.59</v>
      </c>
      <c r="AS606">
        <v>667.48</v>
      </c>
      <c r="AT606">
        <v>492.45</v>
      </c>
      <c r="AU606" s="70">
        <v>11766</v>
      </c>
      <c r="AV606" s="70">
        <v>3426.07</v>
      </c>
      <c r="AW606">
        <v>0.28160000000000002</v>
      </c>
      <c r="AX606" s="70">
        <v>7811.91</v>
      </c>
      <c r="AY606">
        <v>0.64200000000000002</v>
      </c>
      <c r="AZ606">
        <v>707.45</v>
      </c>
      <c r="BA606">
        <v>5.8099999999999999E-2</v>
      </c>
      <c r="BB606">
        <v>221.97</v>
      </c>
      <c r="BC606">
        <v>1.8200000000000001E-2</v>
      </c>
      <c r="BD606" s="70">
        <v>12167.4</v>
      </c>
      <c r="BE606" s="70">
        <v>2599.79</v>
      </c>
      <c r="BF606">
        <v>0.26</v>
      </c>
      <c r="BG606">
        <v>0.62350000000000005</v>
      </c>
      <c r="BH606">
        <v>0.2175</v>
      </c>
      <c r="BI606">
        <v>9.4399999999999998E-2</v>
      </c>
      <c r="BJ606">
        <v>3.3799999999999997E-2</v>
      </c>
      <c r="BK606">
        <v>3.09E-2</v>
      </c>
    </row>
    <row r="607" spans="1:63" x14ac:dyDescent="0.25">
      <c r="A607" t="s">
        <v>685</v>
      </c>
      <c r="B607">
        <v>45153</v>
      </c>
      <c r="C607">
        <v>126</v>
      </c>
      <c r="D607">
        <v>39.4</v>
      </c>
      <c r="E607" s="70">
        <v>4963.8100000000004</v>
      </c>
      <c r="F607" s="70">
        <v>4443.87</v>
      </c>
      <c r="G607">
        <v>3.7000000000000002E-3</v>
      </c>
      <c r="H607">
        <v>0.12909999999999999</v>
      </c>
      <c r="I607">
        <v>1.2999999999999999E-3</v>
      </c>
      <c r="J607">
        <v>2.4400000000000002E-2</v>
      </c>
      <c r="K607">
        <v>0.75260000000000005</v>
      </c>
      <c r="L607">
        <v>8.8800000000000004E-2</v>
      </c>
      <c r="M607">
        <v>0.58420000000000005</v>
      </c>
      <c r="N607">
        <v>4.7000000000000002E-3</v>
      </c>
      <c r="O607">
        <v>0.1484</v>
      </c>
      <c r="P607" s="70">
        <v>57287.09</v>
      </c>
      <c r="Q607">
        <v>0.27539999999999998</v>
      </c>
      <c r="R607">
        <v>0.20330000000000001</v>
      </c>
      <c r="S607">
        <v>0.52129999999999999</v>
      </c>
      <c r="T607">
        <v>18.04</v>
      </c>
      <c r="U607">
        <v>36.1</v>
      </c>
      <c r="V607" s="70">
        <v>75520.88</v>
      </c>
      <c r="W607">
        <v>131.84</v>
      </c>
      <c r="X607" s="70">
        <v>131527.74</v>
      </c>
      <c r="Y607">
        <v>0.82320000000000004</v>
      </c>
      <c r="Z607">
        <v>0.1414</v>
      </c>
      <c r="AA607">
        <v>3.5400000000000001E-2</v>
      </c>
      <c r="AB607">
        <v>0.17680000000000001</v>
      </c>
      <c r="AC607">
        <v>131.53</v>
      </c>
      <c r="AD607" s="70">
        <v>4610.03</v>
      </c>
      <c r="AE607">
        <v>593.49</v>
      </c>
      <c r="AF607" s="70">
        <v>137103.59</v>
      </c>
      <c r="AG607">
        <v>370</v>
      </c>
      <c r="AH607" s="70">
        <v>28955</v>
      </c>
      <c r="AI607" s="70">
        <v>45027</v>
      </c>
      <c r="AJ607">
        <v>44.7</v>
      </c>
      <c r="AK607">
        <v>34.590000000000003</v>
      </c>
      <c r="AL607">
        <v>35.29</v>
      </c>
      <c r="AM607">
        <v>4.3</v>
      </c>
      <c r="AN607">
        <v>638.41</v>
      </c>
      <c r="AO607">
        <v>1.5201</v>
      </c>
      <c r="AP607" s="70">
        <v>1168.56</v>
      </c>
      <c r="AQ607" s="70">
        <v>1590.28</v>
      </c>
      <c r="AR607" s="70">
        <v>5552.03</v>
      </c>
      <c r="AS607">
        <v>665.92</v>
      </c>
      <c r="AT607">
        <v>404.22</v>
      </c>
      <c r="AU607" s="70">
        <v>9381</v>
      </c>
      <c r="AV607" s="70">
        <v>4870.4399999999996</v>
      </c>
      <c r="AW607">
        <v>0.41760000000000003</v>
      </c>
      <c r="AX607" s="70">
        <v>4927.87</v>
      </c>
      <c r="AY607">
        <v>0.42259999999999998</v>
      </c>
      <c r="AZ607">
        <v>405.48</v>
      </c>
      <c r="BA607">
        <v>3.4799999999999998E-2</v>
      </c>
      <c r="BB607" s="70">
        <v>1458.19</v>
      </c>
      <c r="BC607">
        <v>0.125</v>
      </c>
      <c r="BD607" s="70">
        <v>11661.99</v>
      </c>
      <c r="BE607" s="70">
        <v>2580.02</v>
      </c>
      <c r="BF607">
        <v>0.73399999999999999</v>
      </c>
      <c r="BG607">
        <v>0.47970000000000002</v>
      </c>
      <c r="BH607">
        <v>0.1651</v>
      </c>
      <c r="BI607">
        <v>0.26900000000000002</v>
      </c>
      <c r="BJ607">
        <v>2.2800000000000001E-2</v>
      </c>
      <c r="BK607">
        <v>6.3399999999999998E-2</v>
      </c>
    </row>
    <row r="608" spans="1:63" x14ac:dyDescent="0.25">
      <c r="A608" t="s">
        <v>686</v>
      </c>
      <c r="B608">
        <v>45674</v>
      </c>
      <c r="C608">
        <v>17</v>
      </c>
      <c r="D608">
        <v>35.799999999999997</v>
      </c>
      <c r="E608">
        <v>608.66</v>
      </c>
      <c r="F608">
        <v>710.43</v>
      </c>
      <c r="G608">
        <v>1.7899999999999999E-2</v>
      </c>
      <c r="H608">
        <v>9.3200000000000005E-2</v>
      </c>
      <c r="I608">
        <v>2.8E-3</v>
      </c>
      <c r="J608">
        <v>4.4999999999999998E-2</v>
      </c>
      <c r="K608">
        <v>0.66569999999999996</v>
      </c>
      <c r="L608">
        <v>0.1754</v>
      </c>
      <c r="M608">
        <v>0.37540000000000001</v>
      </c>
      <c r="N608">
        <v>0</v>
      </c>
      <c r="O608">
        <v>0.14760000000000001</v>
      </c>
      <c r="P608" s="70">
        <v>58896.94</v>
      </c>
      <c r="Q608">
        <v>0.18640000000000001</v>
      </c>
      <c r="R608">
        <v>0.1525</v>
      </c>
      <c r="S608">
        <v>0.66100000000000003</v>
      </c>
      <c r="T608">
        <v>15.48</v>
      </c>
      <c r="U608">
        <v>5.8</v>
      </c>
      <c r="V608" s="70">
        <v>85665.34</v>
      </c>
      <c r="W608">
        <v>103.18</v>
      </c>
      <c r="X608" s="70">
        <v>223696.12</v>
      </c>
      <c r="Y608">
        <v>0.83260000000000001</v>
      </c>
      <c r="Z608">
        <v>0.15679999999999999</v>
      </c>
      <c r="AA608">
        <v>1.06E-2</v>
      </c>
      <c r="AB608">
        <v>0.16739999999999999</v>
      </c>
      <c r="AC608">
        <v>223.7</v>
      </c>
      <c r="AD608" s="70">
        <v>8748.86</v>
      </c>
      <c r="AE608">
        <v>948.37</v>
      </c>
      <c r="AF608" s="70">
        <v>191753.15</v>
      </c>
      <c r="AG608">
        <v>513</v>
      </c>
      <c r="AH608" s="70">
        <v>39547</v>
      </c>
      <c r="AI608" s="70">
        <v>69842</v>
      </c>
      <c r="AJ608">
        <v>70.150000000000006</v>
      </c>
      <c r="AK608">
        <v>37.76</v>
      </c>
      <c r="AL608">
        <v>44.19</v>
      </c>
      <c r="AM608">
        <v>4.3</v>
      </c>
      <c r="AN608" s="70">
        <v>2184.37</v>
      </c>
      <c r="AO608">
        <v>1.1587000000000001</v>
      </c>
      <c r="AP608" s="70">
        <v>1619.42</v>
      </c>
      <c r="AQ608" s="70">
        <v>1525.3</v>
      </c>
      <c r="AR608" s="70">
        <v>6157.87</v>
      </c>
      <c r="AS608">
        <v>377.01</v>
      </c>
      <c r="AT608">
        <v>297.42</v>
      </c>
      <c r="AU608" s="70">
        <v>9977</v>
      </c>
      <c r="AV608" s="70">
        <v>2310.62</v>
      </c>
      <c r="AW608">
        <v>0.19839999999999999</v>
      </c>
      <c r="AX608" s="70">
        <v>7001.3</v>
      </c>
      <c r="AY608">
        <v>0.60109999999999997</v>
      </c>
      <c r="AZ608" s="70">
        <v>1697.3</v>
      </c>
      <c r="BA608">
        <v>0.1457</v>
      </c>
      <c r="BB608">
        <v>637.73</v>
      </c>
      <c r="BC608">
        <v>5.4800000000000001E-2</v>
      </c>
      <c r="BD608" s="70">
        <v>11646.95</v>
      </c>
      <c r="BE608" s="70">
        <v>2399.35</v>
      </c>
      <c r="BF608">
        <v>0.29809999999999998</v>
      </c>
      <c r="BG608">
        <v>0.61070000000000002</v>
      </c>
      <c r="BH608">
        <v>0.218</v>
      </c>
      <c r="BI608">
        <v>0.13439999999999999</v>
      </c>
      <c r="BJ608">
        <v>2.2100000000000002E-2</v>
      </c>
      <c r="BK608">
        <v>1.4800000000000001E-2</v>
      </c>
    </row>
    <row r="609" spans="1:63" x14ac:dyDescent="0.25">
      <c r="A609" t="s">
        <v>687</v>
      </c>
      <c r="B609">
        <v>45161</v>
      </c>
      <c r="C609">
        <v>46</v>
      </c>
      <c r="D609">
        <v>218.56</v>
      </c>
      <c r="E609" s="70">
        <v>10053.66</v>
      </c>
      <c r="F609" s="70">
        <v>5239.3100000000004</v>
      </c>
      <c r="G609">
        <v>1.2999999999999999E-3</v>
      </c>
      <c r="H609">
        <v>0.6623</v>
      </c>
      <c r="I609">
        <v>8.0000000000000004E-4</v>
      </c>
      <c r="J609">
        <v>0.12740000000000001</v>
      </c>
      <c r="K609">
        <v>0.15190000000000001</v>
      </c>
      <c r="L609">
        <v>5.6300000000000003E-2</v>
      </c>
      <c r="M609">
        <v>0.98570000000000002</v>
      </c>
      <c r="N609">
        <v>4.2599999999999999E-2</v>
      </c>
      <c r="O609">
        <v>0.2109</v>
      </c>
      <c r="P609" s="70">
        <v>52528.3</v>
      </c>
      <c r="Q609">
        <v>0.18540000000000001</v>
      </c>
      <c r="R609">
        <v>0.128</v>
      </c>
      <c r="S609">
        <v>0.6865</v>
      </c>
      <c r="T609">
        <v>19.100000000000001</v>
      </c>
      <c r="U609">
        <v>65.5</v>
      </c>
      <c r="V609" s="70">
        <v>71748.38</v>
      </c>
      <c r="W609">
        <v>153.49</v>
      </c>
      <c r="X609" s="70">
        <v>51215.47</v>
      </c>
      <c r="Y609">
        <v>0.56759999999999999</v>
      </c>
      <c r="Z609">
        <v>0.32740000000000002</v>
      </c>
      <c r="AA609">
        <v>0.105</v>
      </c>
      <c r="AB609">
        <v>0.43240000000000001</v>
      </c>
      <c r="AC609">
        <v>51.22</v>
      </c>
      <c r="AD609" s="70">
        <v>2628.8</v>
      </c>
      <c r="AE609">
        <v>387.92</v>
      </c>
      <c r="AF609" s="70">
        <v>47324.7</v>
      </c>
      <c r="AG609">
        <v>5</v>
      </c>
      <c r="AH609" s="70">
        <v>19854</v>
      </c>
      <c r="AI609" s="70">
        <v>29199</v>
      </c>
      <c r="AJ609">
        <v>57.6</v>
      </c>
      <c r="AK609">
        <v>48.27</v>
      </c>
      <c r="AL609">
        <v>54.61</v>
      </c>
      <c r="AM609">
        <v>4.2</v>
      </c>
      <c r="AN609">
        <v>0</v>
      </c>
      <c r="AO609">
        <v>1.2596000000000001</v>
      </c>
      <c r="AP609" s="70">
        <v>2069.0100000000002</v>
      </c>
      <c r="AQ609" s="70">
        <v>3799</v>
      </c>
      <c r="AR609" s="70">
        <v>8598.85</v>
      </c>
      <c r="AS609" s="70">
        <v>1066.48</v>
      </c>
      <c r="AT609">
        <v>959.65</v>
      </c>
      <c r="AU609" s="70">
        <v>16493</v>
      </c>
      <c r="AV609" s="70">
        <v>15924.48</v>
      </c>
      <c r="AW609">
        <v>0.67349999999999999</v>
      </c>
      <c r="AX609" s="70">
        <v>4008.49</v>
      </c>
      <c r="AY609">
        <v>0.16950000000000001</v>
      </c>
      <c r="AZ609">
        <v>668.91</v>
      </c>
      <c r="BA609">
        <v>2.8299999999999999E-2</v>
      </c>
      <c r="BB609" s="70">
        <v>3041.32</v>
      </c>
      <c r="BC609">
        <v>0.12859999999999999</v>
      </c>
      <c r="BD609" s="70">
        <v>23643.200000000001</v>
      </c>
      <c r="BE609" s="70">
        <v>4367.88</v>
      </c>
      <c r="BF609">
        <v>3.4763000000000002</v>
      </c>
      <c r="BG609">
        <v>0.38629999999999998</v>
      </c>
      <c r="BH609">
        <v>0.1772</v>
      </c>
      <c r="BI609">
        <v>0.40329999999999999</v>
      </c>
      <c r="BJ609">
        <v>2.2800000000000001E-2</v>
      </c>
      <c r="BK609">
        <v>1.04E-2</v>
      </c>
    </row>
    <row r="610" spans="1:63" x14ac:dyDescent="0.25">
      <c r="A610" t="s">
        <v>688</v>
      </c>
      <c r="B610">
        <v>49544</v>
      </c>
      <c r="C610">
        <v>104</v>
      </c>
      <c r="D610">
        <v>15.51</v>
      </c>
      <c r="E610" s="70">
        <v>1612.69</v>
      </c>
      <c r="F610" s="70">
        <v>1571.34</v>
      </c>
      <c r="G610">
        <v>6.1000000000000004E-3</v>
      </c>
      <c r="H610">
        <v>1.01E-2</v>
      </c>
      <c r="I610">
        <v>5.9999999999999995E-4</v>
      </c>
      <c r="J610">
        <v>3.0999999999999999E-3</v>
      </c>
      <c r="K610">
        <v>0.96589999999999998</v>
      </c>
      <c r="L610">
        <v>1.41E-2</v>
      </c>
      <c r="M610">
        <v>0.46710000000000002</v>
      </c>
      <c r="N610">
        <v>5.9999999999999995E-4</v>
      </c>
      <c r="O610">
        <v>0.1386</v>
      </c>
      <c r="P610" s="70">
        <v>56143.9</v>
      </c>
      <c r="Q610">
        <v>9.64E-2</v>
      </c>
      <c r="R610">
        <v>0.1084</v>
      </c>
      <c r="S610">
        <v>0.79520000000000002</v>
      </c>
      <c r="T610">
        <v>20.239999999999998</v>
      </c>
      <c r="U610">
        <v>7</v>
      </c>
      <c r="V610" s="70">
        <v>65257.29</v>
      </c>
      <c r="W610">
        <v>217.55</v>
      </c>
      <c r="X610" s="70">
        <v>115712.98</v>
      </c>
      <c r="Y610">
        <v>0.74390000000000001</v>
      </c>
      <c r="Z610">
        <v>0.21129999999999999</v>
      </c>
      <c r="AA610">
        <v>4.48E-2</v>
      </c>
      <c r="AB610">
        <v>0.25609999999999999</v>
      </c>
      <c r="AC610">
        <v>115.71</v>
      </c>
      <c r="AD610" s="70">
        <v>2872.54</v>
      </c>
      <c r="AE610">
        <v>316.49</v>
      </c>
      <c r="AF610" s="70">
        <v>122703.95</v>
      </c>
      <c r="AG610">
        <v>303</v>
      </c>
      <c r="AH610" s="70">
        <v>35912</v>
      </c>
      <c r="AI610" s="70">
        <v>50789</v>
      </c>
      <c r="AJ610">
        <v>33.799999999999997</v>
      </c>
      <c r="AK610">
        <v>24.08</v>
      </c>
      <c r="AL610">
        <v>25.54</v>
      </c>
      <c r="AM610">
        <v>4.7</v>
      </c>
      <c r="AN610">
        <v>1.35</v>
      </c>
      <c r="AO610">
        <v>0.60389999999999999</v>
      </c>
      <c r="AP610">
        <v>998.99</v>
      </c>
      <c r="AQ610" s="70">
        <v>1646.11</v>
      </c>
      <c r="AR610" s="70">
        <v>4719.76</v>
      </c>
      <c r="AS610">
        <v>586.42999999999995</v>
      </c>
      <c r="AT610">
        <v>202.71</v>
      </c>
      <c r="AU610" s="70">
        <v>8154</v>
      </c>
      <c r="AV610" s="70">
        <v>4560.43</v>
      </c>
      <c r="AW610">
        <v>0.54490000000000005</v>
      </c>
      <c r="AX610" s="70">
        <v>2390.81</v>
      </c>
      <c r="AY610">
        <v>0.28570000000000001</v>
      </c>
      <c r="AZ610">
        <v>842.3</v>
      </c>
      <c r="BA610">
        <v>0.10059999999999999</v>
      </c>
      <c r="BB610">
        <v>576.14</v>
      </c>
      <c r="BC610">
        <v>6.88E-2</v>
      </c>
      <c r="BD610" s="70">
        <v>8369.66</v>
      </c>
      <c r="BE610" s="70">
        <v>3607.89</v>
      </c>
      <c r="BF610">
        <v>0.94969999999999999</v>
      </c>
      <c r="BG610">
        <v>0.53100000000000003</v>
      </c>
      <c r="BH610">
        <v>0.23200000000000001</v>
      </c>
      <c r="BI610">
        <v>0.1767</v>
      </c>
      <c r="BJ610">
        <v>4.5199999999999997E-2</v>
      </c>
      <c r="BK610">
        <v>1.52E-2</v>
      </c>
    </row>
    <row r="611" spans="1:63" x14ac:dyDescent="0.25">
      <c r="A611" t="s">
        <v>689</v>
      </c>
      <c r="B611">
        <v>45179</v>
      </c>
      <c r="C611">
        <v>18</v>
      </c>
      <c r="D611">
        <v>250.47</v>
      </c>
      <c r="E611" s="70">
        <v>4508.41</v>
      </c>
      <c r="F611" s="70">
        <v>3516.07</v>
      </c>
      <c r="G611">
        <v>3.5999999999999999E-3</v>
      </c>
      <c r="H611">
        <v>0.1129</v>
      </c>
      <c r="I611">
        <v>1.8E-3</v>
      </c>
      <c r="J611">
        <v>1.61E-2</v>
      </c>
      <c r="K611">
        <v>0.70179999999999998</v>
      </c>
      <c r="L611">
        <v>0.1638</v>
      </c>
      <c r="M611">
        <v>0.74119999999999997</v>
      </c>
      <c r="N611">
        <v>5.9999999999999995E-4</v>
      </c>
      <c r="O611">
        <v>0.2185</v>
      </c>
      <c r="P611" s="70">
        <v>51925.48</v>
      </c>
      <c r="Q611">
        <v>0.1691</v>
      </c>
      <c r="R611">
        <v>0.13039999999999999</v>
      </c>
      <c r="S611">
        <v>0.70050000000000001</v>
      </c>
      <c r="T611">
        <v>23.03</v>
      </c>
      <c r="U611">
        <v>24.71</v>
      </c>
      <c r="V611" s="70">
        <v>66851.320000000007</v>
      </c>
      <c r="W611">
        <v>178.89</v>
      </c>
      <c r="X611" s="70">
        <v>81670.34</v>
      </c>
      <c r="Y611">
        <v>0.62739999999999996</v>
      </c>
      <c r="Z611">
        <v>0.32750000000000001</v>
      </c>
      <c r="AA611">
        <v>4.5100000000000001E-2</v>
      </c>
      <c r="AB611">
        <v>0.37259999999999999</v>
      </c>
      <c r="AC611">
        <v>81.67</v>
      </c>
      <c r="AD611" s="70">
        <v>2325.19</v>
      </c>
      <c r="AE611">
        <v>313.32</v>
      </c>
      <c r="AF611" s="70">
        <v>81622.97</v>
      </c>
      <c r="AG611">
        <v>74</v>
      </c>
      <c r="AH611" s="70">
        <v>21971</v>
      </c>
      <c r="AI611" s="70">
        <v>35687</v>
      </c>
      <c r="AJ611">
        <v>47.15</v>
      </c>
      <c r="AK611">
        <v>28</v>
      </c>
      <c r="AL611">
        <v>26.79</v>
      </c>
      <c r="AM611">
        <v>4.45</v>
      </c>
      <c r="AN611">
        <v>0</v>
      </c>
      <c r="AO611">
        <v>1.0158</v>
      </c>
      <c r="AP611" s="70">
        <v>1041.42</v>
      </c>
      <c r="AQ611" s="70">
        <v>2012.85</v>
      </c>
      <c r="AR611" s="70">
        <v>5403.87</v>
      </c>
      <c r="AS611">
        <v>640.69000000000005</v>
      </c>
      <c r="AT611">
        <v>537.16</v>
      </c>
      <c r="AU611" s="70">
        <v>9636</v>
      </c>
      <c r="AV611" s="70">
        <v>6831.08</v>
      </c>
      <c r="AW611">
        <v>0.59109999999999996</v>
      </c>
      <c r="AX611" s="70">
        <v>2530.9899999999998</v>
      </c>
      <c r="AY611">
        <v>0.219</v>
      </c>
      <c r="AZ611">
        <v>596.78</v>
      </c>
      <c r="BA611">
        <v>5.16E-2</v>
      </c>
      <c r="BB611" s="70">
        <v>1598.62</v>
      </c>
      <c r="BC611">
        <v>0.13830000000000001</v>
      </c>
      <c r="BD611" s="70">
        <v>11557.47</v>
      </c>
      <c r="BE611" s="70">
        <v>3275.26</v>
      </c>
      <c r="BF611">
        <v>1.6342000000000001</v>
      </c>
      <c r="BG611">
        <v>0.43190000000000001</v>
      </c>
      <c r="BH611">
        <v>0.21659999999999999</v>
      </c>
      <c r="BI611">
        <v>0.32519999999999999</v>
      </c>
      <c r="BJ611">
        <v>1.9099999999999999E-2</v>
      </c>
      <c r="BK611">
        <v>7.1999999999999998E-3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10"/>
  <sheetViews>
    <sheetView workbookViewId="0"/>
  </sheetViews>
  <sheetFormatPr defaultRowHeight="15" x14ac:dyDescent="0.25"/>
  <cols>
    <col min="1" max="1" width="39.28515625" bestFit="1" customWidth="1"/>
    <col min="2" max="4" width="7" bestFit="1" customWidth="1"/>
    <col min="7" max="15" width="7" bestFit="1" customWidth="1"/>
    <col min="17" max="19" width="7" bestFit="1" customWidth="1"/>
    <col min="20" max="20" width="6" bestFit="1" customWidth="1"/>
    <col min="21" max="21" width="7" bestFit="1" customWidth="1"/>
    <col min="23" max="23" width="7" bestFit="1" customWidth="1"/>
    <col min="24" max="24" width="10.140625" bestFit="1" customWidth="1"/>
    <col min="25" max="29" width="7" bestFit="1" customWidth="1"/>
    <col min="31" max="31" width="8.140625" bestFit="1" customWidth="1"/>
    <col min="32" max="32" width="10.140625" bestFit="1" customWidth="1"/>
    <col min="33" max="33" width="4.7109375" bestFit="1" customWidth="1"/>
    <col min="35" max="35" width="10.140625" bestFit="1" customWidth="1"/>
    <col min="36" max="36" width="7" bestFit="1" customWidth="1"/>
    <col min="37" max="38" width="6" bestFit="1" customWidth="1"/>
    <col min="39" max="39" width="5" bestFit="1" customWidth="1"/>
    <col min="40" max="40" width="8.140625" bestFit="1" customWidth="1"/>
    <col min="41" max="41" width="7" bestFit="1" customWidth="1"/>
    <col min="42" max="44" width="8.140625" bestFit="1" customWidth="1"/>
    <col min="45" max="46" width="7" bestFit="1" customWidth="1"/>
    <col min="48" max="48" width="8.140625" bestFit="1" customWidth="1"/>
    <col min="49" max="49" width="7" bestFit="1" customWidth="1"/>
    <col min="51" max="51" width="7" bestFit="1" customWidth="1"/>
    <col min="52" max="52" width="8.140625" bestFit="1" customWidth="1"/>
    <col min="53" max="53" width="7" bestFit="1" customWidth="1"/>
    <col min="54" max="54" width="8.140625" bestFit="1" customWidth="1"/>
    <col min="55" max="55" width="7" bestFit="1" customWidth="1"/>
    <col min="57" max="57" width="8.140625" bestFit="1" customWidth="1"/>
    <col min="58" max="63" width="7" bestFit="1" customWidth="1"/>
  </cols>
  <sheetData>
    <row r="1" spans="1:63" ht="230.25" x14ac:dyDescent="0.25">
      <c r="A1" s="60" t="s">
        <v>17</v>
      </c>
      <c r="B1" s="61" t="s">
        <v>18</v>
      </c>
      <c r="C1" s="62" t="s">
        <v>690</v>
      </c>
      <c r="D1" s="63" t="s">
        <v>691</v>
      </c>
      <c r="E1" s="63" t="s">
        <v>692</v>
      </c>
      <c r="F1" s="63" t="s">
        <v>693</v>
      </c>
      <c r="G1" s="64" t="s">
        <v>694</v>
      </c>
      <c r="H1" s="64" t="s">
        <v>695</v>
      </c>
      <c r="I1" s="64" t="s">
        <v>696</v>
      </c>
      <c r="J1" s="64" t="s">
        <v>697</v>
      </c>
      <c r="K1" s="64" t="s">
        <v>698</v>
      </c>
      <c r="L1" s="64" t="s">
        <v>699</v>
      </c>
      <c r="M1" s="64" t="s">
        <v>700</v>
      </c>
      <c r="N1" s="64" t="s">
        <v>701</v>
      </c>
      <c r="O1" s="64" t="s">
        <v>702</v>
      </c>
      <c r="P1" s="65" t="s">
        <v>703</v>
      </c>
      <c r="Q1" s="64" t="s">
        <v>704</v>
      </c>
      <c r="R1" s="64" t="s">
        <v>705</v>
      </c>
      <c r="S1" s="64" t="s">
        <v>706</v>
      </c>
      <c r="T1" s="66" t="s">
        <v>707</v>
      </c>
      <c r="U1" s="63" t="s">
        <v>708</v>
      </c>
      <c r="V1" s="65" t="s">
        <v>709</v>
      </c>
      <c r="W1" s="66" t="s">
        <v>710</v>
      </c>
      <c r="X1" s="65" t="s">
        <v>711</v>
      </c>
      <c r="Y1" s="64" t="s">
        <v>712</v>
      </c>
      <c r="Z1" s="64" t="s">
        <v>713</v>
      </c>
      <c r="AA1" s="64" t="s">
        <v>714</v>
      </c>
      <c r="AB1" s="64" t="s">
        <v>715</v>
      </c>
      <c r="AC1" s="65" t="s">
        <v>716</v>
      </c>
      <c r="AD1" s="65" t="s">
        <v>717</v>
      </c>
      <c r="AE1" s="65" t="s">
        <v>718</v>
      </c>
      <c r="AF1" s="65" t="s">
        <v>719</v>
      </c>
      <c r="AG1" s="67" t="s">
        <v>720</v>
      </c>
      <c r="AH1" s="68" t="s">
        <v>721</v>
      </c>
      <c r="AI1" s="68" t="s">
        <v>722</v>
      </c>
      <c r="AJ1" s="66" t="s">
        <v>723</v>
      </c>
      <c r="AK1" s="66" t="s">
        <v>724</v>
      </c>
      <c r="AL1" s="66" t="s">
        <v>725</v>
      </c>
      <c r="AM1" s="66" t="s">
        <v>726</v>
      </c>
      <c r="AN1" s="65" t="s">
        <v>727</v>
      </c>
      <c r="AO1" s="69" t="s">
        <v>728</v>
      </c>
      <c r="AP1" s="65" t="s">
        <v>729</v>
      </c>
      <c r="AQ1" s="65" t="s">
        <v>730</v>
      </c>
      <c r="AR1" s="65" t="s">
        <v>731</v>
      </c>
      <c r="AS1" s="65" t="s">
        <v>732</v>
      </c>
      <c r="AT1" s="65" t="s">
        <v>733</v>
      </c>
      <c r="AU1" s="65" t="s">
        <v>734</v>
      </c>
      <c r="AV1" s="65" t="s">
        <v>735</v>
      </c>
      <c r="AW1" s="64" t="s">
        <v>736</v>
      </c>
      <c r="AX1" s="65" t="s">
        <v>737</v>
      </c>
      <c r="AY1" s="64" t="s">
        <v>738</v>
      </c>
      <c r="AZ1" s="65" t="s">
        <v>739</v>
      </c>
      <c r="BA1" s="64" t="s">
        <v>740</v>
      </c>
      <c r="BB1" s="65" t="s">
        <v>741</v>
      </c>
      <c r="BC1" s="64" t="s">
        <v>742</v>
      </c>
      <c r="BD1" s="65" t="s">
        <v>743</v>
      </c>
      <c r="BE1" s="65" t="s">
        <v>744</v>
      </c>
      <c r="BF1" s="64" t="s">
        <v>745</v>
      </c>
      <c r="BG1" s="64" t="s">
        <v>746</v>
      </c>
      <c r="BH1" s="64" t="s">
        <v>747</v>
      </c>
      <c r="BI1" s="64" t="s">
        <v>748</v>
      </c>
      <c r="BJ1" s="64" t="s">
        <v>749</v>
      </c>
      <c r="BK1" s="64" t="s">
        <v>750</v>
      </c>
    </row>
    <row r="2" spans="1:63" x14ac:dyDescent="0.25">
      <c r="A2" t="s">
        <v>80</v>
      </c>
      <c r="B2">
        <v>45187</v>
      </c>
      <c r="C2">
        <v>68.67</v>
      </c>
      <c r="D2">
        <v>16.34</v>
      </c>
      <c r="E2" s="70">
        <v>1122.33</v>
      </c>
      <c r="F2" s="70">
        <v>1140.76</v>
      </c>
      <c r="G2">
        <v>5.4000000000000003E-3</v>
      </c>
      <c r="H2">
        <v>7.0000000000000001E-3</v>
      </c>
      <c r="I2">
        <v>1.6000000000000001E-3</v>
      </c>
      <c r="J2">
        <v>1.6799999999999999E-2</v>
      </c>
      <c r="K2">
        <v>0.94940000000000002</v>
      </c>
      <c r="L2">
        <v>1.9800000000000002E-2</v>
      </c>
      <c r="M2">
        <v>0.30420000000000003</v>
      </c>
      <c r="N2">
        <v>3.7000000000000002E-3</v>
      </c>
      <c r="O2">
        <v>0.1333</v>
      </c>
      <c r="P2" s="70">
        <v>52204.25</v>
      </c>
      <c r="Q2">
        <v>0.25659999999999999</v>
      </c>
      <c r="R2">
        <v>0.17929999999999999</v>
      </c>
      <c r="S2">
        <v>0.56410000000000005</v>
      </c>
      <c r="T2">
        <v>18.68</v>
      </c>
      <c r="U2">
        <v>9.1199999999999992</v>
      </c>
      <c r="V2" s="70">
        <v>66071.08</v>
      </c>
      <c r="W2">
        <v>119.4</v>
      </c>
      <c r="X2" s="70">
        <v>137190.79</v>
      </c>
      <c r="Y2">
        <v>0.87029999999999996</v>
      </c>
      <c r="Z2">
        <v>8.0600000000000005E-2</v>
      </c>
      <c r="AA2">
        <v>4.9099999999999998E-2</v>
      </c>
      <c r="AB2">
        <v>0.12970000000000001</v>
      </c>
      <c r="AC2">
        <v>137.19</v>
      </c>
      <c r="AD2" s="70">
        <v>3844.67</v>
      </c>
      <c r="AE2">
        <v>513.4</v>
      </c>
      <c r="AF2" s="70">
        <v>139679.24</v>
      </c>
      <c r="AG2" t="s">
        <v>751</v>
      </c>
      <c r="AH2" s="70">
        <v>35119</v>
      </c>
      <c r="AI2" s="70">
        <v>49915.62</v>
      </c>
      <c r="AJ2">
        <v>43.72</v>
      </c>
      <c r="AK2">
        <v>26.25</v>
      </c>
      <c r="AL2">
        <v>30.3</v>
      </c>
      <c r="AM2">
        <v>4.54</v>
      </c>
      <c r="AN2" s="70">
        <v>1406.81</v>
      </c>
      <c r="AO2">
        <v>1.1698999999999999</v>
      </c>
      <c r="AP2" s="70">
        <v>1253.3900000000001</v>
      </c>
      <c r="AQ2" s="70">
        <v>1794.71</v>
      </c>
      <c r="AR2" s="70">
        <v>5165.16</v>
      </c>
      <c r="AS2">
        <v>439.36</v>
      </c>
      <c r="AT2">
        <v>220.33</v>
      </c>
      <c r="AU2" s="70">
        <v>8872.9500000000007</v>
      </c>
      <c r="AV2" s="70">
        <v>4271.92</v>
      </c>
      <c r="AW2">
        <v>0.42499999999999999</v>
      </c>
      <c r="AX2" s="70">
        <v>3937.44</v>
      </c>
      <c r="AY2">
        <v>0.39169999999999999</v>
      </c>
      <c r="AZ2" s="70">
        <v>1223.04</v>
      </c>
      <c r="BA2">
        <v>0.1217</v>
      </c>
      <c r="BB2">
        <v>619.29</v>
      </c>
      <c r="BC2">
        <v>6.1600000000000002E-2</v>
      </c>
      <c r="BD2" s="70">
        <v>10051.69</v>
      </c>
      <c r="BE2" s="70">
        <v>3650.41</v>
      </c>
      <c r="BF2">
        <v>0.92020000000000002</v>
      </c>
      <c r="BG2">
        <v>0.55179999999999996</v>
      </c>
      <c r="BH2">
        <v>0.2092</v>
      </c>
      <c r="BI2">
        <v>0.1807</v>
      </c>
      <c r="BJ2">
        <v>3.5299999999999998E-2</v>
      </c>
      <c r="BK2">
        <v>2.29E-2</v>
      </c>
    </row>
    <row r="3" spans="1:63" x14ac:dyDescent="0.25">
      <c r="A3" t="s">
        <v>81</v>
      </c>
      <c r="B3">
        <v>49494</v>
      </c>
      <c r="C3">
        <v>94.2</v>
      </c>
      <c r="D3">
        <v>11.63</v>
      </c>
      <c r="E3" s="70">
        <v>1042.97</v>
      </c>
      <c r="F3" s="70">
        <v>1061.8699999999999</v>
      </c>
      <c r="G3">
        <v>2.8E-3</v>
      </c>
      <c r="H3">
        <v>5.8999999999999999E-3</v>
      </c>
      <c r="I3">
        <v>1.1999999999999999E-3</v>
      </c>
      <c r="J3">
        <v>2.4899999999999999E-2</v>
      </c>
      <c r="K3">
        <v>0.94189999999999996</v>
      </c>
      <c r="L3">
        <v>2.3199999999999998E-2</v>
      </c>
      <c r="M3">
        <v>0.41349999999999998</v>
      </c>
      <c r="N3">
        <v>3.2000000000000002E-3</v>
      </c>
      <c r="O3">
        <v>0.13980000000000001</v>
      </c>
      <c r="P3" s="70">
        <v>50054.080000000002</v>
      </c>
      <c r="Q3">
        <v>0.25659999999999999</v>
      </c>
      <c r="R3">
        <v>0.18110000000000001</v>
      </c>
      <c r="S3">
        <v>0.56230000000000002</v>
      </c>
      <c r="T3">
        <v>17.77</v>
      </c>
      <c r="U3">
        <v>8.2200000000000006</v>
      </c>
      <c r="V3" s="70">
        <v>62953.08</v>
      </c>
      <c r="W3">
        <v>122.67</v>
      </c>
      <c r="X3" s="70">
        <v>107243.43</v>
      </c>
      <c r="Y3">
        <v>0.90690000000000004</v>
      </c>
      <c r="Z3">
        <v>4.8399999999999999E-2</v>
      </c>
      <c r="AA3">
        <v>4.48E-2</v>
      </c>
      <c r="AB3">
        <v>9.3100000000000002E-2</v>
      </c>
      <c r="AC3">
        <v>107.24</v>
      </c>
      <c r="AD3" s="70">
        <v>2562.91</v>
      </c>
      <c r="AE3">
        <v>376.85</v>
      </c>
      <c r="AF3" s="70">
        <v>100619.19</v>
      </c>
      <c r="AG3" t="s">
        <v>751</v>
      </c>
      <c r="AH3" s="70">
        <v>33129</v>
      </c>
      <c r="AI3" s="70">
        <v>45182.91</v>
      </c>
      <c r="AJ3">
        <v>35.97</v>
      </c>
      <c r="AK3">
        <v>23.07</v>
      </c>
      <c r="AL3">
        <v>26.32</v>
      </c>
      <c r="AM3">
        <v>4.42</v>
      </c>
      <c r="AN3" s="70">
        <v>1122.33</v>
      </c>
      <c r="AO3">
        <v>1.1857</v>
      </c>
      <c r="AP3" s="70">
        <v>1187.1199999999999</v>
      </c>
      <c r="AQ3" s="70">
        <v>1879.99</v>
      </c>
      <c r="AR3" s="70">
        <v>5242.3999999999996</v>
      </c>
      <c r="AS3">
        <v>380.19</v>
      </c>
      <c r="AT3">
        <v>240.47</v>
      </c>
      <c r="AU3" s="70">
        <v>8930.17</v>
      </c>
      <c r="AV3" s="70">
        <v>5447.86</v>
      </c>
      <c r="AW3">
        <v>0.53749999999999998</v>
      </c>
      <c r="AX3" s="70">
        <v>2833.13</v>
      </c>
      <c r="AY3">
        <v>0.27950000000000003</v>
      </c>
      <c r="AZ3" s="70">
        <v>1159.78</v>
      </c>
      <c r="BA3">
        <v>0.1144</v>
      </c>
      <c r="BB3">
        <v>694.64</v>
      </c>
      <c r="BC3">
        <v>6.8500000000000005E-2</v>
      </c>
      <c r="BD3" s="70">
        <v>10135.41</v>
      </c>
      <c r="BE3" s="70">
        <v>4845.21</v>
      </c>
      <c r="BF3">
        <v>1.6941999999999999</v>
      </c>
      <c r="BG3">
        <v>0.53720000000000001</v>
      </c>
      <c r="BH3">
        <v>0.21029999999999999</v>
      </c>
      <c r="BI3">
        <v>0.18840000000000001</v>
      </c>
      <c r="BJ3">
        <v>3.7600000000000001E-2</v>
      </c>
      <c r="BK3">
        <v>2.6599999999999999E-2</v>
      </c>
    </row>
    <row r="4" spans="1:63" x14ac:dyDescent="0.25">
      <c r="A4" t="s">
        <v>82</v>
      </c>
      <c r="B4">
        <v>43489</v>
      </c>
      <c r="C4">
        <v>47.29</v>
      </c>
      <c r="D4">
        <v>486.44</v>
      </c>
      <c r="E4" s="70">
        <v>23001.77</v>
      </c>
      <c r="F4" s="70">
        <v>16532.18</v>
      </c>
      <c r="G4">
        <v>1.47E-2</v>
      </c>
      <c r="H4">
        <v>0.51519999999999999</v>
      </c>
      <c r="I4">
        <v>1.4E-3</v>
      </c>
      <c r="J4">
        <v>8.5500000000000007E-2</v>
      </c>
      <c r="K4">
        <v>0.32129999999999997</v>
      </c>
      <c r="L4">
        <v>6.1899999999999997E-2</v>
      </c>
      <c r="M4">
        <v>0.84279999999999999</v>
      </c>
      <c r="N4">
        <v>5.8999999999999997E-2</v>
      </c>
      <c r="O4">
        <v>0.191</v>
      </c>
      <c r="P4" s="70">
        <v>61858.879999999997</v>
      </c>
      <c r="Q4">
        <v>0.16220000000000001</v>
      </c>
      <c r="R4">
        <v>0.14949999999999999</v>
      </c>
      <c r="S4">
        <v>0.68830000000000002</v>
      </c>
      <c r="T4">
        <v>19.09</v>
      </c>
      <c r="U4">
        <v>119.21</v>
      </c>
      <c r="V4" s="70">
        <v>81082</v>
      </c>
      <c r="W4">
        <v>192.58</v>
      </c>
      <c r="X4" s="70">
        <v>97282.41</v>
      </c>
      <c r="Y4">
        <v>0.59470000000000001</v>
      </c>
      <c r="Z4">
        <v>0.36099999999999999</v>
      </c>
      <c r="AA4">
        <v>4.4299999999999999E-2</v>
      </c>
      <c r="AB4">
        <v>0.40529999999999999</v>
      </c>
      <c r="AC4">
        <v>97.28</v>
      </c>
      <c r="AD4" s="70">
        <v>4525.75</v>
      </c>
      <c r="AE4">
        <v>454.74</v>
      </c>
      <c r="AF4" s="70">
        <v>93124.479999999996</v>
      </c>
      <c r="AG4" t="s">
        <v>751</v>
      </c>
      <c r="AH4" s="70">
        <v>24277</v>
      </c>
      <c r="AI4" s="70">
        <v>39243.230000000003</v>
      </c>
      <c r="AJ4">
        <v>64.97</v>
      </c>
      <c r="AK4">
        <v>42</v>
      </c>
      <c r="AL4">
        <v>52.4</v>
      </c>
      <c r="AM4">
        <v>4.1900000000000004</v>
      </c>
      <c r="AN4">
        <v>0</v>
      </c>
      <c r="AO4">
        <v>1.1677</v>
      </c>
      <c r="AP4" s="70">
        <v>1831.21</v>
      </c>
      <c r="AQ4" s="70">
        <v>2597.06</v>
      </c>
      <c r="AR4" s="70">
        <v>7287.76</v>
      </c>
      <c r="AS4">
        <v>841.82</v>
      </c>
      <c r="AT4">
        <v>674.22</v>
      </c>
      <c r="AU4" s="70">
        <v>13232.08</v>
      </c>
      <c r="AV4" s="70">
        <v>8367.7800000000007</v>
      </c>
      <c r="AW4">
        <v>0.50390000000000001</v>
      </c>
      <c r="AX4" s="70">
        <v>5413.36</v>
      </c>
      <c r="AY4">
        <v>0.32600000000000001</v>
      </c>
      <c r="AZ4">
        <v>602.51</v>
      </c>
      <c r="BA4">
        <v>3.6299999999999999E-2</v>
      </c>
      <c r="BB4" s="70">
        <v>2223.4499999999998</v>
      </c>
      <c r="BC4">
        <v>0.13389999999999999</v>
      </c>
      <c r="BD4" s="70">
        <v>16607.099999999999</v>
      </c>
      <c r="BE4" s="70">
        <v>3406.05</v>
      </c>
      <c r="BF4">
        <v>1.2514000000000001</v>
      </c>
      <c r="BG4">
        <v>0.47489999999999999</v>
      </c>
      <c r="BH4">
        <v>0.19389999999999999</v>
      </c>
      <c r="BI4">
        <v>0.29609999999999997</v>
      </c>
      <c r="BJ4">
        <v>2.1899999999999999E-2</v>
      </c>
      <c r="BK4">
        <v>1.32E-2</v>
      </c>
    </row>
    <row r="5" spans="1:63" x14ac:dyDescent="0.25">
      <c r="A5" t="s">
        <v>83</v>
      </c>
      <c r="B5">
        <v>45906</v>
      </c>
      <c r="C5">
        <v>130.47999999999999</v>
      </c>
      <c r="D5">
        <v>12.99</v>
      </c>
      <c r="E5" s="70">
        <v>1695.18</v>
      </c>
      <c r="F5" s="70">
        <v>1633.86</v>
      </c>
      <c r="G5">
        <v>3.0000000000000001E-3</v>
      </c>
      <c r="H5">
        <v>4.8999999999999998E-3</v>
      </c>
      <c r="I5">
        <v>1.1000000000000001E-3</v>
      </c>
      <c r="J5">
        <v>1.0800000000000001E-2</v>
      </c>
      <c r="K5">
        <v>0.9617</v>
      </c>
      <c r="L5">
        <v>1.8599999999999998E-2</v>
      </c>
      <c r="M5">
        <v>0.45579999999999998</v>
      </c>
      <c r="N5">
        <v>2.5999999999999999E-3</v>
      </c>
      <c r="O5">
        <v>0.14360000000000001</v>
      </c>
      <c r="P5" s="70">
        <v>51385.29</v>
      </c>
      <c r="Q5">
        <v>0.17460000000000001</v>
      </c>
      <c r="R5">
        <v>0.20810000000000001</v>
      </c>
      <c r="S5">
        <v>0.61729999999999996</v>
      </c>
      <c r="T5">
        <v>17.78</v>
      </c>
      <c r="U5">
        <v>11.67</v>
      </c>
      <c r="V5" s="70">
        <v>67233.97</v>
      </c>
      <c r="W5">
        <v>140.44</v>
      </c>
      <c r="X5" s="70">
        <v>132369.07</v>
      </c>
      <c r="Y5">
        <v>0.80149999999999999</v>
      </c>
      <c r="Z5">
        <v>0.12559999999999999</v>
      </c>
      <c r="AA5">
        <v>7.2900000000000006E-2</v>
      </c>
      <c r="AB5">
        <v>0.19850000000000001</v>
      </c>
      <c r="AC5">
        <v>132.37</v>
      </c>
      <c r="AD5" s="70">
        <v>3377</v>
      </c>
      <c r="AE5">
        <v>416.06</v>
      </c>
      <c r="AF5" s="70">
        <v>128931.91</v>
      </c>
      <c r="AG5" t="s">
        <v>751</v>
      </c>
      <c r="AH5" s="70">
        <v>32135</v>
      </c>
      <c r="AI5" s="70">
        <v>46706.8</v>
      </c>
      <c r="AJ5">
        <v>37.42</v>
      </c>
      <c r="AK5">
        <v>24.21</v>
      </c>
      <c r="AL5">
        <v>26.8</v>
      </c>
      <c r="AM5">
        <v>4.17</v>
      </c>
      <c r="AN5">
        <v>962.81</v>
      </c>
      <c r="AO5">
        <v>1.0447</v>
      </c>
      <c r="AP5" s="70">
        <v>1128.44</v>
      </c>
      <c r="AQ5" s="70">
        <v>1931.56</v>
      </c>
      <c r="AR5" s="70">
        <v>5187.66</v>
      </c>
      <c r="AS5">
        <v>422.66</v>
      </c>
      <c r="AT5">
        <v>247.8</v>
      </c>
      <c r="AU5" s="70">
        <v>8918.1200000000008</v>
      </c>
      <c r="AV5" s="70">
        <v>5009.03</v>
      </c>
      <c r="AW5">
        <v>0.49349999999999999</v>
      </c>
      <c r="AX5" s="70">
        <v>3344.12</v>
      </c>
      <c r="AY5">
        <v>0.32940000000000003</v>
      </c>
      <c r="AZ5">
        <v>956.16</v>
      </c>
      <c r="BA5">
        <v>9.4200000000000006E-2</v>
      </c>
      <c r="BB5">
        <v>841.66</v>
      </c>
      <c r="BC5">
        <v>8.2900000000000001E-2</v>
      </c>
      <c r="BD5" s="70">
        <v>10150.969999999999</v>
      </c>
      <c r="BE5" s="70">
        <v>3973.66</v>
      </c>
      <c r="BF5">
        <v>1.1382000000000001</v>
      </c>
      <c r="BG5">
        <v>0.53680000000000005</v>
      </c>
      <c r="BH5">
        <v>0.2238</v>
      </c>
      <c r="BI5">
        <v>0.17780000000000001</v>
      </c>
      <c r="BJ5">
        <v>3.7600000000000001E-2</v>
      </c>
      <c r="BK5">
        <v>2.3900000000000001E-2</v>
      </c>
    </row>
    <row r="6" spans="1:63" x14ac:dyDescent="0.25">
      <c r="A6" t="s">
        <v>84</v>
      </c>
      <c r="B6">
        <v>45757</v>
      </c>
      <c r="C6">
        <v>92.95</v>
      </c>
      <c r="D6">
        <v>12.4</v>
      </c>
      <c r="E6" s="70">
        <v>1153.05</v>
      </c>
      <c r="F6" s="70">
        <v>1140.22</v>
      </c>
      <c r="G6">
        <v>3.5999999999999999E-3</v>
      </c>
      <c r="H6">
        <v>5.7999999999999996E-3</v>
      </c>
      <c r="I6">
        <v>1.2999999999999999E-3</v>
      </c>
      <c r="J6">
        <v>1.1599999999999999E-2</v>
      </c>
      <c r="K6">
        <v>0.96030000000000004</v>
      </c>
      <c r="L6">
        <v>1.7399999999999999E-2</v>
      </c>
      <c r="M6">
        <v>0.38490000000000002</v>
      </c>
      <c r="N6">
        <v>2.0999999999999999E-3</v>
      </c>
      <c r="O6">
        <v>0.12870000000000001</v>
      </c>
      <c r="P6" s="70">
        <v>50158.92</v>
      </c>
      <c r="Q6">
        <v>0.2205</v>
      </c>
      <c r="R6">
        <v>0.1862</v>
      </c>
      <c r="S6">
        <v>0.59330000000000005</v>
      </c>
      <c r="T6">
        <v>18.149999999999999</v>
      </c>
      <c r="U6">
        <v>9.24</v>
      </c>
      <c r="V6" s="70">
        <v>65914.570000000007</v>
      </c>
      <c r="W6">
        <v>121.03</v>
      </c>
      <c r="X6" s="70">
        <v>110417.56</v>
      </c>
      <c r="Y6">
        <v>0.91159999999999997</v>
      </c>
      <c r="Z6">
        <v>4.5999999999999999E-2</v>
      </c>
      <c r="AA6">
        <v>4.24E-2</v>
      </c>
      <c r="AB6">
        <v>8.8400000000000006E-2</v>
      </c>
      <c r="AC6">
        <v>110.42</v>
      </c>
      <c r="AD6" s="70">
        <v>2696.4</v>
      </c>
      <c r="AE6">
        <v>407.73</v>
      </c>
      <c r="AF6" s="70">
        <v>107900.75</v>
      </c>
      <c r="AG6" t="s">
        <v>751</v>
      </c>
      <c r="AH6" s="70">
        <v>33575</v>
      </c>
      <c r="AI6" s="70">
        <v>46984.3</v>
      </c>
      <c r="AJ6">
        <v>35.85</v>
      </c>
      <c r="AK6">
        <v>23.72</v>
      </c>
      <c r="AL6">
        <v>25.98</v>
      </c>
      <c r="AM6">
        <v>4.51</v>
      </c>
      <c r="AN6" s="70">
        <v>1221.31</v>
      </c>
      <c r="AO6">
        <v>1.1335999999999999</v>
      </c>
      <c r="AP6" s="70">
        <v>1186.33</v>
      </c>
      <c r="AQ6" s="70">
        <v>1905.8</v>
      </c>
      <c r="AR6" s="70">
        <v>5102.6000000000004</v>
      </c>
      <c r="AS6">
        <v>362.15</v>
      </c>
      <c r="AT6">
        <v>258.91000000000003</v>
      </c>
      <c r="AU6" s="70">
        <v>8815.7800000000007</v>
      </c>
      <c r="AV6" s="70">
        <v>5265.31</v>
      </c>
      <c r="AW6">
        <v>0.52129999999999999</v>
      </c>
      <c r="AX6" s="70">
        <v>2995.91</v>
      </c>
      <c r="AY6">
        <v>0.29659999999999997</v>
      </c>
      <c r="AZ6" s="70">
        <v>1115.6600000000001</v>
      </c>
      <c r="BA6">
        <v>0.1104</v>
      </c>
      <c r="BB6">
        <v>724.36</v>
      </c>
      <c r="BC6">
        <v>7.17E-2</v>
      </c>
      <c r="BD6" s="70">
        <v>10101.25</v>
      </c>
      <c r="BE6" s="70">
        <v>4512.8599999999997</v>
      </c>
      <c r="BF6">
        <v>1.4674</v>
      </c>
      <c r="BG6">
        <v>0.53339999999999999</v>
      </c>
      <c r="BH6">
        <v>0.20699999999999999</v>
      </c>
      <c r="BI6">
        <v>0.19819999999999999</v>
      </c>
      <c r="BJ6">
        <v>3.8199999999999998E-2</v>
      </c>
      <c r="BK6">
        <v>2.3199999999999998E-2</v>
      </c>
    </row>
    <row r="7" spans="1:63" x14ac:dyDescent="0.25">
      <c r="A7" t="s">
        <v>85</v>
      </c>
      <c r="B7">
        <v>43497</v>
      </c>
      <c r="C7">
        <v>15.24</v>
      </c>
      <c r="D7">
        <v>226.41</v>
      </c>
      <c r="E7" s="70">
        <v>3450.09</v>
      </c>
      <c r="F7" s="70">
        <v>2958.08</v>
      </c>
      <c r="G7">
        <v>6.4000000000000003E-3</v>
      </c>
      <c r="H7">
        <v>0.20649999999999999</v>
      </c>
      <c r="I7">
        <v>1.4E-3</v>
      </c>
      <c r="J7">
        <v>6.3799999999999996E-2</v>
      </c>
      <c r="K7">
        <v>0.62960000000000005</v>
      </c>
      <c r="L7">
        <v>9.2399999999999996E-2</v>
      </c>
      <c r="M7">
        <v>0.74229999999999996</v>
      </c>
      <c r="N7">
        <v>2.98E-2</v>
      </c>
      <c r="O7">
        <v>0.17249999999999999</v>
      </c>
      <c r="P7" s="70">
        <v>53752.89</v>
      </c>
      <c r="Q7">
        <v>0.21659999999999999</v>
      </c>
      <c r="R7">
        <v>0.18720000000000001</v>
      </c>
      <c r="S7">
        <v>0.59630000000000005</v>
      </c>
      <c r="T7">
        <v>17.89</v>
      </c>
      <c r="U7">
        <v>21.39</v>
      </c>
      <c r="V7" s="70">
        <v>75237.509999999995</v>
      </c>
      <c r="W7">
        <v>159.18</v>
      </c>
      <c r="X7" s="70">
        <v>79073.990000000005</v>
      </c>
      <c r="Y7">
        <v>0.68159999999999998</v>
      </c>
      <c r="Z7">
        <v>0.27010000000000001</v>
      </c>
      <c r="AA7">
        <v>4.8300000000000003E-2</v>
      </c>
      <c r="AB7">
        <v>0.31840000000000002</v>
      </c>
      <c r="AC7">
        <v>79.069999999999993</v>
      </c>
      <c r="AD7" s="70">
        <v>2956.6</v>
      </c>
      <c r="AE7">
        <v>396.35</v>
      </c>
      <c r="AF7" s="70">
        <v>82025.31</v>
      </c>
      <c r="AG7" t="s">
        <v>751</v>
      </c>
      <c r="AH7" s="70">
        <v>24147</v>
      </c>
      <c r="AI7" s="70">
        <v>35860.480000000003</v>
      </c>
      <c r="AJ7">
        <v>53.82</v>
      </c>
      <c r="AK7">
        <v>34.96</v>
      </c>
      <c r="AL7">
        <v>39.96</v>
      </c>
      <c r="AM7">
        <v>4.6399999999999997</v>
      </c>
      <c r="AN7">
        <v>8.5399999999999991</v>
      </c>
      <c r="AO7">
        <v>1.0263</v>
      </c>
      <c r="AP7" s="70">
        <v>1354.46</v>
      </c>
      <c r="AQ7" s="70">
        <v>1961.18</v>
      </c>
      <c r="AR7" s="70">
        <v>6056.84</v>
      </c>
      <c r="AS7">
        <v>609.66999999999996</v>
      </c>
      <c r="AT7">
        <v>372.04</v>
      </c>
      <c r="AU7" s="70">
        <v>10354.19</v>
      </c>
      <c r="AV7" s="70">
        <v>7020.89</v>
      </c>
      <c r="AW7">
        <v>0.58120000000000005</v>
      </c>
      <c r="AX7" s="70">
        <v>2827.28</v>
      </c>
      <c r="AY7">
        <v>0.23400000000000001</v>
      </c>
      <c r="AZ7">
        <v>726.39</v>
      </c>
      <c r="BA7">
        <v>6.0100000000000001E-2</v>
      </c>
      <c r="BB7" s="70">
        <v>1506.18</v>
      </c>
      <c r="BC7">
        <v>0.12470000000000001</v>
      </c>
      <c r="BD7" s="70">
        <v>12080.74</v>
      </c>
      <c r="BE7" s="70">
        <v>4486.08</v>
      </c>
      <c r="BF7">
        <v>2.1852</v>
      </c>
      <c r="BG7">
        <v>0.52580000000000005</v>
      </c>
      <c r="BH7">
        <v>0.20830000000000001</v>
      </c>
      <c r="BI7">
        <v>0.22470000000000001</v>
      </c>
      <c r="BJ7">
        <v>2.52E-2</v>
      </c>
      <c r="BK7">
        <v>1.61E-2</v>
      </c>
    </row>
    <row r="8" spans="1:63" x14ac:dyDescent="0.25">
      <c r="A8" t="s">
        <v>86</v>
      </c>
      <c r="B8">
        <v>46847</v>
      </c>
      <c r="C8">
        <v>94.76</v>
      </c>
      <c r="D8">
        <v>13.97</v>
      </c>
      <c r="E8" s="70">
        <v>1323.45</v>
      </c>
      <c r="F8" s="70">
        <v>1335.08</v>
      </c>
      <c r="G8">
        <v>2.7000000000000001E-3</v>
      </c>
      <c r="H8">
        <v>5.3E-3</v>
      </c>
      <c r="I8">
        <v>1.2999999999999999E-3</v>
      </c>
      <c r="J8">
        <v>8.9999999999999993E-3</v>
      </c>
      <c r="K8">
        <v>0.96709999999999996</v>
      </c>
      <c r="L8">
        <v>1.46E-2</v>
      </c>
      <c r="M8">
        <v>0.42470000000000002</v>
      </c>
      <c r="N8">
        <v>1.6000000000000001E-3</v>
      </c>
      <c r="O8">
        <v>0.13320000000000001</v>
      </c>
      <c r="P8" s="70">
        <v>49804.67</v>
      </c>
      <c r="Q8">
        <v>0.20930000000000001</v>
      </c>
      <c r="R8">
        <v>0.17960000000000001</v>
      </c>
      <c r="S8">
        <v>0.61109999999999998</v>
      </c>
      <c r="T8">
        <v>18.14</v>
      </c>
      <c r="U8">
        <v>10.18</v>
      </c>
      <c r="V8" s="70">
        <v>63867.55</v>
      </c>
      <c r="W8">
        <v>125.99</v>
      </c>
      <c r="X8" s="70">
        <v>99164.15</v>
      </c>
      <c r="Y8">
        <v>0.9093</v>
      </c>
      <c r="Z8">
        <v>5.2699999999999997E-2</v>
      </c>
      <c r="AA8">
        <v>3.7900000000000003E-2</v>
      </c>
      <c r="AB8">
        <v>9.0700000000000003E-2</v>
      </c>
      <c r="AC8">
        <v>99.16</v>
      </c>
      <c r="AD8" s="70">
        <v>2446.35</v>
      </c>
      <c r="AE8">
        <v>375.1</v>
      </c>
      <c r="AF8" s="70">
        <v>97457.88</v>
      </c>
      <c r="AG8" t="s">
        <v>751</v>
      </c>
      <c r="AH8" s="70">
        <v>32882</v>
      </c>
      <c r="AI8" s="70">
        <v>45528.52</v>
      </c>
      <c r="AJ8">
        <v>32.51</v>
      </c>
      <c r="AK8">
        <v>23.88</v>
      </c>
      <c r="AL8">
        <v>25.28</v>
      </c>
      <c r="AM8">
        <v>4.3899999999999997</v>
      </c>
      <c r="AN8">
        <v>947.11</v>
      </c>
      <c r="AO8">
        <v>0.99299999999999999</v>
      </c>
      <c r="AP8" s="70">
        <v>1086.1400000000001</v>
      </c>
      <c r="AQ8" s="70">
        <v>1950.85</v>
      </c>
      <c r="AR8" s="70">
        <v>4994.45</v>
      </c>
      <c r="AS8">
        <v>374.33</v>
      </c>
      <c r="AT8">
        <v>231.2</v>
      </c>
      <c r="AU8" s="70">
        <v>8636.9599999999991</v>
      </c>
      <c r="AV8" s="70">
        <v>5661.04</v>
      </c>
      <c r="AW8">
        <v>0.57250000000000001</v>
      </c>
      <c r="AX8" s="70">
        <v>2398.71</v>
      </c>
      <c r="AY8">
        <v>0.24260000000000001</v>
      </c>
      <c r="AZ8" s="70">
        <v>1064.79</v>
      </c>
      <c r="BA8">
        <v>0.1077</v>
      </c>
      <c r="BB8">
        <v>763.2</v>
      </c>
      <c r="BC8">
        <v>7.7200000000000005E-2</v>
      </c>
      <c r="BD8" s="70">
        <v>9887.73</v>
      </c>
      <c r="BE8" s="70">
        <v>5147.71</v>
      </c>
      <c r="BF8">
        <v>1.821</v>
      </c>
      <c r="BG8">
        <v>0.53959999999999997</v>
      </c>
      <c r="BH8">
        <v>0.21079999999999999</v>
      </c>
      <c r="BI8">
        <v>0.1903</v>
      </c>
      <c r="BJ8">
        <v>3.8300000000000001E-2</v>
      </c>
      <c r="BK8">
        <v>2.1000000000000001E-2</v>
      </c>
    </row>
    <row r="9" spans="1:63" x14ac:dyDescent="0.25">
      <c r="A9" t="s">
        <v>87</v>
      </c>
      <c r="B9">
        <v>45195</v>
      </c>
      <c r="C9">
        <v>40.24</v>
      </c>
      <c r="D9">
        <v>104.19</v>
      </c>
      <c r="E9" s="70">
        <v>4192.5600000000004</v>
      </c>
      <c r="F9" s="70">
        <v>3962.77</v>
      </c>
      <c r="G9">
        <v>1.5900000000000001E-2</v>
      </c>
      <c r="H9">
        <v>6.5299999999999997E-2</v>
      </c>
      <c r="I9">
        <v>1.6000000000000001E-3</v>
      </c>
      <c r="J9">
        <v>3.1699999999999999E-2</v>
      </c>
      <c r="K9">
        <v>0.8387</v>
      </c>
      <c r="L9">
        <v>4.6699999999999998E-2</v>
      </c>
      <c r="M9">
        <v>0.28720000000000001</v>
      </c>
      <c r="N9">
        <v>1.4800000000000001E-2</v>
      </c>
      <c r="O9">
        <v>0.12509999999999999</v>
      </c>
      <c r="P9" s="70">
        <v>56444.72</v>
      </c>
      <c r="Q9">
        <v>0.2384</v>
      </c>
      <c r="R9">
        <v>0.22270000000000001</v>
      </c>
      <c r="S9">
        <v>0.53890000000000005</v>
      </c>
      <c r="T9">
        <v>19.73</v>
      </c>
      <c r="U9">
        <v>22.94</v>
      </c>
      <c r="V9" s="70">
        <v>78348.97</v>
      </c>
      <c r="W9">
        <v>179.14</v>
      </c>
      <c r="X9" s="70">
        <v>145596.04999999999</v>
      </c>
      <c r="Y9">
        <v>0.80169999999999997</v>
      </c>
      <c r="Z9">
        <v>0.17100000000000001</v>
      </c>
      <c r="AA9">
        <v>2.7300000000000001E-2</v>
      </c>
      <c r="AB9">
        <v>0.1983</v>
      </c>
      <c r="AC9">
        <v>145.6</v>
      </c>
      <c r="AD9" s="70">
        <v>5509.62</v>
      </c>
      <c r="AE9">
        <v>715.98</v>
      </c>
      <c r="AF9" s="70">
        <v>165808.66</v>
      </c>
      <c r="AG9" t="s">
        <v>751</v>
      </c>
      <c r="AH9" s="70">
        <v>37789</v>
      </c>
      <c r="AI9" s="70">
        <v>58402.94</v>
      </c>
      <c r="AJ9">
        <v>59.05</v>
      </c>
      <c r="AK9">
        <v>37.25</v>
      </c>
      <c r="AL9">
        <v>39.36</v>
      </c>
      <c r="AM9">
        <v>5</v>
      </c>
      <c r="AN9" s="70">
        <v>1392.31</v>
      </c>
      <c r="AO9">
        <v>0.89870000000000005</v>
      </c>
      <c r="AP9" s="70">
        <v>1083.71</v>
      </c>
      <c r="AQ9" s="70">
        <v>1776.69</v>
      </c>
      <c r="AR9" s="70">
        <v>5437.89</v>
      </c>
      <c r="AS9">
        <v>537.17999999999995</v>
      </c>
      <c r="AT9">
        <v>259.58999999999997</v>
      </c>
      <c r="AU9" s="70">
        <v>9095.06</v>
      </c>
      <c r="AV9" s="70">
        <v>3557.62</v>
      </c>
      <c r="AW9">
        <v>0.35630000000000001</v>
      </c>
      <c r="AX9" s="70">
        <v>5086</v>
      </c>
      <c r="AY9">
        <v>0.50939999999999996</v>
      </c>
      <c r="AZ9">
        <v>805.21</v>
      </c>
      <c r="BA9">
        <v>8.0600000000000005E-2</v>
      </c>
      <c r="BB9">
        <v>536.16999999999996</v>
      </c>
      <c r="BC9">
        <v>5.3699999999999998E-2</v>
      </c>
      <c r="BD9" s="70">
        <v>9985</v>
      </c>
      <c r="BE9" s="70">
        <v>2154.33</v>
      </c>
      <c r="BF9">
        <v>0.40050000000000002</v>
      </c>
      <c r="BG9">
        <v>0.57730000000000004</v>
      </c>
      <c r="BH9">
        <v>0.22589999999999999</v>
      </c>
      <c r="BI9">
        <v>0.1444</v>
      </c>
      <c r="BJ9">
        <v>3.2800000000000003E-2</v>
      </c>
      <c r="BK9">
        <v>1.95E-2</v>
      </c>
    </row>
    <row r="10" spans="1:63" x14ac:dyDescent="0.25">
      <c r="A10" t="s">
        <v>88</v>
      </c>
      <c r="B10">
        <v>49759</v>
      </c>
      <c r="C10">
        <v>61.05</v>
      </c>
      <c r="D10">
        <v>19.12</v>
      </c>
      <c r="E10" s="70">
        <v>1167.3</v>
      </c>
      <c r="F10" s="70">
        <v>1182.8699999999999</v>
      </c>
      <c r="G10">
        <v>7.4000000000000003E-3</v>
      </c>
      <c r="H10">
        <v>5.7000000000000002E-3</v>
      </c>
      <c r="I10">
        <v>1E-3</v>
      </c>
      <c r="J10">
        <v>1.5800000000000002E-2</v>
      </c>
      <c r="K10">
        <v>0.95420000000000005</v>
      </c>
      <c r="L10">
        <v>1.5800000000000002E-2</v>
      </c>
      <c r="M10">
        <v>0.21249999999999999</v>
      </c>
      <c r="N10">
        <v>7.7999999999999996E-3</v>
      </c>
      <c r="O10">
        <v>0.11</v>
      </c>
      <c r="P10" s="70">
        <v>53439.22</v>
      </c>
      <c r="Q10">
        <v>0.18240000000000001</v>
      </c>
      <c r="R10">
        <v>0.187</v>
      </c>
      <c r="S10">
        <v>0.63060000000000005</v>
      </c>
      <c r="T10">
        <v>18.54</v>
      </c>
      <c r="U10">
        <v>7.85</v>
      </c>
      <c r="V10" s="70">
        <v>71610.53</v>
      </c>
      <c r="W10">
        <v>145.59</v>
      </c>
      <c r="X10" s="70">
        <v>153541.82</v>
      </c>
      <c r="Y10">
        <v>0.83879999999999999</v>
      </c>
      <c r="Z10">
        <v>0.1113</v>
      </c>
      <c r="AA10">
        <v>4.9799999999999997E-2</v>
      </c>
      <c r="AB10">
        <v>0.16120000000000001</v>
      </c>
      <c r="AC10">
        <v>153.54</v>
      </c>
      <c r="AD10" s="70">
        <v>4474.55</v>
      </c>
      <c r="AE10">
        <v>568.41</v>
      </c>
      <c r="AF10" s="70">
        <v>155444.29999999999</v>
      </c>
      <c r="AG10" t="s">
        <v>751</v>
      </c>
      <c r="AH10" s="70">
        <v>37793</v>
      </c>
      <c r="AI10" s="70">
        <v>57524.75</v>
      </c>
      <c r="AJ10">
        <v>45.21</v>
      </c>
      <c r="AK10">
        <v>28</v>
      </c>
      <c r="AL10">
        <v>30.92</v>
      </c>
      <c r="AM10">
        <v>4.84</v>
      </c>
      <c r="AN10" s="70">
        <v>1302.58</v>
      </c>
      <c r="AO10">
        <v>1.0095000000000001</v>
      </c>
      <c r="AP10" s="70">
        <v>1237.3399999999999</v>
      </c>
      <c r="AQ10" s="70">
        <v>1765.79</v>
      </c>
      <c r="AR10" s="70">
        <v>5164.74</v>
      </c>
      <c r="AS10">
        <v>404.39</v>
      </c>
      <c r="AT10">
        <v>241.84</v>
      </c>
      <c r="AU10" s="70">
        <v>8814.11</v>
      </c>
      <c r="AV10" s="70">
        <v>3873.84</v>
      </c>
      <c r="AW10">
        <v>0.3871</v>
      </c>
      <c r="AX10" s="70">
        <v>4604.4399999999996</v>
      </c>
      <c r="AY10">
        <v>0.46010000000000001</v>
      </c>
      <c r="AZ10" s="70">
        <v>1077.58</v>
      </c>
      <c r="BA10">
        <v>0.1077</v>
      </c>
      <c r="BB10">
        <v>451.28</v>
      </c>
      <c r="BC10">
        <v>4.5100000000000001E-2</v>
      </c>
      <c r="BD10" s="70">
        <v>10007.129999999999</v>
      </c>
      <c r="BE10" s="70">
        <v>3101.34</v>
      </c>
      <c r="BF10">
        <v>0.63449999999999995</v>
      </c>
      <c r="BG10">
        <v>0.56110000000000004</v>
      </c>
      <c r="BH10">
        <v>0.21129999999999999</v>
      </c>
      <c r="BI10">
        <v>0.16370000000000001</v>
      </c>
      <c r="BJ10">
        <v>3.6499999999999998E-2</v>
      </c>
      <c r="BK10">
        <v>2.7300000000000001E-2</v>
      </c>
    </row>
    <row r="11" spans="1:63" x14ac:dyDescent="0.25">
      <c r="A11" t="s">
        <v>89</v>
      </c>
      <c r="B11">
        <v>46623</v>
      </c>
      <c r="C11">
        <v>90</v>
      </c>
      <c r="D11">
        <v>8.7100000000000009</v>
      </c>
      <c r="E11">
        <v>783.8</v>
      </c>
      <c r="F11">
        <v>791.41</v>
      </c>
      <c r="G11">
        <v>2.8E-3</v>
      </c>
      <c r="H11">
        <v>4.0000000000000001E-3</v>
      </c>
      <c r="I11">
        <v>6.9999999999999999E-4</v>
      </c>
      <c r="J11">
        <v>1.2699999999999999E-2</v>
      </c>
      <c r="K11">
        <v>0.96609999999999996</v>
      </c>
      <c r="L11">
        <v>1.38E-2</v>
      </c>
      <c r="M11">
        <v>0.39529999999999998</v>
      </c>
      <c r="N11">
        <v>2.5000000000000001E-3</v>
      </c>
      <c r="O11">
        <v>0.14530000000000001</v>
      </c>
      <c r="P11" s="70">
        <v>48715.18</v>
      </c>
      <c r="Q11">
        <v>0.24379999999999999</v>
      </c>
      <c r="R11">
        <v>0.16769999999999999</v>
      </c>
      <c r="S11">
        <v>0.58850000000000002</v>
      </c>
      <c r="T11">
        <v>17.16</v>
      </c>
      <c r="U11">
        <v>7</v>
      </c>
      <c r="V11" s="70">
        <v>61054.85</v>
      </c>
      <c r="W11">
        <v>108.51</v>
      </c>
      <c r="X11" s="70">
        <v>111752.91</v>
      </c>
      <c r="Y11">
        <v>0.90839999999999999</v>
      </c>
      <c r="Z11">
        <v>5.1400000000000001E-2</v>
      </c>
      <c r="AA11">
        <v>4.02E-2</v>
      </c>
      <c r="AB11">
        <v>9.1600000000000001E-2</v>
      </c>
      <c r="AC11">
        <v>111.75</v>
      </c>
      <c r="AD11" s="70">
        <v>2747.9</v>
      </c>
      <c r="AE11">
        <v>427.76</v>
      </c>
      <c r="AF11" s="70">
        <v>99371.43</v>
      </c>
      <c r="AG11" t="s">
        <v>751</v>
      </c>
      <c r="AH11" s="70">
        <v>31913</v>
      </c>
      <c r="AI11" s="70">
        <v>44232.14</v>
      </c>
      <c r="AJ11">
        <v>36.130000000000003</v>
      </c>
      <c r="AK11">
        <v>23.84</v>
      </c>
      <c r="AL11">
        <v>26.36</v>
      </c>
      <c r="AM11">
        <v>4.8</v>
      </c>
      <c r="AN11" s="70">
        <v>1190.71</v>
      </c>
      <c r="AO11">
        <v>1.2518</v>
      </c>
      <c r="AP11" s="70">
        <v>1343.79</v>
      </c>
      <c r="AQ11" s="70">
        <v>1940.83</v>
      </c>
      <c r="AR11" s="70">
        <v>5318.44</v>
      </c>
      <c r="AS11">
        <v>295.05</v>
      </c>
      <c r="AT11">
        <v>264.83</v>
      </c>
      <c r="AU11" s="70">
        <v>9162.93</v>
      </c>
      <c r="AV11" s="70">
        <v>5510.57</v>
      </c>
      <c r="AW11">
        <v>0.52190000000000003</v>
      </c>
      <c r="AX11" s="70">
        <v>3013.63</v>
      </c>
      <c r="AY11">
        <v>0.28539999999999999</v>
      </c>
      <c r="AZ11" s="70">
        <v>1322.63</v>
      </c>
      <c r="BA11">
        <v>0.12529999999999999</v>
      </c>
      <c r="BB11">
        <v>710.94</v>
      </c>
      <c r="BC11">
        <v>6.7299999999999999E-2</v>
      </c>
      <c r="BD11" s="70">
        <v>10557.78</v>
      </c>
      <c r="BE11" s="70">
        <v>4935.3900000000003</v>
      </c>
      <c r="BF11">
        <v>1.6585000000000001</v>
      </c>
      <c r="BG11">
        <v>0.52800000000000002</v>
      </c>
      <c r="BH11">
        <v>0.2077</v>
      </c>
      <c r="BI11">
        <v>0.1923</v>
      </c>
      <c r="BJ11">
        <v>3.8300000000000001E-2</v>
      </c>
      <c r="BK11">
        <v>3.3700000000000001E-2</v>
      </c>
    </row>
    <row r="12" spans="1:63" x14ac:dyDescent="0.25">
      <c r="A12" t="s">
        <v>90</v>
      </c>
      <c r="B12">
        <v>48207</v>
      </c>
      <c r="C12">
        <v>38.380000000000003</v>
      </c>
      <c r="D12">
        <v>107.69</v>
      </c>
      <c r="E12" s="70">
        <v>4133.1000000000004</v>
      </c>
      <c r="F12" s="70">
        <v>3963.88</v>
      </c>
      <c r="G12">
        <v>2.1700000000000001E-2</v>
      </c>
      <c r="H12">
        <v>2.1299999999999999E-2</v>
      </c>
      <c r="I12">
        <v>1E-3</v>
      </c>
      <c r="J12">
        <v>2.6100000000000002E-2</v>
      </c>
      <c r="K12">
        <v>0.90469999999999995</v>
      </c>
      <c r="L12">
        <v>2.52E-2</v>
      </c>
      <c r="M12">
        <v>0.1699</v>
      </c>
      <c r="N12">
        <v>1.0800000000000001E-2</v>
      </c>
      <c r="O12">
        <v>0.1067</v>
      </c>
      <c r="P12" s="70">
        <v>62831.16</v>
      </c>
      <c r="Q12">
        <v>0.21609999999999999</v>
      </c>
      <c r="R12">
        <v>0.20269999999999999</v>
      </c>
      <c r="S12">
        <v>0.58120000000000005</v>
      </c>
      <c r="T12">
        <v>19.73</v>
      </c>
      <c r="U12">
        <v>18.91</v>
      </c>
      <c r="V12" s="70">
        <v>83076.5</v>
      </c>
      <c r="W12">
        <v>215.06</v>
      </c>
      <c r="X12" s="70">
        <v>182118.82</v>
      </c>
      <c r="Y12">
        <v>0.81569999999999998</v>
      </c>
      <c r="Z12">
        <v>0.16</v>
      </c>
      <c r="AA12">
        <v>2.4299999999999999E-2</v>
      </c>
      <c r="AB12">
        <v>0.18429999999999999</v>
      </c>
      <c r="AC12">
        <v>182.12</v>
      </c>
      <c r="AD12" s="70">
        <v>6937.75</v>
      </c>
      <c r="AE12">
        <v>851.57</v>
      </c>
      <c r="AF12" s="70">
        <v>212540.57</v>
      </c>
      <c r="AG12" t="s">
        <v>751</v>
      </c>
      <c r="AH12" s="70">
        <v>43875</v>
      </c>
      <c r="AI12" s="70">
        <v>75875.789999999994</v>
      </c>
      <c r="AJ12">
        <v>65.12</v>
      </c>
      <c r="AK12">
        <v>37.090000000000003</v>
      </c>
      <c r="AL12">
        <v>39.31</v>
      </c>
      <c r="AM12">
        <v>4.3600000000000003</v>
      </c>
      <c r="AN12" s="70">
        <v>1299.5999999999999</v>
      </c>
      <c r="AO12">
        <v>0.73450000000000004</v>
      </c>
      <c r="AP12" s="70">
        <v>1155.3399999999999</v>
      </c>
      <c r="AQ12" s="70">
        <v>1866.73</v>
      </c>
      <c r="AR12" s="70">
        <v>5844.99</v>
      </c>
      <c r="AS12">
        <v>560.46</v>
      </c>
      <c r="AT12">
        <v>260.61</v>
      </c>
      <c r="AU12" s="70">
        <v>9688.1299999999992</v>
      </c>
      <c r="AV12" s="70">
        <v>2944.12</v>
      </c>
      <c r="AW12">
        <v>0.2828</v>
      </c>
      <c r="AX12" s="70">
        <v>6228.08</v>
      </c>
      <c r="AY12">
        <v>0.59819999999999995</v>
      </c>
      <c r="AZ12">
        <v>820.85</v>
      </c>
      <c r="BA12">
        <v>7.8799999999999995E-2</v>
      </c>
      <c r="BB12">
        <v>418.15</v>
      </c>
      <c r="BC12">
        <v>4.02E-2</v>
      </c>
      <c r="BD12" s="70">
        <v>10411.200000000001</v>
      </c>
      <c r="BE12" s="70">
        <v>1575.77</v>
      </c>
      <c r="BF12">
        <v>0.19550000000000001</v>
      </c>
      <c r="BG12">
        <v>0.59599999999999997</v>
      </c>
      <c r="BH12">
        <v>0.2208</v>
      </c>
      <c r="BI12">
        <v>0.1305</v>
      </c>
      <c r="BJ12">
        <v>3.2099999999999997E-2</v>
      </c>
      <c r="BK12">
        <v>2.06E-2</v>
      </c>
    </row>
    <row r="13" spans="1:63" x14ac:dyDescent="0.25">
      <c r="A13" t="s">
        <v>91</v>
      </c>
      <c r="B13">
        <v>48991</v>
      </c>
      <c r="C13">
        <v>80.55</v>
      </c>
      <c r="D13">
        <v>10.67</v>
      </c>
      <c r="E13">
        <v>818.18</v>
      </c>
      <c r="F13">
        <v>829</v>
      </c>
      <c r="G13">
        <v>4.1999999999999997E-3</v>
      </c>
      <c r="H13">
        <v>6.7999999999999996E-3</v>
      </c>
      <c r="I13">
        <v>1.1999999999999999E-3</v>
      </c>
      <c r="J13">
        <v>2.46E-2</v>
      </c>
      <c r="K13">
        <v>0.93969999999999998</v>
      </c>
      <c r="L13">
        <v>2.3400000000000001E-2</v>
      </c>
      <c r="M13">
        <v>0.39779999999999999</v>
      </c>
      <c r="N13">
        <v>2.8999999999999998E-3</v>
      </c>
      <c r="O13">
        <v>0.1464</v>
      </c>
      <c r="P13" s="70">
        <v>48611.8</v>
      </c>
      <c r="Q13">
        <v>0.2326</v>
      </c>
      <c r="R13">
        <v>0.19839999999999999</v>
      </c>
      <c r="S13">
        <v>0.56889999999999996</v>
      </c>
      <c r="T13">
        <v>17.02</v>
      </c>
      <c r="U13">
        <v>7.68</v>
      </c>
      <c r="V13" s="70">
        <v>58497.33</v>
      </c>
      <c r="W13">
        <v>103.54</v>
      </c>
      <c r="X13" s="70">
        <v>106634.51</v>
      </c>
      <c r="Y13">
        <v>0.88519999999999999</v>
      </c>
      <c r="Z13">
        <v>6.8199999999999997E-2</v>
      </c>
      <c r="AA13">
        <v>4.6699999999999998E-2</v>
      </c>
      <c r="AB13">
        <v>0.1148</v>
      </c>
      <c r="AC13">
        <v>106.63</v>
      </c>
      <c r="AD13" s="70">
        <v>2576.1799999999998</v>
      </c>
      <c r="AE13">
        <v>381.36</v>
      </c>
      <c r="AF13" s="70">
        <v>97560.44</v>
      </c>
      <c r="AG13" t="s">
        <v>751</v>
      </c>
      <c r="AH13" s="70">
        <v>31143</v>
      </c>
      <c r="AI13" s="70">
        <v>43032.480000000003</v>
      </c>
      <c r="AJ13">
        <v>39.03</v>
      </c>
      <c r="AK13">
        <v>23.17</v>
      </c>
      <c r="AL13">
        <v>27</v>
      </c>
      <c r="AM13">
        <v>4.46</v>
      </c>
      <c r="AN13" s="70">
        <v>1146.3900000000001</v>
      </c>
      <c r="AO13">
        <v>1.2866</v>
      </c>
      <c r="AP13" s="70">
        <v>1287.25</v>
      </c>
      <c r="AQ13" s="70">
        <v>1864.7</v>
      </c>
      <c r="AR13" s="70">
        <v>5334.3</v>
      </c>
      <c r="AS13">
        <v>345.02</v>
      </c>
      <c r="AT13">
        <v>252.39</v>
      </c>
      <c r="AU13" s="70">
        <v>9083.65</v>
      </c>
      <c r="AV13" s="70">
        <v>5427.51</v>
      </c>
      <c r="AW13">
        <v>0.52259999999999995</v>
      </c>
      <c r="AX13" s="70">
        <v>3115.63</v>
      </c>
      <c r="AY13">
        <v>0.3</v>
      </c>
      <c r="AZ13" s="70">
        <v>1182.67</v>
      </c>
      <c r="BA13">
        <v>0.1139</v>
      </c>
      <c r="BB13">
        <v>659.51</v>
      </c>
      <c r="BC13">
        <v>6.3500000000000001E-2</v>
      </c>
      <c r="BD13" s="70">
        <v>10385.32</v>
      </c>
      <c r="BE13" s="70">
        <v>4684.51</v>
      </c>
      <c r="BF13">
        <v>1.6847000000000001</v>
      </c>
      <c r="BG13">
        <v>0.53269999999999995</v>
      </c>
      <c r="BH13">
        <v>0.2147</v>
      </c>
      <c r="BI13">
        <v>0.18959999999999999</v>
      </c>
      <c r="BJ13">
        <v>3.61E-2</v>
      </c>
      <c r="BK13">
        <v>2.69E-2</v>
      </c>
    </row>
    <row r="14" spans="1:63" x14ac:dyDescent="0.25">
      <c r="A14" t="s">
        <v>92</v>
      </c>
      <c r="B14">
        <v>47415</v>
      </c>
      <c r="C14">
        <v>69.81</v>
      </c>
      <c r="D14">
        <v>10.16</v>
      </c>
      <c r="E14">
        <v>709.14</v>
      </c>
      <c r="F14">
        <v>720.41</v>
      </c>
      <c r="G14">
        <v>4.8999999999999998E-3</v>
      </c>
      <c r="H14">
        <v>7.1000000000000004E-3</v>
      </c>
      <c r="I14">
        <v>1.5E-3</v>
      </c>
      <c r="J14">
        <v>2.6700000000000002E-2</v>
      </c>
      <c r="K14">
        <v>0.93840000000000001</v>
      </c>
      <c r="L14">
        <v>2.1499999999999998E-2</v>
      </c>
      <c r="M14">
        <v>0.36770000000000003</v>
      </c>
      <c r="N14">
        <v>9.2999999999999992E-3</v>
      </c>
      <c r="O14">
        <v>0.1323</v>
      </c>
      <c r="P14" s="70">
        <v>49709</v>
      </c>
      <c r="Q14">
        <v>0.21690000000000001</v>
      </c>
      <c r="R14">
        <v>0.19550000000000001</v>
      </c>
      <c r="S14">
        <v>0.58760000000000001</v>
      </c>
      <c r="T14">
        <v>16.739999999999998</v>
      </c>
      <c r="U14">
        <v>6.1</v>
      </c>
      <c r="V14" s="70">
        <v>64232.480000000003</v>
      </c>
      <c r="W14">
        <v>111.79</v>
      </c>
      <c r="X14" s="70">
        <v>141175.59</v>
      </c>
      <c r="Y14">
        <v>0.81279999999999997</v>
      </c>
      <c r="Z14">
        <v>0.1104</v>
      </c>
      <c r="AA14">
        <v>7.6799999999999993E-2</v>
      </c>
      <c r="AB14">
        <v>0.18720000000000001</v>
      </c>
      <c r="AC14">
        <v>141.18</v>
      </c>
      <c r="AD14" s="70">
        <v>3986.27</v>
      </c>
      <c r="AE14">
        <v>499.45</v>
      </c>
      <c r="AF14" s="70">
        <v>134352.65</v>
      </c>
      <c r="AG14" t="s">
        <v>751</v>
      </c>
      <c r="AH14" s="70">
        <v>32696</v>
      </c>
      <c r="AI14" s="70">
        <v>47214.47</v>
      </c>
      <c r="AJ14">
        <v>44.11</v>
      </c>
      <c r="AK14">
        <v>26.37</v>
      </c>
      <c r="AL14">
        <v>30.18</v>
      </c>
      <c r="AM14">
        <v>4.45</v>
      </c>
      <c r="AN14" s="70">
        <v>1442.03</v>
      </c>
      <c r="AO14">
        <v>1.2485999999999999</v>
      </c>
      <c r="AP14" s="70">
        <v>1362.46</v>
      </c>
      <c r="AQ14" s="70">
        <v>1771.98</v>
      </c>
      <c r="AR14" s="70">
        <v>5409.74</v>
      </c>
      <c r="AS14">
        <v>420.82</v>
      </c>
      <c r="AT14">
        <v>291.66000000000003</v>
      </c>
      <c r="AU14" s="70">
        <v>9256.65</v>
      </c>
      <c r="AV14" s="70">
        <v>4394.68</v>
      </c>
      <c r="AW14">
        <v>0.40739999999999998</v>
      </c>
      <c r="AX14" s="70">
        <v>4261.38</v>
      </c>
      <c r="AY14">
        <v>0.39510000000000001</v>
      </c>
      <c r="AZ14" s="70">
        <v>1367.07</v>
      </c>
      <c r="BA14">
        <v>0.12670000000000001</v>
      </c>
      <c r="BB14">
        <v>763.23</v>
      </c>
      <c r="BC14">
        <v>7.0800000000000002E-2</v>
      </c>
      <c r="BD14" s="70">
        <v>10786.36</v>
      </c>
      <c r="BE14" s="70">
        <v>3703</v>
      </c>
      <c r="BF14">
        <v>0.98080000000000001</v>
      </c>
      <c r="BG14">
        <v>0.54239999999999999</v>
      </c>
      <c r="BH14">
        <v>0.20280000000000001</v>
      </c>
      <c r="BI14">
        <v>0.1948</v>
      </c>
      <c r="BJ14">
        <v>3.3500000000000002E-2</v>
      </c>
      <c r="BK14">
        <v>2.6499999999999999E-2</v>
      </c>
    </row>
    <row r="15" spans="1:63" x14ac:dyDescent="0.25">
      <c r="A15" t="s">
        <v>93</v>
      </c>
      <c r="B15">
        <v>46631</v>
      </c>
      <c r="C15">
        <v>80.709999999999994</v>
      </c>
      <c r="D15">
        <v>14.19</v>
      </c>
      <c r="E15" s="70">
        <v>1145.4000000000001</v>
      </c>
      <c r="F15" s="70">
        <v>1136.98</v>
      </c>
      <c r="G15">
        <v>4.4000000000000003E-3</v>
      </c>
      <c r="H15">
        <v>5.7999999999999996E-3</v>
      </c>
      <c r="I15">
        <v>6.9999999999999999E-4</v>
      </c>
      <c r="J15">
        <v>1.2200000000000001E-2</v>
      </c>
      <c r="K15">
        <v>0.96050000000000002</v>
      </c>
      <c r="L15">
        <v>1.6299999999999999E-2</v>
      </c>
      <c r="M15">
        <v>0.31469999999999998</v>
      </c>
      <c r="N15">
        <v>2.8E-3</v>
      </c>
      <c r="O15">
        <v>0.12970000000000001</v>
      </c>
      <c r="P15" s="70">
        <v>51661.99</v>
      </c>
      <c r="Q15">
        <v>0.2248</v>
      </c>
      <c r="R15">
        <v>0.17749999999999999</v>
      </c>
      <c r="S15">
        <v>0.59770000000000001</v>
      </c>
      <c r="T15">
        <v>17.829999999999998</v>
      </c>
      <c r="U15">
        <v>8.52</v>
      </c>
      <c r="V15" s="70">
        <v>64096.82</v>
      </c>
      <c r="W15">
        <v>130.69999999999999</v>
      </c>
      <c r="X15" s="70">
        <v>111147.47</v>
      </c>
      <c r="Y15">
        <v>0.89829999999999999</v>
      </c>
      <c r="Z15">
        <v>6.2899999999999998E-2</v>
      </c>
      <c r="AA15">
        <v>3.8800000000000001E-2</v>
      </c>
      <c r="AB15">
        <v>0.1017</v>
      </c>
      <c r="AC15">
        <v>111.15</v>
      </c>
      <c r="AD15" s="70">
        <v>2859.65</v>
      </c>
      <c r="AE15">
        <v>429.83</v>
      </c>
      <c r="AF15" s="70">
        <v>110418.32</v>
      </c>
      <c r="AG15" t="s">
        <v>751</v>
      </c>
      <c r="AH15" s="70">
        <v>34054</v>
      </c>
      <c r="AI15" s="70">
        <v>47870.18</v>
      </c>
      <c r="AJ15">
        <v>36.799999999999997</v>
      </c>
      <c r="AK15">
        <v>24.71</v>
      </c>
      <c r="AL15">
        <v>27.76</v>
      </c>
      <c r="AM15">
        <v>4.72</v>
      </c>
      <c r="AN15" s="70">
        <v>1264.8599999999999</v>
      </c>
      <c r="AO15">
        <v>1.1551</v>
      </c>
      <c r="AP15" s="70">
        <v>1133.51</v>
      </c>
      <c r="AQ15" s="70">
        <v>1807.27</v>
      </c>
      <c r="AR15" s="70">
        <v>5152.97</v>
      </c>
      <c r="AS15">
        <v>373.6</v>
      </c>
      <c r="AT15">
        <v>271.44</v>
      </c>
      <c r="AU15" s="70">
        <v>8738.7900000000009</v>
      </c>
      <c r="AV15" s="70">
        <v>5037.9399999999996</v>
      </c>
      <c r="AW15">
        <v>0.50439999999999996</v>
      </c>
      <c r="AX15" s="70">
        <v>3217.55</v>
      </c>
      <c r="AY15">
        <v>0.32219999999999999</v>
      </c>
      <c r="AZ15" s="70">
        <v>1156.6199999999999</v>
      </c>
      <c r="BA15">
        <v>0.1158</v>
      </c>
      <c r="BB15">
        <v>575.30999999999995</v>
      </c>
      <c r="BC15">
        <v>5.7599999999999998E-2</v>
      </c>
      <c r="BD15" s="70">
        <v>9987.42</v>
      </c>
      <c r="BE15" s="70">
        <v>4311.71</v>
      </c>
      <c r="BF15">
        <v>1.2984</v>
      </c>
      <c r="BG15">
        <v>0.53920000000000001</v>
      </c>
      <c r="BH15">
        <v>0.2094</v>
      </c>
      <c r="BI15">
        <v>0.1898</v>
      </c>
      <c r="BJ15">
        <v>3.4599999999999999E-2</v>
      </c>
      <c r="BK15">
        <v>2.7E-2</v>
      </c>
    </row>
    <row r="16" spans="1:63" x14ac:dyDescent="0.25">
      <c r="A16" t="s">
        <v>94</v>
      </c>
      <c r="B16">
        <v>47043</v>
      </c>
      <c r="C16">
        <v>68.86</v>
      </c>
      <c r="D16">
        <v>23.67</v>
      </c>
      <c r="E16" s="70">
        <v>1629.84</v>
      </c>
      <c r="F16" s="70">
        <v>1617.68</v>
      </c>
      <c r="G16">
        <v>1.1299999999999999E-2</v>
      </c>
      <c r="H16">
        <v>3.4599999999999999E-2</v>
      </c>
      <c r="I16">
        <v>2.0999999999999999E-3</v>
      </c>
      <c r="J16">
        <v>4.7500000000000001E-2</v>
      </c>
      <c r="K16">
        <v>0.85699999999999998</v>
      </c>
      <c r="L16">
        <v>4.7500000000000001E-2</v>
      </c>
      <c r="M16">
        <v>0.37559999999999999</v>
      </c>
      <c r="N16">
        <v>8.0999999999999996E-3</v>
      </c>
      <c r="O16">
        <v>0.13189999999999999</v>
      </c>
      <c r="P16" s="70">
        <v>54786.33</v>
      </c>
      <c r="Q16">
        <v>0.25929999999999997</v>
      </c>
      <c r="R16">
        <v>0.17560000000000001</v>
      </c>
      <c r="S16">
        <v>0.56510000000000005</v>
      </c>
      <c r="T16">
        <v>18.11</v>
      </c>
      <c r="U16">
        <v>11.83</v>
      </c>
      <c r="V16" s="70">
        <v>71083.789999999994</v>
      </c>
      <c r="W16">
        <v>133.05000000000001</v>
      </c>
      <c r="X16" s="70">
        <v>170912.33</v>
      </c>
      <c r="Y16">
        <v>0.67579999999999996</v>
      </c>
      <c r="Z16">
        <v>0.27179999999999999</v>
      </c>
      <c r="AA16">
        <v>5.2400000000000002E-2</v>
      </c>
      <c r="AB16">
        <v>0.32419999999999999</v>
      </c>
      <c r="AC16">
        <v>170.91</v>
      </c>
      <c r="AD16" s="70">
        <v>5258.03</v>
      </c>
      <c r="AE16">
        <v>543.72</v>
      </c>
      <c r="AF16" s="70">
        <v>173889.41</v>
      </c>
      <c r="AG16" t="s">
        <v>751</v>
      </c>
      <c r="AH16" s="70">
        <v>33828</v>
      </c>
      <c r="AI16" s="70">
        <v>50674.65</v>
      </c>
      <c r="AJ16">
        <v>48.71</v>
      </c>
      <c r="AK16">
        <v>29.78</v>
      </c>
      <c r="AL16">
        <v>33.79</v>
      </c>
      <c r="AM16">
        <v>4.5599999999999996</v>
      </c>
      <c r="AN16" s="70">
        <v>1759.43</v>
      </c>
      <c r="AO16">
        <v>1.0061</v>
      </c>
      <c r="AP16" s="70">
        <v>1269.31</v>
      </c>
      <c r="AQ16" s="70">
        <v>1744.68</v>
      </c>
      <c r="AR16" s="70">
        <v>5564.1</v>
      </c>
      <c r="AS16">
        <v>520.07000000000005</v>
      </c>
      <c r="AT16">
        <v>302.54000000000002</v>
      </c>
      <c r="AU16" s="70">
        <v>9400.7000000000007</v>
      </c>
      <c r="AV16" s="70">
        <v>3632.65</v>
      </c>
      <c r="AW16">
        <v>0.35389999999999999</v>
      </c>
      <c r="AX16" s="70">
        <v>4777.2700000000004</v>
      </c>
      <c r="AY16">
        <v>0.46539999999999998</v>
      </c>
      <c r="AZ16" s="70">
        <v>1204.6099999999999</v>
      </c>
      <c r="BA16">
        <v>0.1174</v>
      </c>
      <c r="BB16">
        <v>649.79999999999995</v>
      </c>
      <c r="BC16">
        <v>6.3299999999999995E-2</v>
      </c>
      <c r="BD16" s="70">
        <v>10264.33</v>
      </c>
      <c r="BE16" s="70">
        <v>2302.7199999999998</v>
      </c>
      <c r="BF16">
        <v>0.51439999999999997</v>
      </c>
      <c r="BG16">
        <v>0.5645</v>
      </c>
      <c r="BH16">
        <v>0.21229999999999999</v>
      </c>
      <c r="BI16">
        <v>0.1668</v>
      </c>
      <c r="BJ16">
        <v>3.3799999999999997E-2</v>
      </c>
      <c r="BK16">
        <v>2.2599999999999999E-2</v>
      </c>
    </row>
    <row r="17" spans="1:63" x14ac:dyDescent="0.25">
      <c r="A17" t="s">
        <v>95</v>
      </c>
      <c r="B17">
        <v>47423</v>
      </c>
      <c r="C17">
        <v>68.86</v>
      </c>
      <c r="D17">
        <v>11.8</v>
      </c>
      <c r="E17">
        <v>812.85</v>
      </c>
      <c r="F17">
        <v>821.36</v>
      </c>
      <c r="G17">
        <v>5.5999999999999999E-3</v>
      </c>
      <c r="H17">
        <v>6.8999999999999999E-3</v>
      </c>
      <c r="I17">
        <v>8.0000000000000004E-4</v>
      </c>
      <c r="J17">
        <v>1.2800000000000001E-2</v>
      </c>
      <c r="K17">
        <v>0.95860000000000001</v>
      </c>
      <c r="L17">
        <v>1.5299999999999999E-2</v>
      </c>
      <c r="M17">
        <v>0.2828</v>
      </c>
      <c r="N17">
        <v>3.0999999999999999E-3</v>
      </c>
      <c r="O17">
        <v>0.121</v>
      </c>
      <c r="P17" s="70">
        <v>50357.26</v>
      </c>
      <c r="Q17">
        <v>0.20469999999999999</v>
      </c>
      <c r="R17">
        <v>0.19239999999999999</v>
      </c>
      <c r="S17">
        <v>0.60289999999999999</v>
      </c>
      <c r="T17">
        <v>17.03</v>
      </c>
      <c r="U17">
        <v>6.51</v>
      </c>
      <c r="V17" s="70">
        <v>66236.13</v>
      </c>
      <c r="W17">
        <v>121.63</v>
      </c>
      <c r="X17" s="70">
        <v>121848.25</v>
      </c>
      <c r="Y17">
        <v>0.90269999999999995</v>
      </c>
      <c r="Z17">
        <v>5.96E-2</v>
      </c>
      <c r="AA17">
        <v>3.7699999999999997E-2</v>
      </c>
      <c r="AB17">
        <v>9.7299999999999998E-2</v>
      </c>
      <c r="AC17">
        <v>121.85</v>
      </c>
      <c r="AD17" s="70">
        <v>2973.55</v>
      </c>
      <c r="AE17">
        <v>444.25</v>
      </c>
      <c r="AF17" s="70">
        <v>115407.9</v>
      </c>
      <c r="AG17" t="s">
        <v>751</v>
      </c>
      <c r="AH17" s="70">
        <v>34905</v>
      </c>
      <c r="AI17" s="70">
        <v>49910.79</v>
      </c>
      <c r="AJ17">
        <v>37.409999999999997</v>
      </c>
      <c r="AK17">
        <v>23.05</v>
      </c>
      <c r="AL17">
        <v>26.13</v>
      </c>
      <c r="AM17">
        <v>5.01</v>
      </c>
      <c r="AN17" s="70">
        <v>1422.27</v>
      </c>
      <c r="AO17">
        <v>1.2002999999999999</v>
      </c>
      <c r="AP17" s="70">
        <v>1251.25</v>
      </c>
      <c r="AQ17" s="70">
        <v>1804.04</v>
      </c>
      <c r="AR17" s="70">
        <v>5255.98</v>
      </c>
      <c r="AS17">
        <v>364.88</v>
      </c>
      <c r="AT17">
        <v>274.72000000000003</v>
      </c>
      <c r="AU17" s="70">
        <v>8950.8700000000008</v>
      </c>
      <c r="AV17" s="70">
        <v>4798.8</v>
      </c>
      <c r="AW17">
        <v>0.46379999999999999</v>
      </c>
      <c r="AX17" s="70">
        <v>3681.58</v>
      </c>
      <c r="AY17">
        <v>0.35589999999999999</v>
      </c>
      <c r="AZ17" s="70">
        <v>1307.6500000000001</v>
      </c>
      <c r="BA17">
        <v>0.12640000000000001</v>
      </c>
      <c r="BB17">
        <v>557.72</v>
      </c>
      <c r="BC17">
        <v>5.3900000000000003E-2</v>
      </c>
      <c r="BD17" s="70">
        <v>10345.75</v>
      </c>
      <c r="BE17" s="70">
        <v>4204.0600000000004</v>
      </c>
      <c r="BF17">
        <v>1.1533</v>
      </c>
      <c r="BG17">
        <v>0.54449999999999998</v>
      </c>
      <c r="BH17">
        <v>0.21110000000000001</v>
      </c>
      <c r="BI17">
        <v>0.18149999999999999</v>
      </c>
      <c r="BJ17">
        <v>3.4799999999999998E-2</v>
      </c>
      <c r="BK17">
        <v>2.8000000000000001E-2</v>
      </c>
    </row>
    <row r="18" spans="1:63" x14ac:dyDescent="0.25">
      <c r="A18" t="s">
        <v>96</v>
      </c>
      <c r="B18">
        <v>43505</v>
      </c>
      <c r="C18">
        <v>63.38</v>
      </c>
      <c r="D18">
        <v>47.38</v>
      </c>
      <c r="E18" s="70">
        <v>3003.06</v>
      </c>
      <c r="F18" s="70">
        <v>2845.27</v>
      </c>
      <c r="G18">
        <v>8.0999999999999996E-3</v>
      </c>
      <c r="H18">
        <v>1.77E-2</v>
      </c>
      <c r="I18">
        <v>1E-3</v>
      </c>
      <c r="J18">
        <v>2.8799999999999999E-2</v>
      </c>
      <c r="K18">
        <v>0.91090000000000004</v>
      </c>
      <c r="L18">
        <v>3.3599999999999998E-2</v>
      </c>
      <c r="M18">
        <v>0.44419999999999998</v>
      </c>
      <c r="N18">
        <v>8.8999999999999999E-3</v>
      </c>
      <c r="O18">
        <v>0.15490000000000001</v>
      </c>
      <c r="P18" s="70">
        <v>54279.93</v>
      </c>
      <c r="Q18">
        <v>0.1981</v>
      </c>
      <c r="R18">
        <v>0.19209999999999999</v>
      </c>
      <c r="S18">
        <v>0.6099</v>
      </c>
      <c r="T18">
        <v>18.47</v>
      </c>
      <c r="U18">
        <v>18.39</v>
      </c>
      <c r="V18" s="70">
        <v>74417.98</v>
      </c>
      <c r="W18">
        <v>158.88999999999999</v>
      </c>
      <c r="X18" s="70">
        <v>129803.08</v>
      </c>
      <c r="Y18">
        <v>0.72130000000000005</v>
      </c>
      <c r="Z18">
        <v>0.21909999999999999</v>
      </c>
      <c r="AA18">
        <v>5.96E-2</v>
      </c>
      <c r="AB18">
        <v>0.2787</v>
      </c>
      <c r="AC18">
        <v>129.80000000000001</v>
      </c>
      <c r="AD18" s="70">
        <v>4286.5600000000004</v>
      </c>
      <c r="AE18">
        <v>504.86</v>
      </c>
      <c r="AF18" s="70">
        <v>139602.35999999999</v>
      </c>
      <c r="AG18" t="s">
        <v>751</v>
      </c>
      <c r="AH18" s="70">
        <v>29890</v>
      </c>
      <c r="AI18" s="70">
        <v>46555.76</v>
      </c>
      <c r="AJ18">
        <v>50.14</v>
      </c>
      <c r="AK18">
        <v>30.42</v>
      </c>
      <c r="AL18">
        <v>36.520000000000003</v>
      </c>
      <c r="AM18">
        <v>4.07</v>
      </c>
      <c r="AN18">
        <v>997.9</v>
      </c>
      <c r="AO18">
        <v>0.97099999999999997</v>
      </c>
      <c r="AP18" s="70">
        <v>1156.07</v>
      </c>
      <c r="AQ18" s="70">
        <v>1633.33</v>
      </c>
      <c r="AR18" s="70">
        <v>5495.11</v>
      </c>
      <c r="AS18">
        <v>453.51</v>
      </c>
      <c r="AT18">
        <v>274.62</v>
      </c>
      <c r="AU18" s="70">
        <v>9012.6299999999992</v>
      </c>
      <c r="AV18" s="70">
        <v>4340.33</v>
      </c>
      <c r="AW18">
        <v>0.43369999999999997</v>
      </c>
      <c r="AX18" s="70">
        <v>4054.28</v>
      </c>
      <c r="AY18">
        <v>0.40510000000000002</v>
      </c>
      <c r="AZ18">
        <v>803.22</v>
      </c>
      <c r="BA18">
        <v>8.0299999999999996E-2</v>
      </c>
      <c r="BB18">
        <v>809.5</v>
      </c>
      <c r="BC18">
        <v>8.09E-2</v>
      </c>
      <c r="BD18" s="70">
        <v>10007.33</v>
      </c>
      <c r="BE18" s="70">
        <v>2946.78</v>
      </c>
      <c r="BF18">
        <v>0.77149999999999996</v>
      </c>
      <c r="BG18">
        <v>0.56710000000000005</v>
      </c>
      <c r="BH18">
        <v>0.2157</v>
      </c>
      <c r="BI18">
        <v>0.16300000000000001</v>
      </c>
      <c r="BJ18">
        <v>3.32E-2</v>
      </c>
      <c r="BK18">
        <v>2.0899999999999998E-2</v>
      </c>
    </row>
    <row r="19" spans="1:63" x14ac:dyDescent="0.25">
      <c r="A19" t="s">
        <v>97</v>
      </c>
      <c r="B19">
        <v>43513</v>
      </c>
      <c r="C19">
        <v>34.71</v>
      </c>
      <c r="D19">
        <v>109.23</v>
      </c>
      <c r="E19" s="70">
        <v>3791.68</v>
      </c>
      <c r="F19" s="70">
        <v>3272.72</v>
      </c>
      <c r="G19">
        <v>9.1000000000000004E-3</v>
      </c>
      <c r="H19">
        <v>0.17169999999999999</v>
      </c>
      <c r="I19">
        <v>1.2999999999999999E-3</v>
      </c>
      <c r="J19">
        <v>5.1499999999999997E-2</v>
      </c>
      <c r="K19">
        <v>0.67620000000000002</v>
      </c>
      <c r="L19">
        <v>9.0200000000000002E-2</v>
      </c>
      <c r="M19">
        <v>0.66059999999999997</v>
      </c>
      <c r="N19">
        <v>1.95E-2</v>
      </c>
      <c r="O19">
        <v>0.16420000000000001</v>
      </c>
      <c r="P19" s="70">
        <v>54672.71</v>
      </c>
      <c r="Q19">
        <v>0.21579999999999999</v>
      </c>
      <c r="R19">
        <v>0.1895</v>
      </c>
      <c r="S19">
        <v>0.59470000000000001</v>
      </c>
      <c r="T19">
        <v>18.53</v>
      </c>
      <c r="U19">
        <v>23.81</v>
      </c>
      <c r="V19" s="70">
        <v>75517.67</v>
      </c>
      <c r="W19">
        <v>156.03</v>
      </c>
      <c r="X19" s="70">
        <v>96987.05</v>
      </c>
      <c r="Y19">
        <v>0.69230000000000003</v>
      </c>
      <c r="Z19">
        <v>0.26140000000000002</v>
      </c>
      <c r="AA19">
        <v>4.6399999999999997E-2</v>
      </c>
      <c r="AB19">
        <v>0.30769999999999997</v>
      </c>
      <c r="AC19">
        <v>96.99</v>
      </c>
      <c r="AD19" s="70">
        <v>3346.57</v>
      </c>
      <c r="AE19">
        <v>412.75</v>
      </c>
      <c r="AF19" s="70">
        <v>97908.57</v>
      </c>
      <c r="AG19" t="s">
        <v>751</v>
      </c>
      <c r="AH19" s="70">
        <v>25669</v>
      </c>
      <c r="AI19" s="70">
        <v>39071.19</v>
      </c>
      <c r="AJ19">
        <v>51.68</v>
      </c>
      <c r="AK19">
        <v>32.4</v>
      </c>
      <c r="AL19">
        <v>36.909999999999997</v>
      </c>
      <c r="AM19">
        <v>4.46</v>
      </c>
      <c r="AN19">
        <v>739.26</v>
      </c>
      <c r="AO19">
        <v>1.0425</v>
      </c>
      <c r="AP19" s="70">
        <v>1311.04</v>
      </c>
      <c r="AQ19" s="70">
        <v>1900.51</v>
      </c>
      <c r="AR19" s="70">
        <v>5810.36</v>
      </c>
      <c r="AS19">
        <v>565.02</v>
      </c>
      <c r="AT19">
        <v>324.79000000000002</v>
      </c>
      <c r="AU19" s="70">
        <v>9911.7199999999993</v>
      </c>
      <c r="AV19" s="70">
        <v>6102.57</v>
      </c>
      <c r="AW19">
        <v>0.52459999999999996</v>
      </c>
      <c r="AX19" s="70">
        <v>3390.95</v>
      </c>
      <c r="AY19">
        <v>0.29149999999999998</v>
      </c>
      <c r="AZ19">
        <v>801.05</v>
      </c>
      <c r="BA19">
        <v>6.8900000000000003E-2</v>
      </c>
      <c r="BB19" s="70">
        <v>1338.01</v>
      </c>
      <c r="BC19">
        <v>0.115</v>
      </c>
      <c r="BD19" s="70">
        <v>11632.58</v>
      </c>
      <c r="BE19" s="70">
        <v>3711.82</v>
      </c>
      <c r="BF19">
        <v>1.4636</v>
      </c>
      <c r="BG19">
        <v>0.52010000000000001</v>
      </c>
      <c r="BH19">
        <v>0.2054</v>
      </c>
      <c r="BI19">
        <v>0.2278</v>
      </c>
      <c r="BJ19">
        <v>2.6100000000000002E-2</v>
      </c>
      <c r="BK19">
        <v>2.06E-2</v>
      </c>
    </row>
    <row r="20" spans="1:63" x14ac:dyDescent="0.25">
      <c r="A20" t="s">
        <v>98</v>
      </c>
      <c r="B20">
        <v>43521</v>
      </c>
      <c r="C20">
        <v>44.1</v>
      </c>
      <c r="D20">
        <v>55.49</v>
      </c>
      <c r="E20" s="70">
        <v>2446.9499999999998</v>
      </c>
      <c r="F20" s="70">
        <v>2376.6</v>
      </c>
      <c r="G20">
        <v>1.5100000000000001E-2</v>
      </c>
      <c r="H20">
        <v>3.6499999999999998E-2</v>
      </c>
      <c r="I20">
        <v>1.6000000000000001E-3</v>
      </c>
      <c r="J20">
        <v>0.03</v>
      </c>
      <c r="K20">
        <v>0.87280000000000002</v>
      </c>
      <c r="L20">
        <v>4.3799999999999999E-2</v>
      </c>
      <c r="M20">
        <v>0.3634</v>
      </c>
      <c r="N20">
        <v>9.7999999999999997E-3</v>
      </c>
      <c r="O20">
        <v>0.13900000000000001</v>
      </c>
      <c r="P20" s="70">
        <v>58267.519999999997</v>
      </c>
      <c r="Q20">
        <v>0.2419</v>
      </c>
      <c r="R20">
        <v>0.1709</v>
      </c>
      <c r="S20">
        <v>0.58720000000000006</v>
      </c>
      <c r="T20">
        <v>17.940000000000001</v>
      </c>
      <c r="U20">
        <v>15.93</v>
      </c>
      <c r="V20" s="70">
        <v>77793.240000000005</v>
      </c>
      <c r="W20">
        <v>148.96</v>
      </c>
      <c r="X20" s="70">
        <v>180169.25</v>
      </c>
      <c r="Y20">
        <v>0.67710000000000004</v>
      </c>
      <c r="Z20">
        <v>0.27650000000000002</v>
      </c>
      <c r="AA20">
        <v>4.6399999999999997E-2</v>
      </c>
      <c r="AB20">
        <v>0.32290000000000002</v>
      </c>
      <c r="AC20">
        <v>180.17</v>
      </c>
      <c r="AD20" s="70">
        <v>6252.81</v>
      </c>
      <c r="AE20">
        <v>660.32</v>
      </c>
      <c r="AF20" s="70">
        <v>196184.35</v>
      </c>
      <c r="AG20" t="s">
        <v>751</v>
      </c>
      <c r="AH20" s="70">
        <v>33321</v>
      </c>
      <c r="AI20" s="70">
        <v>52239.199999999997</v>
      </c>
      <c r="AJ20">
        <v>55.6</v>
      </c>
      <c r="AK20">
        <v>33.130000000000003</v>
      </c>
      <c r="AL20">
        <v>37.659999999999997</v>
      </c>
      <c r="AM20">
        <v>4.55</v>
      </c>
      <c r="AN20" s="70">
        <v>1204.76</v>
      </c>
      <c r="AO20">
        <v>1.0135000000000001</v>
      </c>
      <c r="AP20" s="70">
        <v>1263.93</v>
      </c>
      <c r="AQ20" s="70">
        <v>1821.1</v>
      </c>
      <c r="AR20" s="70">
        <v>5952.41</v>
      </c>
      <c r="AS20">
        <v>610.65</v>
      </c>
      <c r="AT20">
        <v>301.79000000000002</v>
      </c>
      <c r="AU20" s="70">
        <v>9949.89</v>
      </c>
      <c r="AV20" s="70">
        <v>3423.96</v>
      </c>
      <c r="AW20">
        <v>0.31730000000000003</v>
      </c>
      <c r="AX20" s="70">
        <v>5716.1</v>
      </c>
      <c r="AY20">
        <v>0.52969999999999995</v>
      </c>
      <c r="AZ20">
        <v>975.25</v>
      </c>
      <c r="BA20">
        <v>9.0399999999999994E-2</v>
      </c>
      <c r="BB20">
        <v>675.36</v>
      </c>
      <c r="BC20">
        <v>6.2600000000000003E-2</v>
      </c>
      <c r="BD20" s="70">
        <v>10790.67</v>
      </c>
      <c r="BE20" s="70">
        <v>1946.19</v>
      </c>
      <c r="BF20">
        <v>0.3775</v>
      </c>
      <c r="BG20">
        <v>0.57010000000000005</v>
      </c>
      <c r="BH20">
        <v>0.21940000000000001</v>
      </c>
      <c r="BI20">
        <v>0.15570000000000001</v>
      </c>
      <c r="BJ20">
        <v>3.15E-2</v>
      </c>
      <c r="BK20">
        <v>2.3400000000000001E-2</v>
      </c>
    </row>
    <row r="21" spans="1:63" x14ac:dyDescent="0.25">
      <c r="A21" t="s">
        <v>99</v>
      </c>
      <c r="B21">
        <v>49171</v>
      </c>
      <c r="C21">
        <v>33.479999999999997</v>
      </c>
      <c r="D21">
        <v>102.9</v>
      </c>
      <c r="E21" s="70">
        <v>3444.55</v>
      </c>
      <c r="F21" s="70">
        <v>3323.25</v>
      </c>
      <c r="G21">
        <v>2.3300000000000001E-2</v>
      </c>
      <c r="H21">
        <v>1.9699999999999999E-2</v>
      </c>
      <c r="I21">
        <v>1.1999999999999999E-3</v>
      </c>
      <c r="J21">
        <v>2.6800000000000001E-2</v>
      </c>
      <c r="K21">
        <v>0.90510000000000002</v>
      </c>
      <c r="L21">
        <v>2.3900000000000001E-2</v>
      </c>
      <c r="M21">
        <v>0.14599999999999999</v>
      </c>
      <c r="N21">
        <v>1.12E-2</v>
      </c>
      <c r="O21">
        <v>0.1041</v>
      </c>
      <c r="P21" s="70">
        <v>62898.879999999997</v>
      </c>
      <c r="Q21">
        <v>0.214</v>
      </c>
      <c r="R21">
        <v>0.20169999999999999</v>
      </c>
      <c r="S21">
        <v>0.58430000000000004</v>
      </c>
      <c r="T21">
        <v>19.7</v>
      </c>
      <c r="U21">
        <v>16.23</v>
      </c>
      <c r="V21" s="70">
        <v>84380.45</v>
      </c>
      <c r="W21">
        <v>209.16</v>
      </c>
      <c r="X21" s="70">
        <v>193285.46</v>
      </c>
      <c r="Y21">
        <v>0.81789999999999996</v>
      </c>
      <c r="Z21">
        <v>0.158</v>
      </c>
      <c r="AA21">
        <v>2.41E-2</v>
      </c>
      <c r="AB21">
        <v>0.18210000000000001</v>
      </c>
      <c r="AC21">
        <v>193.29</v>
      </c>
      <c r="AD21" s="70">
        <v>7477.47</v>
      </c>
      <c r="AE21">
        <v>918.26</v>
      </c>
      <c r="AF21" s="70">
        <v>219520.63</v>
      </c>
      <c r="AG21" t="s">
        <v>751</v>
      </c>
      <c r="AH21" s="70">
        <v>44116</v>
      </c>
      <c r="AI21" s="70">
        <v>79596.039999999994</v>
      </c>
      <c r="AJ21">
        <v>65.12</v>
      </c>
      <c r="AK21">
        <v>37.97</v>
      </c>
      <c r="AL21">
        <v>40.82</v>
      </c>
      <c r="AM21">
        <v>4.47</v>
      </c>
      <c r="AN21" s="70">
        <v>1299.5999999999999</v>
      </c>
      <c r="AO21">
        <v>0.7359</v>
      </c>
      <c r="AP21" s="70">
        <v>1219.74</v>
      </c>
      <c r="AQ21" s="70">
        <v>1856.33</v>
      </c>
      <c r="AR21" s="70">
        <v>6033.86</v>
      </c>
      <c r="AS21">
        <v>583.52</v>
      </c>
      <c r="AT21">
        <v>280.12</v>
      </c>
      <c r="AU21" s="70">
        <v>9973.58</v>
      </c>
      <c r="AV21" s="70">
        <v>2833.83</v>
      </c>
      <c r="AW21">
        <v>0.26679999999999998</v>
      </c>
      <c r="AX21" s="70">
        <v>6588.01</v>
      </c>
      <c r="AY21">
        <v>0.62029999999999996</v>
      </c>
      <c r="AZ21">
        <v>781.35</v>
      </c>
      <c r="BA21">
        <v>7.3599999999999999E-2</v>
      </c>
      <c r="BB21">
        <v>417.89</v>
      </c>
      <c r="BC21">
        <v>3.9300000000000002E-2</v>
      </c>
      <c r="BD21" s="70">
        <v>10621.07</v>
      </c>
      <c r="BE21" s="70">
        <v>1437.45</v>
      </c>
      <c r="BF21">
        <v>0.1641</v>
      </c>
      <c r="BG21">
        <v>0.59789999999999999</v>
      </c>
      <c r="BH21">
        <v>0.2208</v>
      </c>
      <c r="BI21">
        <v>0.12529999999999999</v>
      </c>
      <c r="BJ21">
        <v>3.3599999999999998E-2</v>
      </c>
      <c r="BK21">
        <v>2.23E-2</v>
      </c>
    </row>
    <row r="22" spans="1:63" x14ac:dyDescent="0.25">
      <c r="A22" t="s">
        <v>100</v>
      </c>
      <c r="B22">
        <v>48298</v>
      </c>
      <c r="C22">
        <v>41.14</v>
      </c>
      <c r="D22">
        <v>119.59</v>
      </c>
      <c r="E22" s="70">
        <v>4920.46</v>
      </c>
      <c r="F22" s="70">
        <v>4635.37</v>
      </c>
      <c r="G22">
        <v>1.4999999999999999E-2</v>
      </c>
      <c r="H22">
        <v>9.98E-2</v>
      </c>
      <c r="I22">
        <v>1.4E-3</v>
      </c>
      <c r="J22">
        <v>5.0099999999999999E-2</v>
      </c>
      <c r="K22">
        <v>0.76470000000000005</v>
      </c>
      <c r="L22">
        <v>6.9000000000000006E-2</v>
      </c>
      <c r="M22">
        <v>0.48920000000000002</v>
      </c>
      <c r="N22">
        <v>1.5900000000000001E-2</v>
      </c>
      <c r="O22">
        <v>0.14299999999999999</v>
      </c>
      <c r="P22" s="70">
        <v>57401.45</v>
      </c>
      <c r="Q22">
        <v>0.20300000000000001</v>
      </c>
      <c r="R22">
        <v>0.21199999999999999</v>
      </c>
      <c r="S22">
        <v>0.58499999999999996</v>
      </c>
      <c r="T22">
        <v>18.41</v>
      </c>
      <c r="U22">
        <v>26.5</v>
      </c>
      <c r="V22" s="70">
        <v>83229.63</v>
      </c>
      <c r="W22">
        <v>181.59</v>
      </c>
      <c r="X22" s="70">
        <v>125499.37</v>
      </c>
      <c r="Y22">
        <v>0.73670000000000002</v>
      </c>
      <c r="Z22">
        <v>0.23230000000000001</v>
      </c>
      <c r="AA22">
        <v>3.1E-2</v>
      </c>
      <c r="AB22">
        <v>0.26329999999999998</v>
      </c>
      <c r="AC22">
        <v>125.5</v>
      </c>
      <c r="AD22" s="70">
        <v>4769.3599999999997</v>
      </c>
      <c r="AE22">
        <v>594.1</v>
      </c>
      <c r="AF22" s="70">
        <v>136182.57</v>
      </c>
      <c r="AG22" t="s">
        <v>751</v>
      </c>
      <c r="AH22" s="70">
        <v>29765</v>
      </c>
      <c r="AI22" s="70">
        <v>47672.53</v>
      </c>
      <c r="AJ22">
        <v>59.68</v>
      </c>
      <c r="AK22">
        <v>35.979999999999997</v>
      </c>
      <c r="AL22">
        <v>40.97</v>
      </c>
      <c r="AM22">
        <v>4.95</v>
      </c>
      <c r="AN22" s="70">
        <v>1168.71</v>
      </c>
      <c r="AO22">
        <v>1.1101000000000001</v>
      </c>
      <c r="AP22" s="70">
        <v>1159.9000000000001</v>
      </c>
      <c r="AQ22" s="70">
        <v>1748.11</v>
      </c>
      <c r="AR22" s="70">
        <v>5887.08</v>
      </c>
      <c r="AS22">
        <v>543.32000000000005</v>
      </c>
      <c r="AT22">
        <v>255.9</v>
      </c>
      <c r="AU22" s="70">
        <v>9594.31</v>
      </c>
      <c r="AV22" s="70">
        <v>4271.22</v>
      </c>
      <c r="AW22">
        <v>0.40579999999999999</v>
      </c>
      <c r="AX22" s="70">
        <v>4604.08</v>
      </c>
      <c r="AY22">
        <v>0.43740000000000001</v>
      </c>
      <c r="AZ22">
        <v>790.43</v>
      </c>
      <c r="BA22">
        <v>7.51E-2</v>
      </c>
      <c r="BB22">
        <v>859.47</v>
      </c>
      <c r="BC22">
        <v>8.1699999999999995E-2</v>
      </c>
      <c r="BD22" s="70">
        <v>10525.2</v>
      </c>
      <c r="BE22" s="70">
        <v>2601.3200000000002</v>
      </c>
      <c r="BF22">
        <v>0.6421</v>
      </c>
      <c r="BG22">
        <v>0.57199999999999995</v>
      </c>
      <c r="BH22">
        <v>0.21840000000000001</v>
      </c>
      <c r="BI22">
        <v>0.1565</v>
      </c>
      <c r="BJ22">
        <v>3.15E-2</v>
      </c>
      <c r="BK22">
        <v>2.1600000000000001E-2</v>
      </c>
    </row>
    <row r="23" spans="1:63" x14ac:dyDescent="0.25">
      <c r="A23" t="s">
        <v>101</v>
      </c>
      <c r="B23">
        <v>48124</v>
      </c>
      <c r="C23">
        <v>29.62</v>
      </c>
      <c r="D23">
        <v>147.47999999999999</v>
      </c>
      <c r="E23" s="70">
        <v>4368.08</v>
      </c>
      <c r="F23" s="70">
        <v>4189.29</v>
      </c>
      <c r="G23">
        <v>3.3700000000000001E-2</v>
      </c>
      <c r="H23">
        <v>2.5899999999999999E-2</v>
      </c>
      <c r="I23">
        <v>1.1000000000000001E-3</v>
      </c>
      <c r="J23">
        <v>2.4799999999999999E-2</v>
      </c>
      <c r="K23">
        <v>0.88680000000000003</v>
      </c>
      <c r="L23">
        <v>2.7699999999999999E-2</v>
      </c>
      <c r="M23">
        <v>0.14169999999999999</v>
      </c>
      <c r="N23">
        <v>1.23E-2</v>
      </c>
      <c r="O23">
        <v>0.108</v>
      </c>
      <c r="P23" s="70">
        <v>63481.57</v>
      </c>
      <c r="Q23">
        <v>0.20119999999999999</v>
      </c>
      <c r="R23">
        <v>0.19980000000000001</v>
      </c>
      <c r="S23">
        <v>0.59899999999999998</v>
      </c>
      <c r="T23">
        <v>19.559999999999999</v>
      </c>
      <c r="U23">
        <v>20.51</v>
      </c>
      <c r="V23" s="70">
        <v>84256.62</v>
      </c>
      <c r="W23">
        <v>210.19</v>
      </c>
      <c r="X23" s="70">
        <v>192336.37</v>
      </c>
      <c r="Y23">
        <v>0.79959999999999998</v>
      </c>
      <c r="Z23">
        <v>0.1757</v>
      </c>
      <c r="AA23">
        <v>2.47E-2</v>
      </c>
      <c r="AB23">
        <v>0.20039999999999999</v>
      </c>
      <c r="AC23">
        <v>192.34</v>
      </c>
      <c r="AD23" s="70">
        <v>7518.95</v>
      </c>
      <c r="AE23">
        <v>917.68</v>
      </c>
      <c r="AF23" s="70">
        <v>222854.89</v>
      </c>
      <c r="AG23" t="s">
        <v>751</v>
      </c>
      <c r="AH23" s="70">
        <v>49051</v>
      </c>
      <c r="AI23" s="70">
        <v>81324.98</v>
      </c>
      <c r="AJ23">
        <v>69.319999999999993</v>
      </c>
      <c r="AK23">
        <v>38.69</v>
      </c>
      <c r="AL23">
        <v>41.92</v>
      </c>
      <c r="AM23">
        <v>4.82</v>
      </c>
      <c r="AN23" s="70">
        <v>1145.5899999999999</v>
      </c>
      <c r="AO23">
        <v>0.68810000000000004</v>
      </c>
      <c r="AP23" s="70">
        <v>1161.03</v>
      </c>
      <c r="AQ23" s="70">
        <v>1865.6</v>
      </c>
      <c r="AR23" s="70">
        <v>6220.48</v>
      </c>
      <c r="AS23">
        <v>579.34</v>
      </c>
      <c r="AT23">
        <v>254.47</v>
      </c>
      <c r="AU23" s="70">
        <v>10080.92</v>
      </c>
      <c r="AV23" s="70">
        <v>2775.4</v>
      </c>
      <c r="AW23">
        <v>0.26250000000000001</v>
      </c>
      <c r="AX23" s="70">
        <v>6642.07</v>
      </c>
      <c r="AY23">
        <v>0.62809999999999999</v>
      </c>
      <c r="AZ23">
        <v>753.99</v>
      </c>
      <c r="BA23">
        <v>7.1300000000000002E-2</v>
      </c>
      <c r="BB23">
        <v>402.62</v>
      </c>
      <c r="BC23">
        <v>3.8100000000000002E-2</v>
      </c>
      <c r="BD23" s="70">
        <v>10574.09</v>
      </c>
      <c r="BE23" s="70">
        <v>1361.91</v>
      </c>
      <c r="BF23">
        <v>0.15529999999999999</v>
      </c>
      <c r="BG23">
        <v>0.60489999999999999</v>
      </c>
      <c r="BH23">
        <v>0.22989999999999999</v>
      </c>
      <c r="BI23">
        <v>0.1101</v>
      </c>
      <c r="BJ23">
        <v>3.2199999999999999E-2</v>
      </c>
      <c r="BK23">
        <v>2.3E-2</v>
      </c>
    </row>
    <row r="24" spans="1:63" x14ac:dyDescent="0.25">
      <c r="A24" t="s">
        <v>102</v>
      </c>
      <c r="B24">
        <v>48116</v>
      </c>
      <c r="C24">
        <v>30</v>
      </c>
      <c r="D24">
        <v>146.38999999999999</v>
      </c>
      <c r="E24" s="70">
        <v>4391.7299999999996</v>
      </c>
      <c r="F24" s="70">
        <v>4215.93</v>
      </c>
      <c r="G24">
        <v>4.2700000000000002E-2</v>
      </c>
      <c r="H24">
        <v>3.27E-2</v>
      </c>
      <c r="I24">
        <v>1.1000000000000001E-3</v>
      </c>
      <c r="J24">
        <v>2.5600000000000001E-2</v>
      </c>
      <c r="K24">
        <v>0.86870000000000003</v>
      </c>
      <c r="L24">
        <v>2.93E-2</v>
      </c>
      <c r="M24">
        <v>0.13700000000000001</v>
      </c>
      <c r="N24">
        <v>1.6E-2</v>
      </c>
      <c r="O24">
        <v>0.1082</v>
      </c>
      <c r="P24" s="70">
        <v>65220.93</v>
      </c>
      <c r="Q24">
        <v>0.1875</v>
      </c>
      <c r="R24">
        <v>0.1991</v>
      </c>
      <c r="S24">
        <v>0.61339999999999995</v>
      </c>
      <c r="T24">
        <v>19.45</v>
      </c>
      <c r="U24">
        <v>20.7</v>
      </c>
      <c r="V24" s="70">
        <v>86193.84</v>
      </c>
      <c r="W24">
        <v>209.5</v>
      </c>
      <c r="X24" s="70">
        <v>206288.07</v>
      </c>
      <c r="Y24">
        <v>0.78569999999999995</v>
      </c>
      <c r="Z24">
        <v>0.19020000000000001</v>
      </c>
      <c r="AA24">
        <v>2.41E-2</v>
      </c>
      <c r="AB24">
        <v>0.21429999999999999</v>
      </c>
      <c r="AC24">
        <v>206.29</v>
      </c>
      <c r="AD24" s="70">
        <v>8008.23</v>
      </c>
      <c r="AE24">
        <v>953.92</v>
      </c>
      <c r="AF24" s="70">
        <v>237878.8</v>
      </c>
      <c r="AG24" t="s">
        <v>751</v>
      </c>
      <c r="AH24" s="70">
        <v>49365</v>
      </c>
      <c r="AI24" s="70">
        <v>85615.06</v>
      </c>
      <c r="AJ24">
        <v>67.92</v>
      </c>
      <c r="AK24">
        <v>38.08</v>
      </c>
      <c r="AL24">
        <v>41.46</v>
      </c>
      <c r="AM24">
        <v>4.8499999999999996</v>
      </c>
      <c r="AN24" s="70">
        <v>1145.5899999999999</v>
      </c>
      <c r="AO24">
        <v>0.66449999999999998</v>
      </c>
      <c r="AP24" s="70">
        <v>1199.44</v>
      </c>
      <c r="AQ24" s="70">
        <v>1915.59</v>
      </c>
      <c r="AR24" s="70">
        <v>6404.51</v>
      </c>
      <c r="AS24">
        <v>619.26</v>
      </c>
      <c r="AT24">
        <v>261.25</v>
      </c>
      <c r="AU24" s="70">
        <v>10400.049999999999</v>
      </c>
      <c r="AV24" s="70">
        <v>2690.39</v>
      </c>
      <c r="AW24">
        <v>0.246</v>
      </c>
      <c r="AX24" s="70">
        <v>7102.24</v>
      </c>
      <c r="AY24">
        <v>0.64939999999999998</v>
      </c>
      <c r="AZ24">
        <v>743.22</v>
      </c>
      <c r="BA24">
        <v>6.8000000000000005E-2</v>
      </c>
      <c r="BB24">
        <v>399.97</v>
      </c>
      <c r="BC24">
        <v>3.6600000000000001E-2</v>
      </c>
      <c r="BD24" s="70">
        <v>10935.83</v>
      </c>
      <c r="BE24" s="70">
        <v>1149.49</v>
      </c>
      <c r="BF24">
        <v>0.12130000000000001</v>
      </c>
      <c r="BG24">
        <v>0.6089</v>
      </c>
      <c r="BH24">
        <v>0.22739999999999999</v>
      </c>
      <c r="BI24">
        <v>0.1096</v>
      </c>
      <c r="BJ24">
        <v>3.1699999999999999E-2</v>
      </c>
      <c r="BK24">
        <v>2.23E-2</v>
      </c>
    </row>
    <row r="25" spans="1:63" x14ac:dyDescent="0.25">
      <c r="A25" t="s">
        <v>103</v>
      </c>
      <c r="B25">
        <v>46706</v>
      </c>
      <c r="C25">
        <v>84.81</v>
      </c>
      <c r="D25">
        <v>11.38</v>
      </c>
      <c r="E25">
        <v>965.36</v>
      </c>
      <c r="F25">
        <v>947.92</v>
      </c>
      <c r="G25">
        <v>4.4000000000000003E-3</v>
      </c>
      <c r="H25">
        <v>5.0000000000000001E-3</v>
      </c>
      <c r="I25">
        <v>1.8E-3</v>
      </c>
      <c r="J25">
        <v>4.5999999999999999E-2</v>
      </c>
      <c r="K25">
        <v>0.91869999999999996</v>
      </c>
      <c r="L25">
        <v>2.41E-2</v>
      </c>
      <c r="M25">
        <v>0.38250000000000001</v>
      </c>
      <c r="N25">
        <v>8.8000000000000005E-3</v>
      </c>
      <c r="O25">
        <v>0.151</v>
      </c>
      <c r="P25" s="70">
        <v>50828.07</v>
      </c>
      <c r="Q25">
        <v>0.22750000000000001</v>
      </c>
      <c r="R25">
        <v>0.1701</v>
      </c>
      <c r="S25">
        <v>0.60229999999999995</v>
      </c>
      <c r="T25">
        <v>17.38</v>
      </c>
      <c r="U25">
        <v>7.77</v>
      </c>
      <c r="V25" s="70">
        <v>65375.28</v>
      </c>
      <c r="W25">
        <v>120.1</v>
      </c>
      <c r="X25" s="70">
        <v>132000.51</v>
      </c>
      <c r="Y25">
        <v>0.81079999999999997</v>
      </c>
      <c r="Z25">
        <v>0.13189999999999999</v>
      </c>
      <c r="AA25">
        <v>5.7200000000000001E-2</v>
      </c>
      <c r="AB25">
        <v>0.18920000000000001</v>
      </c>
      <c r="AC25">
        <v>132</v>
      </c>
      <c r="AD25" s="70">
        <v>3673.93</v>
      </c>
      <c r="AE25">
        <v>480.94</v>
      </c>
      <c r="AF25" s="70">
        <v>126933.31</v>
      </c>
      <c r="AG25" t="s">
        <v>751</v>
      </c>
      <c r="AH25" s="70">
        <v>32648</v>
      </c>
      <c r="AI25" s="70">
        <v>45952.71</v>
      </c>
      <c r="AJ25">
        <v>43.13</v>
      </c>
      <c r="AK25">
        <v>27.03</v>
      </c>
      <c r="AL25">
        <v>31.18</v>
      </c>
      <c r="AM25">
        <v>4.2</v>
      </c>
      <c r="AN25" s="70">
        <v>1436.79</v>
      </c>
      <c r="AO25">
        <v>1.2232000000000001</v>
      </c>
      <c r="AP25" s="70">
        <v>1351.9</v>
      </c>
      <c r="AQ25" s="70">
        <v>1784.93</v>
      </c>
      <c r="AR25" s="70">
        <v>5514.56</v>
      </c>
      <c r="AS25">
        <v>489.77</v>
      </c>
      <c r="AT25">
        <v>275.70999999999998</v>
      </c>
      <c r="AU25" s="70">
        <v>9416.8700000000008</v>
      </c>
      <c r="AV25" s="70">
        <v>4735.95</v>
      </c>
      <c r="AW25">
        <v>0.44119999999999998</v>
      </c>
      <c r="AX25" s="70">
        <v>4045.28</v>
      </c>
      <c r="AY25">
        <v>0.37680000000000002</v>
      </c>
      <c r="AZ25" s="70">
        <v>1241.3599999999999</v>
      </c>
      <c r="BA25">
        <v>0.11559999999999999</v>
      </c>
      <c r="BB25">
        <v>711.91</v>
      </c>
      <c r="BC25">
        <v>6.6299999999999998E-2</v>
      </c>
      <c r="BD25" s="70">
        <v>10734.5</v>
      </c>
      <c r="BE25" s="70">
        <v>3657.84</v>
      </c>
      <c r="BF25">
        <v>1.0203</v>
      </c>
      <c r="BG25">
        <v>0.54110000000000003</v>
      </c>
      <c r="BH25">
        <v>0.20760000000000001</v>
      </c>
      <c r="BI25">
        <v>0.189</v>
      </c>
      <c r="BJ25">
        <v>3.4799999999999998E-2</v>
      </c>
      <c r="BK25">
        <v>2.75E-2</v>
      </c>
    </row>
    <row r="26" spans="1:63" x14ac:dyDescent="0.25">
      <c r="A26" t="s">
        <v>104</v>
      </c>
      <c r="B26">
        <v>43539</v>
      </c>
      <c r="C26">
        <v>18.190000000000001</v>
      </c>
      <c r="D26">
        <v>200.08</v>
      </c>
      <c r="E26" s="70">
        <v>3639.49</v>
      </c>
      <c r="F26" s="70">
        <v>3135.22</v>
      </c>
      <c r="G26">
        <v>7.4000000000000003E-3</v>
      </c>
      <c r="H26">
        <v>0.15720000000000001</v>
      </c>
      <c r="I26">
        <v>1.5E-3</v>
      </c>
      <c r="J26">
        <v>3.95E-2</v>
      </c>
      <c r="K26">
        <v>0.70989999999999998</v>
      </c>
      <c r="L26">
        <v>8.4400000000000003E-2</v>
      </c>
      <c r="M26">
        <v>0.69469999999999998</v>
      </c>
      <c r="N26">
        <v>1.66E-2</v>
      </c>
      <c r="O26">
        <v>0.17780000000000001</v>
      </c>
      <c r="P26" s="70">
        <v>52617.66</v>
      </c>
      <c r="Q26">
        <v>0.22420000000000001</v>
      </c>
      <c r="R26">
        <v>0.18260000000000001</v>
      </c>
      <c r="S26">
        <v>0.59330000000000005</v>
      </c>
      <c r="T26">
        <v>18.07</v>
      </c>
      <c r="U26">
        <v>21.35</v>
      </c>
      <c r="V26" s="70">
        <v>75797.48</v>
      </c>
      <c r="W26">
        <v>168.06</v>
      </c>
      <c r="X26" s="70">
        <v>81683.11</v>
      </c>
      <c r="Y26">
        <v>0.69689999999999996</v>
      </c>
      <c r="Z26">
        <v>0.25700000000000001</v>
      </c>
      <c r="AA26">
        <v>4.6100000000000002E-2</v>
      </c>
      <c r="AB26">
        <v>0.30309999999999998</v>
      </c>
      <c r="AC26">
        <v>81.680000000000007</v>
      </c>
      <c r="AD26" s="70">
        <v>2893.13</v>
      </c>
      <c r="AE26">
        <v>405.36</v>
      </c>
      <c r="AF26" s="70">
        <v>85124.12</v>
      </c>
      <c r="AG26" t="s">
        <v>751</v>
      </c>
      <c r="AH26" s="70">
        <v>25256</v>
      </c>
      <c r="AI26" s="70">
        <v>36675.410000000003</v>
      </c>
      <c r="AJ26">
        <v>50.67</v>
      </c>
      <c r="AK26">
        <v>32.840000000000003</v>
      </c>
      <c r="AL26">
        <v>36.9</v>
      </c>
      <c r="AM26">
        <v>4.4000000000000004</v>
      </c>
      <c r="AN26">
        <v>651.55999999999995</v>
      </c>
      <c r="AO26">
        <v>0.98780000000000001</v>
      </c>
      <c r="AP26" s="70">
        <v>1301.25</v>
      </c>
      <c r="AQ26" s="70">
        <v>1992.59</v>
      </c>
      <c r="AR26" s="70">
        <v>6074.68</v>
      </c>
      <c r="AS26">
        <v>596.5</v>
      </c>
      <c r="AT26">
        <v>363.98</v>
      </c>
      <c r="AU26" s="70">
        <v>10329</v>
      </c>
      <c r="AV26" s="70">
        <v>6744.89</v>
      </c>
      <c r="AW26">
        <v>0.57189999999999996</v>
      </c>
      <c r="AX26" s="70">
        <v>2842.74</v>
      </c>
      <c r="AY26">
        <v>0.24099999999999999</v>
      </c>
      <c r="AZ26">
        <v>773.38</v>
      </c>
      <c r="BA26">
        <v>6.5600000000000006E-2</v>
      </c>
      <c r="BB26" s="70">
        <v>1433.18</v>
      </c>
      <c r="BC26">
        <v>0.1215</v>
      </c>
      <c r="BD26" s="70">
        <v>11794.18</v>
      </c>
      <c r="BE26" s="70">
        <v>4304.03</v>
      </c>
      <c r="BF26">
        <v>1.9513</v>
      </c>
      <c r="BG26">
        <v>0.53039999999999998</v>
      </c>
      <c r="BH26">
        <v>0.21629999999999999</v>
      </c>
      <c r="BI26">
        <v>0.21310000000000001</v>
      </c>
      <c r="BJ26">
        <v>2.52E-2</v>
      </c>
      <c r="BK26">
        <v>1.4999999999999999E-2</v>
      </c>
    </row>
    <row r="27" spans="1:63" x14ac:dyDescent="0.25">
      <c r="A27" t="s">
        <v>105</v>
      </c>
      <c r="B27">
        <v>45203</v>
      </c>
      <c r="C27">
        <v>96.38</v>
      </c>
      <c r="D27">
        <v>13.33</v>
      </c>
      <c r="E27" s="70">
        <v>1284.94</v>
      </c>
      <c r="F27" s="70">
        <v>1247.77</v>
      </c>
      <c r="G27">
        <v>3.5000000000000001E-3</v>
      </c>
      <c r="H27">
        <v>6.4000000000000003E-3</v>
      </c>
      <c r="I27">
        <v>1.2999999999999999E-3</v>
      </c>
      <c r="J27">
        <v>7.3000000000000001E-3</v>
      </c>
      <c r="K27">
        <v>0.96819999999999995</v>
      </c>
      <c r="L27">
        <v>1.32E-2</v>
      </c>
      <c r="M27">
        <v>0.42070000000000002</v>
      </c>
      <c r="N27">
        <v>4.8999999999999998E-3</v>
      </c>
      <c r="O27">
        <v>0.1404</v>
      </c>
      <c r="P27" s="70">
        <v>50997.49</v>
      </c>
      <c r="Q27">
        <v>0.21210000000000001</v>
      </c>
      <c r="R27">
        <v>0.19989999999999999</v>
      </c>
      <c r="S27">
        <v>0.58789999999999998</v>
      </c>
      <c r="T27">
        <v>17.98</v>
      </c>
      <c r="U27">
        <v>8.81</v>
      </c>
      <c r="V27" s="70">
        <v>67508.600000000006</v>
      </c>
      <c r="W27">
        <v>141.15</v>
      </c>
      <c r="X27" s="70">
        <v>155791.29999999999</v>
      </c>
      <c r="Y27">
        <v>0.74199999999999999</v>
      </c>
      <c r="Z27">
        <v>0.14849999999999999</v>
      </c>
      <c r="AA27">
        <v>0.1094</v>
      </c>
      <c r="AB27">
        <v>0.25800000000000001</v>
      </c>
      <c r="AC27">
        <v>155.79</v>
      </c>
      <c r="AD27" s="70">
        <v>4186.6099999999997</v>
      </c>
      <c r="AE27">
        <v>466.08</v>
      </c>
      <c r="AF27" s="70">
        <v>153200.6</v>
      </c>
      <c r="AG27" t="s">
        <v>751</v>
      </c>
      <c r="AH27" s="70">
        <v>32276</v>
      </c>
      <c r="AI27" s="70">
        <v>48371.55</v>
      </c>
      <c r="AJ27">
        <v>39.54</v>
      </c>
      <c r="AK27">
        <v>25.76</v>
      </c>
      <c r="AL27">
        <v>27.56</v>
      </c>
      <c r="AM27">
        <v>3.99</v>
      </c>
      <c r="AN27" s="70">
        <v>1016.16</v>
      </c>
      <c r="AO27">
        <v>1.0408999999999999</v>
      </c>
      <c r="AP27" s="70">
        <v>1248.4100000000001</v>
      </c>
      <c r="AQ27" s="70">
        <v>1973.66</v>
      </c>
      <c r="AR27" s="70">
        <v>5335.44</v>
      </c>
      <c r="AS27">
        <v>406.17</v>
      </c>
      <c r="AT27">
        <v>279.18</v>
      </c>
      <c r="AU27" s="70">
        <v>9242.85</v>
      </c>
      <c r="AV27" s="70">
        <v>4489.8100000000004</v>
      </c>
      <c r="AW27">
        <v>0.42499999999999999</v>
      </c>
      <c r="AX27" s="70">
        <v>4004.63</v>
      </c>
      <c r="AY27">
        <v>0.37909999999999999</v>
      </c>
      <c r="AZ27" s="70">
        <v>1164.6099999999999</v>
      </c>
      <c r="BA27">
        <v>0.11020000000000001</v>
      </c>
      <c r="BB27">
        <v>904.76</v>
      </c>
      <c r="BC27">
        <v>8.5599999999999996E-2</v>
      </c>
      <c r="BD27" s="70">
        <v>10563.8</v>
      </c>
      <c r="BE27" s="70">
        <v>3457.47</v>
      </c>
      <c r="BF27">
        <v>0.8377</v>
      </c>
      <c r="BG27">
        <v>0.52700000000000002</v>
      </c>
      <c r="BH27">
        <v>0.21970000000000001</v>
      </c>
      <c r="BI27">
        <v>0.1928</v>
      </c>
      <c r="BJ27">
        <v>3.5700000000000003E-2</v>
      </c>
      <c r="BK27">
        <v>2.4899999999999999E-2</v>
      </c>
    </row>
    <row r="28" spans="1:63" x14ac:dyDescent="0.25">
      <c r="A28" t="s">
        <v>106</v>
      </c>
      <c r="B28">
        <v>46300</v>
      </c>
      <c r="C28">
        <v>70.290000000000006</v>
      </c>
      <c r="D28">
        <v>31.5</v>
      </c>
      <c r="E28" s="70">
        <v>2214.08</v>
      </c>
      <c r="F28" s="70">
        <v>2174.8000000000002</v>
      </c>
      <c r="G28">
        <v>8.5000000000000006E-3</v>
      </c>
      <c r="H28">
        <v>2.1899999999999999E-2</v>
      </c>
      <c r="I28">
        <v>8.9999999999999998E-4</v>
      </c>
      <c r="J28">
        <v>3.5099999999999999E-2</v>
      </c>
      <c r="K28">
        <v>0.89870000000000005</v>
      </c>
      <c r="L28">
        <v>3.49E-2</v>
      </c>
      <c r="M28">
        <v>0.43909999999999999</v>
      </c>
      <c r="N28">
        <v>1.03E-2</v>
      </c>
      <c r="O28">
        <v>0.14649999999999999</v>
      </c>
      <c r="P28" s="70">
        <v>52287.02</v>
      </c>
      <c r="Q28">
        <v>0.2</v>
      </c>
      <c r="R28">
        <v>0.19700000000000001</v>
      </c>
      <c r="S28">
        <v>0.60299999999999998</v>
      </c>
      <c r="T28">
        <v>18.62</v>
      </c>
      <c r="U28">
        <v>14.41</v>
      </c>
      <c r="V28" s="70">
        <v>70244.63</v>
      </c>
      <c r="W28">
        <v>149.18</v>
      </c>
      <c r="X28" s="70">
        <v>126187.43</v>
      </c>
      <c r="Y28">
        <v>0.74260000000000004</v>
      </c>
      <c r="Z28">
        <v>0.217</v>
      </c>
      <c r="AA28">
        <v>4.0399999999999998E-2</v>
      </c>
      <c r="AB28">
        <v>0.25740000000000002</v>
      </c>
      <c r="AC28">
        <v>126.19</v>
      </c>
      <c r="AD28" s="70">
        <v>4121.79</v>
      </c>
      <c r="AE28">
        <v>498.93</v>
      </c>
      <c r="AF28" s="70">
        <v>132334.54999999999</v>
      </c>
      <c r="AG28" t="s">
        <v>751</v>
      </c>
      <c r="AH28" s="70">
        <v>30419</v>
      </c>
      <c r="AI28" s="70">
        <v>46667.99</v>
      </c>
      <c r="AJ28">
        <v>50.79</v>
      </c>
      <c r="AK28">
        <v>30.32</v>
      </c>
      <c r="AL28">
        <v>37.14</v>
      </c>
      <c r="AM28">
        <v>4.3099999999999996</v>
      </c>
      <c r="AN28" s="70">
        <v>1102.08</v>
      </c>
      <c r="AO28">
        <v>0.94230000000000003</v>
      </c>
      <c r="AP28" s="70">
        <v>1149.77</v>
      </c>
      <c r="AQ28" s="70">
        <v>1662.18</v>
      </c>
      <c r="AR28" s="70">
        <v>5327.19</v>
      </c>
      <c r="AS28">
        <v>430.54</v>
      </c>
      <c r="AT28">
        <v>239.18</v>
      </c>
      <c r="AU28" s="70">
        <v>8808.85</v>
      </c>
      <c r="AV28" s="70">
        <v>4205.67</v>
      </c>
      <c r="AW28">
        <v>0.43130000000000002</v>
      </c>
      <c r="AX28" s="70">
        <v>3728.13</v>
      </c>
      <c r="AY28">
        <v>0.38229999999999997</v>
      </c>
      <c r="AZ28" s="70">
        <v>1045.33</v>
      </c>
      <c r="BA28">
        <v>0.1072</v>
      </c>
      <c r="BB28">
        <v>772.2</v>
      </c>
      <c r="BC28">
        <v>7.9200000000000007E-2</v>
      </c>
      <c r="BD28" s="70">
        <v>9751.32</v>
      </c>
      <c r="BE28" s="70">
        <v>2981.05</v>
      </c>
      <c r="BF28">
        <v>0.76170000000000004</v>
      </c>
      <c r="BG28">
        <v>0.55259999999999998</v>
      </c>
      <c r="BH28">
        <v>0.219</v>
      </c>
      <c r="BI28">
        <v>0.1736</v>
      </c>
      <c r="BJ28">
        <v>3.27E-2</v>
      </c>
      <c r="BK28">
        <v>2.2100000000000002E-2</v>
      </c>
    </row>
    <row r="29" spans="1:63" x14ac:dyDescent="0.25">
      <c r="A29" t="s">
        <v>107</v>
      </c>
      <c r="B29">
        <v>45765</v>
      </c>
      <c r="C29">
        <v>54.81</v>
      </c>
      <c r="D29">
        <v>37.880000000000003</v>
      </c>
      <c r="E29" s="70">
        <v>2076.29</v>
      </c>
      <c r="F29" s="70">
        <v>1988.01</v>
      </c>
      <c r="G29">
        <v>8.0000000000000002E-3</v>
      </c>
      <c r="H29">
        <v>2.3699999999999999E-2</v>
      </c>
      <c r="I29">
        <v>1.4E-3</v>
      </c>
      <c r="J29">
        <v>3.6299999999999999E-2</v>
      </c>
      <c r="K29">
        <v>0.89139999999999997</v>
      </c>
      <c r="L29">
        <v>3.9199999999999999E-2</v>
      </c>
      <c r="M29">
        <v>0.4884</v>
      </c>
      <c r="N29">
        <v>9.9000000000000008E-3</v>
      </c>
      <c r="O29">
        <v>0.15679999999999999</v>
      </c>
      <c r="P29" s="70">
        <v>53222.6</v>
      </c>
      <c r="Q29">
        <v>0.24099999999999999</v>
      </c>
      <c r="R29">
        <v>0.1943</v>
      </c>
      <c r="S29">
        <v>0.56469999999999998</v>
      </c>
      <c r="T29">
        <v>17.670000000000002</v>
      </c>
      <c r="U29">
        <v>14.08</v>
      </c>
      <c r="V29" s="70">
        <v>71017.179999999993</v>
      </c>
      <c r="W29">
        <v>143.04</v>
      </c>
      <c r="X29" s="70">
        <v>145339.20000000001</v>
      </c>
      <c r="Y29">
        <v>0.73080000000000001</v>
      </c>
      <c r="Z29">
        <v>0.22259999999999999</v>
      </c>
      <c r="AA29">
        <v>4.6600000000000003E-2</v>
      </c>
      <c r="AB29">
        <v>0.26919999999999999</v>
      </c>
      <c r="AC29">
        <v>145.34</v>
      </c>
      <c r="AD29" s="70">
        <v>4624.8100000000004</v>
      </c>
      <c r="AE29">
        <v>548.83000000000004</v>
      </c>
      <c r="AF29" s="70">
        <v>156453.22</v>
      </c>
      <c r="AG29" t="s">
        <v>751</v>
      </c>
      <c r="AH29" s="70">
        <v>29746</v>
      </c>
      <c r="AI29" s="70">
        <v>46333.08</v>
      </c>
      <c r="AJ29">
        <v>50.29</v>
      </c>
      <c r="AK29">
        <v>30.05</v>
      </c>
      <c r="AL29">
        <v>35.21</v>
      </c>
      <c r="AM29">
        <v>4.0999999999999996</v>
      </c>
      <c r="AN29" s="70">
        <v>1135.48</v>
      </c>
      <c r="AO29">
        <v>1.0443</v>
      </c>
      <c r="AP29" s="70">
        <v>1215.47</v>
      </c>
      <c r="AQ29" s="70">
        <v>1755.72</v>
      </c>
      <c r="AR29" s="70">
        <v>5576.91</v>
      </c>
      <c r="AS29">
        <v>480.09</v>
      </c>
      <c r="AT29">
        <v>275.5</v>
      </c>
      <c r="AU29" s="70">
        <v>9303.68</v>
      </c>
      <c r="AV29" s="70">
        <v>4408.8599999999997</v>
      </c>
      <c r="AW29">
        <v>0.42180000000000001</v>
      </c>
      <c r="AX29" s="70">
        <v>4193.37</v>
      </c>
      <c r="AY29">
        <v>0.4012</v>
      </c>
      <c r="AZ29">
        <v>951.14</v>
      </c>
      <c r="BA29">
        <v>9.0999999999999998E-2</v>
      </c>
      <c r="BB29">
        <v>899.08</v>
      </c>
      <c r="BC29">
        <v>8.5999999999999993E-2</v>
      </c>
      <c r="BD29" s="70">
        <v>10452.450000000001</v>
      </c>
      <c r="BE29" s="70">
        <v>2765.01</v>
      </c>
      <c r="BF29">
        <v>0.70430000000000004</v>
      </c>
      <c r="BG29">
        <v>0.55100000000000005</v>
      </c>
      <c r="BH29">
        <v>0.2099</v>
      </c>
      <c r="BI29">
        <v>0.18379999999999999</v>
      </c>
      <c r="BJ29">
        <v>3.0200000000000001E-2</v>
      </c>
      <c r="BK29">
        <v>2.5100000000000001E-2</v>
      </c>
    </row>
    <row r="30" spans="1:63" x14ac:dyDescent="0.25">
      <c r="A30" t="s">
        <v>108</v>
      </c>
      <c r="B30">
        <v>43547</v>
      </c>
      <c r="C30">
        <v>28.76</v>
      </c>
      <c r="D30">
        <v>112.66</v>
      </c>
      <c r="E30" s="70">
        <v>3240.35</v>
      </c>
      <c r="F30" s="70">
        <v>3118.14</v>
      </c>
      <c r="G30">
        <v>2.63E-2</v>
      </c>
      <c r="H30">
        <v>1.8200000000000001E-2</v>
      </c>
      <c r="I30">
        <v>8.9999999999999998E-4</v>
      </c>
      <c r="J30">
        <v>1.9099999999999999E-2</v>
      </c>
      <c r="K30">
        <v>0.90880000000000005</v>
      </c>
      <c r="L30">
        <v>2.6700000000000002E-2</v>
      </c>
      <c r="M30">
        <v>0.10249999999999999</v>
      </c>
      <c r="N30">
        <v>8.2000000000000007E-3</v>
      </c>
      <c r="O30">
        <v>0.1096</v>
      </c>
      <c r="P30" s="70">
        <v>65705.100000000006</v>
      </c>
      <c r="Q30">
        <v>0.16339999999999999</v>
      </c>
      <c r="R30">
        <v>0.19450000000000001</v>
      </c>
      <c r="S30">
        <v>0.6421</v>
      </c>
      <c r="T30">
        <v>18.690000000000001</v>
      </c>
      <c r="U30">
        <v>16.46</v>
      </c>
      <c r="V30" s="70">
        <v>86795.29</v>
      </c>
      <c r="W30">
        <v>194.9</v>
      </c>
      <c r="X30" s="70">
        <v>193379.6</v>
      </c>
      <c r="Y30">
        <v>0.89439999999999997</v>
      </c>
      <c r="Z30">
        <v>7.9799999999999996E-2</v>
      </c>
      <c r="AA30">
        <v>2.5899999999999999E-2</v>
      </c>
      <c r="AB30">
        <v>0.1056</v>
      </c>
      <c r="AC30">
        <v>193.38</v>
      </c>
      <c r="AD30" s="70">
        <v>8119.48</v>
      </c>
      <c r="AE30" s="70">
        <v>1064.56</v>
      </c>
      <c r="AF30" s="70">
        <v>224328.68</v>
      </c>
      <c r="AG30" t="s">
        <v>751</v>
      </c>
      <c r="AH30" s="70">
        <v>54259</v>
      </c>
      <c r="AI30" s="70">
        <v>104132.63</v>
      </c>
      <c r="AJ30">
        <v>81.900000000000006</v>
      </c>
      <c r="AK30">
        <v>42.58</v>
      </c>
      <c r="AL30">
        <v>51.15</v>
      </c>
      <c r="AM30">
        <v>4.57</v>
      </c>
      <c r="AN30" s="70">
        <v>2363.94</v>
      </c>
      <c r="AO30">
        <v>0.67249999999999999</v>
      </c>
      <c r="AP30" s="70">
        <v>1308.01</v>
      </c>
      <c r="AQ30" s="70">
        <v>1799.03</v>
      </c>
      <c r="AR30" s="70">
        <v>6532.76</v>
      </c>
      <c r="AS30">
        <v>686.86</v>
      </c>
      <c r="AT30">
        <v>405.74</v>
      </c>
      <c r="AU30" s="70">
        <v>10732.4</v>
      </c>
      <c r="AV30" s="70">
        <v>2927.16</v>
      </c>
      <c r="AW30">
        <v>0.25509999999999999</v>
      </c>
      <c r="AX30" s="70">
        <v>7381.53</v>
      </c>
      <c r="AY30">
        <v>0.64339999999999997</v>
      </c>
      <c r="AZ30">
        <v>814.81</v>
      </c>
      <c r="BA30">
        <v>7.0999999999999994E-2</v>
      </c>
      <c r="BB30">
        <v>349.19</v>
      </c>
      <c r="BC30">
        <v>3.04E-2</v>
      </c>
      <c r="BD30" s="70">
        <v>11472.7</v>
      </c>
      <c r="BE30" s="70">
        <v>1560.3</v>
      </c>
      <c r="BF30">
        <v>0.14299999999999999</v>
      </c>
      <c r="BG30">
        <v>0.60489999999999999</v>
      </c>
      <c r="BH30">
        <v>0.21640000000000001</v>
      </c>
      <c r="BI30">
        <v>0.12470000000000001</v>
      </c>
      <c r="BJ30">
        <v>3.4000000000000002E-2</v>
      </c>
      <c r="BK30">
        <v>0.02</v>
      </c>
    </row>
    <row r="31" spans="1:63" x14ac:dyDescent="0.25">
      <c r="A31" t="s">
        <v>109</v>
      </c>
      <c r="B31">
        <v>43554</v>
      </c>
      <c r="C31">
        <v>19.5</v>
      </c>
      <c r="D31">
        <v>161.1</v>
      </c>
      <c r="E31" s="70">
        <v>3141.46</v>
      </c>
      <c r="F31" s="70">
        <v>3079.57</v>
      </c>
      <c r="G31">
        <v>8.2000000000000003E-2</v>
      </c>
      <c r="H31">
        <v>0.11269999999999999</v>
      </c>
      <c r="I31">
        <v>1E-3</v>
      </c>
      <c r="J31">
        <v>2.4199999999999999E-2</v>
      </c>
      <c r="K31">
        <v>0.73870000000000002</v>
      </c>
      <c r="L31">
        <v>4.1500000000000002E-2</v>
      </c>
      <c r="M31">
        <v>0.14899999999999999</v>
      </c>
      <c r="N31">
        <v>3.3000000000000002E-2</v>
      </c>
      <c r="O31">
        <v>0.1139</v>
      </c>
      <c r="P31" s="70">
        <v>73258.820000000007</v>
      </c>
      <c r="Q31">
        <v>0.22009999999999999</v>
      </c>
      <c r="R31">
        <v>0.20180000000000001</v>
      </c>
      <c r="S31">
        <v>0.57809999999999995</v>
      </c>
      <c r="T31">
        <v>17.89</v>
      </c>
      <c r="U31">
        <v>19.91</v>
      </c>
      <c r="V31" s="70">
        <v>96128.09</v>
      </c>
      <c r="W31">
        <v>157.09</v>
      </c>
      <c r="X31" s="70">
        <v>311872.40999999997</v>
      </c>
      <c r="Y31">
        <v>0.71619999999999995</v>
      </c>
      <c r="Z31">
        <v>0.26600000000000001</v>
      </c>
      <c r="AA31">
        <v>1.77E-2</v>
      </c>
      <c r="AB31">
        <v>0.2838</v>
      </c>
      <c r="AC31">
        <v>311.87</v>
      </c>
      <c r="AD31" s="70">
        <v>12182.94</v>
      </c>
      <c r="AE31" s="70">
        <v>1221.6600000000001</v>
      </c>
      <c r="AF31" s="70">
        <v>370882.7</v>
      </c>
      <c r="AG31" t="s">
        <v>751</v>
      </c>
      <c r="AH31" s="70">
        <v>49091.5</v>
      </c>
      <c r="AI31" s="70">
        <v>115542.82</v>
      </c>
      <c r="AJ31">
        <v>72.41</v>
      </c>
      <c r="AK31">
        <v>37.24</v>
      </c>
      <c r="AL31">
        <v>44.39</v>
      </c>
      <c r="AM31">
        <v>5.37</v>
      </c>
      <c r="AN31">
        <v>0</v>
      </c>
      <c r="AO31">
        <v>0.57940000000000003</v>
      </c>
      <c r="AP31" s="70">
        <v>1725.49</v>
      </c>
      <c r="AQ31" s="70">
        <v>2545.87</v>
      </c>
      <c r="AR31" s="70">
        <v>7991.94</v>
      </c>
      <c r="AS31">
        <v>917.07</v>
      </c>
      <c r="AT31">
        <v>442.47</v>
      </c>
      <c r="AU31" s="70">
        <v>13622.84</v>
      </c>
      <c r="AV31" s="70">
        <v>2779.1</v>
      </c>
      <c r="AW31">
        <v>0.1865</v>
      </c>
      <c r="AX31" s="70">
        <v>10655.25</v>
      </c>
      <c r="AY31">
        <v>0.71499999999999997</v>
      </c>
      <c r="AZ31">
        <v>998.55</v>
      </c>
      <c r="BA31">
        <v>6.7000000000000004E-2</v>
      </c>
      <c r="BB31">
        <v>470.31</v>
      </c>
      <c r="BC31">
        <v>3.1600000000000003E-2</v>
      </c>
      <c r="BD31" s="70">
        <v>14903.22</v>
      </c>
      <c r="BE31">
        <v>580.41</v>
      </c>
      <c r="BF31">
        <v>3.6400000000000002E-2</v>
      </c>
      <c r="BG31">
        <v>0.61240000000000006</v>
      </c>
      <c r="BH31">
        <v>0.21579999999999999</v>
      </c>
      <c r="BI31">
        <v>0.1143</v>
      </c>
      <c r="BJ31">
        <v>3.2099999999999997E-2</v>
      </c>
      <c r="BK31">
        <v>2.53E-2</v>
      </c>
    </row>
    <row r="32" spans="1:63" x14ac:dyDescent="0.25">
      <c r="A32" t="s">
        <v>110</v>
      </c>
      <c r="B32">
        <v>46425</v>
      </c>
      <c r="C32">
        <v>119.86</v>
      </c>
      <c r="D32">
        <v>16.72</v>
      </c>
      <c r="E32" s="70">
        <v>2003.55</v>
      </c>
      <c r="F32" s="70">
        <v>1947.12</v>
      </c>
      <c r="G32">
        <v>4.0000000000000001E-3</v>
      </c>
      <c r="H32">
        <v>5.1000000000000004E-3</v>
      </c>
      <c r="I32">
        <v>1.6000000000000001E-3</v>
      </c>
      <c r="J32">
        <v>8.8999999999999999E-3</v>
      </c>
      <c r="K32">
        <v>0.96450000000000002</v>
      </c>
      <c r="L32">
        <v>1.5800000000000002E-2</v>
      </c>
      <c r="M32">
        <v>0.38579999999999998</v>
      </c>
      <c r="N32">
        <v>3.5000000000000001E-3</v>
      </c>
      <c r="O32">
        <v>0.1305</v>
      </c>
      <c r="P32" s="70">
        <v>53162.95</v>
      </c>
      <c r="Q32">
        <v>0.1812</v>
      </c>
      <c r="R32">
        <v>0.20580000000000001</v>
      </c>
      <c r="S32">
        <v>0.61299999999999999</v>
      </c>
      <c r="T32">
        <v>18.98</v>
      </c>
      <c r="U32">
        <v>13.46</v>
      </c>
      <c r="V32" s="70">
        <v>67081.100000000006</v>
      </c>
      <c r="W32">
        <v>143.9</v>
      </c>
      <c r="X32" s="70">
        <v>128431.75</v>
      </c>
      <c r="Y32">
        <v>0.80889999999999995</v>
      </c>
      <c r="Z32">
        <v>0.12509999999999999</v>
      </c>
      <c r="AA32">
        <v>6.6000000000000003E-2</v>
      </c>
      <c r="AB32">
        <v>0.19109999999999999</v>
      </c>
      <c r="AC32">
        <v>128.43</v>
      </c>
      <c r="AD32" s="70">
        <v>3320.69</v>
      </c>
      <c r="AE32">
        <v>428.16</v>
      </c>
      <c r="AF32" s="70">
        <v>128120.96000000001</v>
      </c>
      <c r="AG32" t="s">
        <v>751</v>
      </c>
      <c r="AH32" s="70">
        <v>32719</v>
      </c>
      <c r="AI32" s="70">
        <v>48694.07</v>
      </c>
      <c r="AJ32">
        <v>38.28</v>
      </c>
      <c r="AK32">
        <v>24.89</v>
      </c>
      <c r="AL32">
        <v>26.53</v>
      </c>
      <c r="AM32">
        <v>4.38</v>
      </c>
      <c r="AN32">
        <v>953.94</v>
      </c>
      <c r="AO32">
        <v>0.97940000000000005</v>
      </c>
      <c r="AP32" s="70">
        <v>1104.3699999999999</v>
      </c>
      <c r="AQ32" s="70">
        <v>1889.7</v>
      </c>
      <c r="AR32" s="70">
        <v>5091.74</v>
      </c>
      <c r="AS32">
        <v>395.98</v>
      </c>
      <c r="AT32">
        <v>238.11</v>
      </c>
      <c r="AU32" s="70">
        <v>8719.9</v>
      </c>
      <c r="AV32" s="70">
        <v>4704.71</v>
      </c>
      <c r="AW32">
        <v>0.48380000000000001</v>
      </c>
      <c r="AX32" s="70">
        <v>3394.37</v>
      </c>
      <c r="AY32">
        <v>0.34910000000000002</v>
      </c>
      <c r="AZ32">
        <v>956.97</v>
      </c>
      <c r="BA32">
        <v>9.8400000000000001E-2</v>
      </c>
      <c r="BB32">
        <v>667.59</v>
      </c>
      <c r="BC32">
        <v>6.8699999999999997E-2</v>
      </c>
      <c r="BD32" s="70">
        <v>9723.64</v>
      </c>
      <c r="BE32" s="70">
        <v>3841.94</v>
      </c>
      <c r="BF32">
        <v>1.0294000000000001</v>
      </c>
      <c r="BG32">
        <v>0.54810000000000003</v>
      </c>
      <c r="BH32">
        <v>0.22189999999999999</v>
      </c>
      <c r="BI32">
        <v>0.16700000000000001</v>
      </c>
      <c r="BJ32">
        <v>3.73E-2</v>
      </c>
      <c r="BK32">
        <v>2.5700000000000001E-2</v>
      </c>
    </row>
    <row r="33" spans="1:63" x14ac:dyDescent="0.25">
      <c r="A33" t="s">
        <v>111</v>
      </c>
      <c r="B33">
        <v>47241</v>
      </c>
      <c r="C33">
        <v>30.29</v>
      </c>
      <c r="D33">
        <v>239.5</v>
      </c>
      <c r="E33" s="70">
        <v>7253.45</v>
      </c>
      <c r="F33" s="70">
        <v>6946.93</v>
      </c>
      <c r="G33">
        <v>6.7599999999999993E-2</v>
      </c>
      <c r="H33">
        <v>6.2899999999999998E-2</v>
      </c>
      <c r="I33">
        <v>1.1000000000000001E-3</v>
      </c>
      <c r="J33">
        <v>3.6900000000000002E-2</v>
      </c>
      <c r="K33">
        <v>0.78879999999999995</v>
      </c>
      <c r="L33">
        <v>4.2700000000000002E-2</v>
      </c>
      <c r="M33">
        <v>0.18179999999999999</v>
      </c>
      <c r="N33">
        <v>3.7199999999999997E-2</v>
      </c>
      <c r="O33">
        <v>0.115</v>
      </c>
      <c r="P33" s="70">
        <v>67342.53</v>
      </c>
      <c r="Q33">
        <v>0.21329999999999999</v>
      </c>
      <c r="R33">
        <v>0.19020000000000001</v>
      </c>
      <c r="S33">
        <v>0.59650000000000003</v>
      </c>
      <c r="T33">
        <v>18.91</v>
      </c>
      <c r="U33">
        <v>33.99</v>
      </c>
      <c r="V33" s="70">
        <v>90979.14</v>
      </c>
      <c r="W33">
        <v>211.1</v>
      </c>
      <c r="X33" s="70">
        <v>194835.52</v>
      </c>
      <c r="Y33">
        <v>0.73519999999999996</v>
      </c>
      <c r="Z33">
        <v>0.24229999999999999</v>
      </c>
      <c r="AA33">
        <v>2.24E-2</v>
      </c>
      <c r="AB33">
        <v>0.26479999999999998</v>
      </c>
      <c r="AC33">
        <v>194.84</v>
      </c>
      <c r="AD33" s="70">
        <v>8366.52</v>
      </c>
      <c r="AE33">
        <v>912.87</v>
      </c>
      <c r="AF33" s="70">
        <v>233851.48</v>
      </c>
      <c r="AG33" t="s">
        <v>751</v>
      </c>
      <c r="AH33" s="70">
        <v>46421</v>
      </c>
      <c r="AI33" s="70">
        <v>82150.25</v>
      </c>
      <c r="AJ33">
        <v>69.319999999999993</v>
      </c>
      <c r="AK33">
        <v>40.26</v>
      </c>
      <c r="AL33">
        <v>44.15</v>
      </c>
      <c r="AM33">
        <v>4.92</v>
      </c>
      <c r="AN33" s="70">
        <v>1145.5899999999999</v>
      </c>
      <c r="AO33">
        <v>0.69330000000000003</v>
      </c>
      <c r="AP33" s="70">
        <v>1265.4100000000001</v>
      </c>
      <c r="AQ33" s="70">
        <v>1932.92</v>
      </c>
      <c r="AR33" s="70">
        <v>6777.81</v>
      </c>
      <c r="AS33">
        <v>671.08</v>
      </c>
      <c r="AT33">
        <v>347.34</v>
      </c>
      <c r="AU33" s="70">
        <v>10994.57</v>
      </c>
      <c r="AV33" s="70">
        <v>2919.81</v>
      </c>
      <c r="AW33">
        <v>0.25</v>
      </c>
      <c r="AX33" s="70">
        <v>7494.26</v>
      </c>
      <c r="AY33">
        <v>0.64159999999999995</v>
      </c>
      <c r="AZ33">
        <v>812.46</v>
      </c>
      <c r="BA33">
        <v>6.9599999999999995E-2</v>
      </c>
      <c r="BB33">
        <v>454.08</v>
      </c>
      <c r="BC33">
        <v>3.8899999999999997E-2</v>
      </c>
      <c r="BD33" s="70">
        <v>11680.61</v>
      </c>
      <c r="BE33" s="70">
        <v>1279.75</v>
      </c>
      <c r="BF33">
        <v>0.14699999999999999</v>
      </c>
      <c r="BG33">
        <v>0.61339999999999995</v>
      </c>
      <c r="BH33">
        <v>0.22919999999999999</v>
      </c>
      <c r="BI33">
        <v>0.1041</v>
      </c>
      <c r="BJ33">
        <v>2.9700000000000001E-2</v>
      </c>
      <c r="BK33">
        <v>2.35E-2</v>
      </c>
    </row>
    <row r="34" spans="1:63" x14ac:dyDescent="0.25">
      <c r="A34" t="s">
        <v>112</v>
      </c>
      <c r="B34">
        <v>43562</v>
      </c>
      <c r="C34">
        <v>25.1</v>
      </c>
      <c r="D34">
        <v>155.15</v>
      </c>
      <c r="E34" s="70">
        <v>3893.49</v>
      </c>
      <c r="F34" s="70">
        <v>3378.79</v>
      </c>
      <c r="G34">
        <v>1.2699999999999999E-2</v>
      </c>
      <c r="H34">
        <v>0.35239999999999999</v>
      </c>
      <c r="I34">
        <v>1.2999999999999999E-3</v>
      </c>
      <c r="J34">
        <v>7.0199999999999999E-2</v>
      </c>
      <c r="K34">
        <v>0.48759999999999998</v>
      </c>
      <c r="L34">
        <v>7.5800000000000006E-2</v>
      </c>
      <c r="M34">
        <v>0.64790000000000003</v>
      </c>
      <c r="N34">
        <v>3.6700000000000003E-2</v>
      </c>
      <c r="O34">
        <v>0.15720000000000001</v>
      </c>
      <c r="P34" s="70">
        <v>58182.1</v>
      </c>
      <c r="Q34">
        <v>0.25309999999999999</v>
      </c>
      <c r="R34">
        <v>0.20300000000000001</v>
      </c>
      <c r="S34">
        <v>0.54400000000000004</v>
      </c>
      <c r="T34">
        <v>18.190000000000001</v>
      </c>
      <c r="U34">
        <v>25.51</v>
      </c>
      <c r="V34" s="70">
        <v>79576.86</v>
      </c>
      <c r="W34">
        <v>149.66999999999999</v>
      </c>
      <c r="X34" s="70">
        <v>125267.93</v>
      </c>
      <c r="Y34">
        <v>0.5978</v>
      </c>
      <c r="Z34">
        <v>0.35970000000000002</v>
      </c>
      <c r="AA34">
        <v>4.2500000000000003E-2</v>
      </c>
      <c r="AB34">
        <v>0.4022</v>
      </c>
      <c r="AC34">
        <v>125.27</v>
      </c>
      <c r="AD34" s="70">
        <v>5069.12</v>
      </c>
      <c r="AE34">
        <v>519.47</v>
      </c>
      <c r="AF34" s="70">
        <v>141182.01</v>
      </c>
      <c r="AG34" t="s">
        <v>751</v>
      </c>
      <c r="AH34" s="70">
        <v>27367</v>
      </c>
      <c r="AI34" s="70">
        <v>42285.75</v>
      </c>
      <c r="AJ34">
        <v>59.31</v>
      </c>
      <c r="AK34">
        <v>38.64</v>
      </c>
      <c r="AL34">
        <v>42.01</v>
      </c>
      <c r="AM34">
        <v>4.78</v>
      </c>
      <c r="AN34" s="70">
        <v>1126.3800000000001</v>
      </c>
      <c r="AO34">
        <v>1.1299999999999999</v>
      </c>
      <c r="AP34" s="70">
        <v>1534.84</v>
      </c>
      <c r="AQ34" s="70">
        <v>2085.63</v>
      </c>
      <c r="AR34" s="70">
        <v>6255.86</v>
      </c>
      <c r="AS34">
        <v>567.16</v>
      </c>
      <c r="AT34">
        <v>358.02</v>
      </c>
      <c r="AU34" s="70">
        <v>10801.51</v>
      </c>
      <c r="AV34" s="70">
        <v>5392.42</v>
      </c>
      <c r="AW34">
        <v>0.434</v>
      </c>
      <c r="AX34" s="70">
        <v>5000.32</v>
      </c>
      <c r="AY34">
        <v>0.40250000000000002</v>
      </c>
      <c r="AZ34">
        <v>826.55</v>
      </c>
      <c r="BA34">
        <v>6.6500000000000004E-2</v>
      </c>
      <c r="BB34" s="70">
        <v>1205.1500000000001</v>
      </c>
      <c r="BC34">
        <v>9.7000000000000003E-2</v>
      </c>
      <c r="BD34" s="70">
        <v>12424.44</v>
      </c>
      <c r="BE34" s="70">
        <v>2734.34</v>
      </c>
      <c r="BF34">
        <v>0.86319999999999997</v>
      </c>
      <c r="BG34">
        <v>0.54200000000000004</v>
      </c>
      <c r="BH34">
        <v>0.20619999999999999</v>
      </c>
      <c r="BI34">
        <v>0.19789999999999999</v>
      </c>
      <c r="BJ34">
        <v>2.7900000000000001E-2</v>
      </c>
      <c r="BK34">
        <v>2.6100000000000002E-2</v>
      </c>
    </row>
    <row r="35" spans="1:63" x14ac:dyDescent="0.25">
      <c r="A35" t="s">
        <v>113</v>
      </c>
      <c r="B35">
        <v>43570</v>
      </c>
      <c r="C35">
        <v>82.55</v>
      </c>
      <c r="D35">
        <v>19.97</v>
      </c>
      <c r="E35" s="70">
        <v>1570.09</v>
      </c>
      <c r="F35" s="70">
        <v>1478.57</v>
      </c>
      <c r="G35">
        <v>3.3999999999999998E-3</v>
      </c>
      <c r="H35">
        <v>2.8799999999999999E-2</v>
      </c>
      <c r="I35">
        <v>1.6000000000000001E-3</v>
      </c>
      <c r="J35">
        <v>3.0200000000000001E-2</v>
      </c>
      <c r="K35">
        <v>0.89480000000000004</v>
      </c>
      <c r="L35">
        <v>4.1099999999999998E-2</v>
      </c>
      <c r="M35">
        <v>0.57620000000000005</v>
      </c>
      <c r="N35">
        <v>8.2000000000000007E-3</v>
      </c>
      <c r="O35">
        <v>0.1661</v>
      </c>
      <c r="P35" s="70">
        <v>48728.41</v>
      </c>
      <c r="Q35">
        <v>0.2155</v>
      </c>
      <c r="R35">
        <v>0.15859999999999999</v>
      </c>
      <c r="S35">
        <v>0.626</v>
      </c>
      <c r="T35">
        <v>17.440000000000001</v>
      </c>
      <c r="U35">
        <v>10.97</v>
      </c>
      <c r="V35" s="70">
        <v>66073.899999999994</v>
      </c>
      <c r="W35">
        <v>138.72</v>
      </c>
      <c r="X35" s="70">
        <v>102866.81</v>
      </c>
      <c r="Y35">
        <v>0.78480000000000005</v>
      </c>
      <c r="Z35">
        <v>0.15390000000000001</v>
      </c>
      <c r="AA35">
        <v>6.13E-2</v>
      </c>
      <c r="AB35">
        <v>0.2152</v>
      </c>
      <c r="AC35">
        <v>102.87</v>
      </c>
      <c r="AD35" s="70">
        <v>2778.45</v>
      </c>
      <c r="AE35">
        <v>405.88</v>
      </c>
      <c r="AF35" s="70">
        <v>99497.16</v>
      </c>
      <c r="AG35" t="s">
        <v>751</v>
      </c>
      <c r="AH35" s="70">
        <v>26523</v>
      </c>
      <c r="AI35" s="70">
        <v>39991.65</v>
      </c>
      <c r="AJ35">
        <v>41.71</v>
      </c>
      <c r="AK35">
        <v>25.68</v>
      </c>
      <c r="AL35">
        <v>30.92</v>
      </c>
      <c r="AM35">
        <v>4.32</v>
      </c>
      <c r="AN35">
        <v>880.47</v>
      </c>
      <c r="AO35">
        <v>0.97529999999999994</v>
      </c>
      <c r="AP35" s="70">
        <v>1260.71</v>
      </c>
      <c r="AQ35" s="70">
        <v>1900.79</v>
      </c>
      <c r="AR35" s="70">
        <v>5533.98</v>
      </c>
      <c r="AS35">
        <v>477.23</v>
      </c>
      <c r="AT35">
        <v>270.39</v>
      </c>
      <c r="AU35" s="70">
        <v>9443.1</v>
      </c>
      <c r="AV35" s="70">
        <v>5936.5</v>
      </c>
      <c r="AW35">
        <v>0.55449999999999999</v>
      </c>
      <c r="AX35" s="70">
        <v>2719</v>
      </c>
      <c r="AY35">
        <v>0.254</v>
      </c>
      <c r="AZ35">
        <v>888.97</v>
      </c>
      <c r="BA35">
        <v>8.3000000000000004E-2</v>
      </c>
      <c r="BB35" s="70">
        <v>1161.75</v>
      </c>
      <c r="BC35">
        <v>0.1085</v>
      </c>
      <c r="BD35" s="70">
        <v>10706.22</v>
      </c>
      <c r="BE35" s="70">
        <v>4617.93</v>
      </c>
      <c r="BF35">
        <v>1.7343</v>
      </c>
      <c r="BG35">
        <v>0.55469999999999997</v>
      </c>
      <c r="BH35">
        <v>0.2319</v>
      </c>
      <c r="BI35">
        <v>0.187</v>
      </c>
      <c r="BJ35">
        <v>3.8600000000000002E-2</v>
      </c>
      <c r="BK35">
        <v>2.29E-2</v>
      </c>
    </row>
    <row r="36" spans="1:63" x14ac:dyDescent="0.25">
      <c r="A36" t="s">
        <v>114</v>
      </c>
      <c r="B36">
        <v>43588</v>
      </c>
      <c r="C36">
        <v>58.24</v>
      </c>
      <c r="D36">
        <v>49.52</v>
      </c>
      <c r="E36" s="70">
        <v>2883.68</v>
      </c>
      <c r="F36" s="70">
        <v>2672.86</v>
      </c>
      <c r="G36">
        <v>8.2000000000000007E-3</v>
      </c>
      <c r="H36">
        <v>4.2999999999999997E-2</v>
      </c>
      <c r="I36">
        <v>1.5E-3</v>
      </c>
      <c r="J36">
        <v>3.8600000000000002E-2</v>
      </c>
      <c r="K36">
        <v>0.84970000000000001</v>
      </c>
      <c r="L36">
        <v>5.8999999999999997E-2</v>
      </c>
      <c r="M36">
        <v>0.55120000000000002</v>
      </c>
      <c r="N36">
        <v>1.0699999999999999E-2</v>
      </c>
      <c r="O36">
        <v>0.14760000000000001</v>
      </c>
      <c r="P36" s="70">
        <v>53379.59</v>
      </c>
      <c r="Q36">
        <v>0.23050000000000001</v>
      </c>
      <c r="R36">
        <v>0.187</v>
      </c>
      <c r="S36">
        <v>0.58250000000000002</v>
      </c>
      <c r="T36">
        <v>18.350000000000001</v>
      </c>
      <c r="U36">
        <v>16.98</v>
      </c>
      <c r="V36" s="70">
        <v>77000.22</v>
      </c>
      <c r="W36">
        <v>165.61</v>
      </c>
      <c r="X36" s="70">
        <v>112180.83</v>
      </c>
      <c r="Y36">
        <v>0.70669999999999999</v>
      </c>
      <c r="Z36">
        <v>0.24149999999999999</v>
      </c>
      <c r="AA36">
        <v>5.1799999999999999E-2</v>
      </c>
      <c r="AB36">
        <v>0.29330000000000001</v>
      </c>
      <c r="AC36">
        <v>112.18</v>
      </c>
      <c r="AD36" s="70">
        <v>3491.98</v>
      </c>
      <c r="AE36">
        <v>425.67</v>
      </c>
      <c r="AF36" s="70">
        <v>117825.87</v>
      </c>
      <c r="AG36" t="s">
        <v>751</v>
      </c>
      <c r="AH36" s="70">
        <v>27642</v>
      </c>
      <c r="AI36" s="70">
        <v>42950.64</v>
      </c>
      <c r="AJ36">
        <v>46.83</v>
      </c>
      <c r="AK36">
        <v>28.6</v>
      </c>
      <c r="AL36">
        <v>34.11</v>
      </c>
      <c r="AM36">
        <v>4.32</v>
      </c>
      <c r="AN36" s="70">
        <v>1053.76</v>
      </c>
      <c r="AO36">
        <v>1.0059</v>
      </c>
      <c r="AP36" s="70">
        <v>1121.42</v>
      </c>
      <c r="AQ36" s="70">
        <v>1665.97</v>
      </c>
      <c r="AR36" s="70">
        <v>5401.33</v>
      </c>
      <c r="AS36">
        <v>457.83</v>
      </c>
      <c r="AT36">
        <v>278.20999999999998</v>
      </c>
      <c r="AU36" s="70">
        <v>8924.76</v>
      </c>
      <c r="AV36" s="70">
        <v>4860.34</v>
      </c>
      <c r="AW36">
        <v>0.48209999999999997</v>
      </c>
      <c r="AX36" s="70">
        <v>3443.56</v>
      </c>
      <c r="AY36">
        <v>0.34160000000000001</v>
      </c>
      <c r="AZ36">
        <v>796.55</v>
      </c>
      <c r="BA36">
        <v>7.9000000000000001E-2</v>
      </c>
      <c r="BB36">
        <v>980.94</v>
      </c>
      <c r="BC36">
        <v>9.7299999999999998E-2</v>
      </c>
      <c r="BD36" s="70">
        <v>10081.39</v>
      </c>
      <c r="BE36" s="70">
        <v>3219.47</v>
      </c>
      <c r="BF36">
        <v>1.0262</v>
      </c>
      <c r="BG36">
        <v>0.55479999999999996</v>
      </c>
      <c r="BH36">
        <v>0.216</v>
      </c>
      <c r="BI36">
        <v>0.1762</v>
      </c>
      <c r="BJ36">
        <v>3.1699999999999999E-2</v>
      </c>
      <c r="BK36">
        <v>2.12E-2</v>
      </c>
    </row>
    <row r="37" spans="1:63" x14ac:dyDescent="0.25">
      <c r="A37" t="s">
        <v>115</v>
      </c>
      <c r="B37">
        <v>43596</v>
      </c>
      <c r="C37">
        <v>103.76</v>
      </c>
      <c r="D37">
        <v>19.72</v>
      </c>
      <c r="E37" s="70">
        <v>2046.42</v>
      </c>
      <c r="F37" s="70">
        <v>1969.7</v>
      </c>
      <c r="G37">
        <v>6.1999999999999998E-3</v>
      </c>
      <c r="H37">
        <v>1.11E-2</v>
      </c>
      <c r="I37">
        <v>1.2999999999999999E-3</v>
      </c>
      <c r="J37">
        <v>3.1600000000000003E-2</v>
      </c>
      <c r="K37">
        <v>0.92349999999999999</v>
      </c>
      <c r="L37">
        <v>2.63E-2</v>
      </c>
      <c r="M37">
        <v>0.438</v>
      </c>
      <c r="N37">
        <v>4.4999999999999997E-3</v>
      </c>
      <c r="O37">
        <v>0.1527</v>
      </c>
      <c r="P37" s="70">
        <v>53613.99</v>
      </c>
      <c r="Q37">
        <v>0.18790000000000001</v>
      </c>
      <c r="R37">
        <v>0.17169999999999999</v>
      </c>
      <c r="S37">
        <v>0.64039999999999997</v>
      </c>
      <c r="T37">
        <v>18.54</v>
      </c>
      <c r="U37">
        <v>14.25</v>
      </c>
      <c r="V37" s="70">
        <v>69496.62</v>
      </c>
      <c r="W37">
        <v>139.46</v>
      </c>
      <c r="X37" s="70">
        <v>119768.58</v>
      </c>
      <c r="Y37">
        <v>0.79710000000000003</v>
      </c>
      <c r="Z37">
        <v>0.16209999999999999</v>
      </c>
      <c r="AA37">
        <v>4.0800000000000003E-2</v>
      </c>
      <c r="AB37">
        <v>0.2029</v>
      </c>
      <c r="AC37">
        <v>119.77</v>
      </c>
      <c r="AD37" s="70">
        <v>3418.25</v>
      </c>
      <c r="AE37">
        <v>473.35</v>
      </c>
      <c r="AF37" s="70">
        <v>124194.78</v>
      </c>
      <c r="AG37" t="s">
        <v>751</v>
      </c>
      <c r="AH37" s="70">
        <v>30388</v>
      </c>
      <c r="AI37" s="70">
        <v>44207.21</v>
      </c>
      <c r="AJ37">
        <v>44.09</v>
      </c>
      <c r="AK37">
        <v>27</v>
      </c>
      <c r="AL37">
        <v>32.31</v>
      </c>
      <c r="AM37">
        <v>3.96</v>
      </c>
      <c r="AN37" s="70">
        <v>1077.6600000000001</v>
      </c>
      <c r="AO37">
        <v>1.2020999999999999</v>
      </c>
      <c r="AP37" s="70">
        <v>1175.33</v>
      </c>
      <c r="AQ37" s="70">
        <v>1798.1</v>
      </c>
      <c r="AR37" s="70">
        <v>5606.01</v>
      </c>
      <c r="AS37">
        <v>508.36</v>
      </c>
      <c r="AT37">
        <v>281.61</v>
      </c>
      <c r="AU37" s="70">
        <v>9369.41</v>
      </c>
      <c r="AV37" s="70">
        <v>4899.95</v>
      </c>
      <c r="AW37">
        <v>0.4783</v>
      </c>
      <c r="AX37" s="70">
        <v>3690.92</v>
      </c>
      <c r="AY37">
        <v>0.36030000000000001</v>
      </c>
      <c r="AZ37">
        <v>856.95</v>
      </c>
      <c r="BA37">
        <v>8.3599999999999994E-2</v>
      </c>
      <c r="BB37">
        <v>797.26</v>
      </c>
      <c r="BC37">
        <v>7.7799999999999994E-2</v>
      </c>
      <c r="BD37" s="70">
        <v>10245.08</v>
      </c>
      <c r="BE37" s="70">
        <v>3685.84</v>
      </c>
      <c r="BF37">
        <v>1.1106</v>
      </c>
      <c r="BG37">
        <v>0.55300000000000005</v>
      </c>
      <c r="BH37">
        <v>0.23130000000000001</v>
      </c>
      <c r="BI37">
        <v>0.156</v>
      </c>
      <c r="BJ37">
        <v>3.4099999999999998E-2</v>
      </c>
      <c r="BK37">
        <v>2.5600000000000001E-2</v>
      </c>
    </row>
    <row r="38" spans="1:63" x14ac:dyDescent="0.25">
      <c r="A38" t="s">
        <v>116</v>
      </c>
      <c r="B38">
        <v>43604</v>
      </c>
      <c r="C38">
        <v>62.76</v>
      </c>
      <c r="D38">
        <v>23.71</v>
      </c>
      <c r="E38" s="70">
        <v>1487.9</v>
      </c>
      <c r="F38" s="70">
        <v>1433.98</v>
      </c>
      <c r="G38">
        <v>7.6E-3</v>
      </c>
      <c r="H38">
        <v>2.5600000000000001E-2</v>
      </c>
      <c r="I38">
        <v>1.6999999999999999E-3</v>
      </c>
      <c r="J38">
        <v>2.92E-2</v>
      </c>
      <c r="K38">
        <v>0.89900000000000002</v>
      </c>
      <c r="L38">
        <v>3.6799999999999999E-2</v>
      </c>
      <c r="M38">
        <v>0.48399999999999999</v>
      </c>
      <c r="N38">
        <v>6.1000000000000004E-3</v>
      </c>
      <c r="O38">
        <v>0.1477</v>
      </c>
      <c r="P38" s="70">
        <v>50664.76</v>
      </c>
      <c r="Q38">
        <v>0.249</v>
      </c>
      <c r="R38">
        <v>0.1991</v>
      </c>
      <c r="S38">
        <v>0.55189999999999995</v>
      </c>
      <c r="T38">
        <v>17.399999999999999</v>
      </c>
      <c r="U38">
        <v>10.98</v>
      </c>
      <c r="V38" s="70">
        <v>67341.320000000007</v>
      </c>
      <c r="W38">
        <v>131.24</v>
      </c>
      <c r="X38" s="70">
        <v>140048.81</v>
      </c>
      <c r="Y38">
        <v>0.72840000000000005</v>
      </c>
      <c r="Z38">
        <v>0.21679999999999999</v>
      </c>
      <c r="AA38">
        <v>5.4800000000000001E-2</v>
      </c>
      <c r="AB38">
        <v>0.27160000000000001</v>
      </c>
      <c r="AC38">
        <v>140.05000000000001</v>
      </c>
      <c r="AD38" s="70">
        <v>4135.07</v>
      </c>
      <c r="AE38">
        <v>506.39</v>
      </c>
      <c r="AF38" s="70">
        <v>141766.19</v>
      </c>
      <c r="AG38" t="s">
        <v>751</v>
      </c>
      <c r="AH38" s="70">
        <v>30160</v>
      </c>
      <c r="AI38" s="70">
        <v>46416.75</v>
      </c>
      <c r="AJ38">
        <v>46.35</v>
      </c>
      <c r="AK38">
        <v>28.36</v>
      </c>
      <c r="AL38">
        <v>32.479999999999997</v>
      </c>
      <c r="AM38">
        <v>4.1900000000000004</v>
      </c>
      <c r="AN38" s="70">
        <v>1347.89</v>
      </c>
      <c r="AO38">
        <v>0.95620000000000005</v>
      </c>
      <c r="AP38" s="70">
        <v>1269.49</v>
      </c>
      <c r="AQ38" s="70">
        <v>1771.7</v>
      </c>
      <c r="AR38" s="70">
        <v>5417.28</v>
      </c>
      <c r="AS38">
        <v>410.78</v>
      </c>
      <c r="AT38">
        <v>300.93</v>
      </c>
      <c r="AU38" s="70">
        <v>9170.18</v>
      </c>
      <c r="AV38" s="70">
        <v>4480.67</v>
      </c>
      <c r="AW38">
        <v>0.42770000000000002</v>
      </c>
      <c r="AX38" s="70">
        <v>3952.85</v>
      </c>
      <c r="AY38">
        <v>0.37730000000000002</v>
      </c>
      <c r="AZ38" s="70">
        <v>1146</v>
      </c>
      <c r="BA38">
        <v>0.1094</v>
      </c>
      <c r="BB38">
        <v>897.18</v>
      </c>
      <c r="BC38">
        <v>8.5599999999999996E-2</v>
      </c>
      <c r="BD38" s="70">
        <v>10476.700000000001</v>
      </c>
      <c r="BE38" s="70">
        <v>2839.06</v>
      </c>
      <c r="BF38">
        <v>0.70840000000000003</v>
      </c>
      <c r="BG38">
        <v>0.53159999999999996</v>
      </c>
      <c r="BH38">
        <v>0.21079999999999999</v>
      </c>
      <c r="BI38">
        <v>0.2054</v>
      </c>
      <c r="BJ38">
        <v>3.3099999999999997E-2</v>
      </c>
      <c r="BK38">
        <v>1.9099999999999999E-2</v>
      </c>
    </row>
    <row r="39" spans="1:63" x14ac:dyDescent="0.25">
      <c r="A39" t="s">
        <v>117</v>
      </c>
      <c r="B39">
        <v>48074</v>
      </c>
      <c r="C39">
        <v>82.05</v>
      </c>
      <c r="D39">
        <v>22.77</v>
      </c>
      <c r="E39" s="70">
        <v>1868.53</v>
      </c>
      <c r="F39" s="70">
        <v>1832.09</v>
      </c>
      <c r="G39">
        <v>8.0000000000000002E-3</v>
      </c>
      <c r="H39">
        <v>9.7999999999999997E-3</v>
      </c>
      <c r="I39">
        <v>1.6000000000000001E-3</v>
      </c>
      <c r="J39">
        <v>2.9000000000000001E-2</v>
      </c>
      <c r="K39">
        <v>0.92579999999999996</v>
      </c>
      <c r="L39">
        <v>2.5899999999999999E-2</v>
      </c>
      <c r="M39">
        <v>0.36280000000000001</v>
      </c>
      <c r="N39">
        <v>8.2000000000000007E-3</v>
      </c>
      <c r="O39">
        <v>0.12959999999999999</v>
      </c>
      <c r="P39" s="70">
        <v>53151.4</v>
      </c>
      <c r="Q39">
        <v>0.20369999999999999</v>
      </c>
      <c r="R39">
        <v>0.1971</v>
      </c>
      <c r="S39">
        <v>0.59930000000000005</v>
      </c>
      <c r="T39">
        <v>18.98</v>
      </c>
      <c r="U39">
        <v>11.73</v>
      </c>
      <c r="V39" s="70">
        <v>72650.649999999994</v>
      </c>
      <c r="W39">
        <v>154.30000000000001</v>
      </c>
      <c r="X39" s="70">
        <v>134618.91</v>
      </c>
      <c r="Y39">
        <v>0.77159999999999995</v>
      </c>
      <c r="Z39">
        <v>0.19040000000000001</v>
      </c>
      <c r="AA39">
        <v>3.7999999999999999E-2</v>
      </c>
      <c r="AB39">
        <v>0.22839999999999999</v>
      </c>
      <c r="AC39">
        <v>134.62</v>
      </c>
      <c r="AD39" s="70">
        <v>4015.13</v>
      </c>
      <c r="AE39">
        <v>500.48</v>
      </c>
      <c r="AF39" s="70">
        <v>140591.67000000001</v>
      </c>
      <c r="AG39" t="s">
        <v>751</v>
      </c>
      <c r="AH39" s="70">
        <v>32966</v>
      </c>
      <c r="AI39" s="70">
        <v>49128.61</v>
      </c>
      <c r="AJ39">
        <v>44.73</v>
      </c>
      <c r="AK39">
        <v>28.29</v>
      </c>
      <c r="AL39">
        <v>31.89</v>
      </c>
      <c r="AM39">
        <v>4.2</v>
      </c>
      <c r="AN39" s="70">
        <v>1068.98</v>
      </c>
      <c r="AO39">
        <v>1.0376000000000001</v>
      </c>
      <c r="AP39" s="70">
        <v>1137.98</v>
      </c>
      <c r="AQ39" s="70">
        <v>1684.75</v>
      </c>
      <c r="AR39" s="70">
        <v>5267.88</v>
      </c>
      <c r="AS39">
        <v>431.79</v>
      </c>
      <c r="AT39">
        <v>246.07</v>
      </c>
      <c r="AU39" s="70">
        <v>8768.4699999999993</v>
      </c>
      <c r="AV39" s="70">
        <v>4127.37</v>
      </c>
      <c r="AW39">
        <v>0.42309999999999998</v>
      </c>
      <c r="AX39" s="70">
        <v>3969.73</v>
      </c>
      <c r="AY39">
        <v>0.40699999999999997</v>
      </c>
      <c r="AZ39" s="70">
        <v>1018.3</v>
      </c>
      <c r="BA39">
        <v>0.10440000000000001</v>
      </c>
      <c r="BB39">
        <v>638.92999999999995</v>
      </c>
      <c r="BC39">
        <v>6.5500000000000003E-2</v>
      </c>
      <c r="BD39" s="70">
        <v>9754.32</v>
      </c>
      <c r="BE39" s="70">
        <v>3056.12</v>
      </c>
      <c r="BF39">
        <v>0.75929999999999997</v>
      </c>
      <c r="BG39">
        <v>0.55910000000000004</v>
      </c>
      <c r="BH39">
        <v>0.22289999999999999</v>
      </c>
      <c r="BI39">
        <v>0.1575</v>
      </c>
      <c r="BJ39">
        <v>3.6299999999999999E-2</v>
      </c>
      <c r="BK39">
        <v>2.4199999999999999E-2</v>
      </c>
    </row>
    <row r="40" spans="1:63" x14ac:dyDescent="0.25">
      <c r="A40" t="s">
        <v>118</v>
      </c>
      <c r="B40">
        <v>48926</v>
      </c>
      <c r="C40">
        <v>74.290000000000006</v>
      </c>
      <c r="D40">
        <v>26.43</v>
      </c>
      <c r="E40" s="70">
        <v>1963.3</v>
      </c>
      <c r="F40" s="70">
        <v>1958.52</v>
      </c>
      <c r="G40">
        <v>1.35E-2</v>
      </c>
      <c r="H40">
        <v>2.6599999999999999E-2</v>
      </c>
      <c r="I40">
        <v>1.6000000000000001E-3</v>
      </c>
      <c r="J40">
        <v>3.7699999999999997E-2</v>
      </c>
      <c r="K40">
        <v>0.88349999999999995</v>
      </c>
      <c r="L40">
        <v>3.7100000000000001E-2</v>
      </c>
      <c r="M40">
        <v>0.37659999999999999</v>
      </c>
      <c r="N40">
        <v>1.11E-2</v>
      </c>
      <c r="O40">
        <v>0.13500000000000001</v>
      </c>
      <c r="P40" s="70">
        <v>56763.58</v>
      </c>
      <c r="Q40">
        <v>0.2505</v>
      </c>
      <c r="R40">
        <v>0.19270000000000001</v>
      </c>
      <c r="S40">
        <v>0.55679999999999996</v>
      </c>
      <c r="T40">
        <v>17.57</v>
      </c>
      <c r="U40">
        <v>13.83</v>
      </c>
      <c r="V40" s="70">
        <v>73642.710000000006</v>
      </c>
      <c r="W40">
        <v>137.26</v>
      </c>
      <c r="X40" s="70">
        <v>197249.91</v>
      </c>
      <c r="Y40">
        <v>0.63260000000000005</v>
      </c>
      <c r="Z40">
        <v>0.25679999999999997</v>
      </c>
      <c r="AA40">
        <v>0.11070000000000001</v>
      </c>
      <c r="AB40">
        <v>0.3674</v>
      </c>
      <c r="AC40">
        <v>197.25</v>
      </c>
      <c r="AD40" s="70">
        <v>6210.55</v>
      </c>
      <c r="AE40">
        <v>573.4</v>
      </c>
      <c r="AF40" s="70">
        <v>202647.04000000001</v>
      </c>
      <c r="AG40" t="s">
        <v>751</v>
      </c>
      <c r="AH40" s="70">
        <v>34334</v>
      </c>
      <c r="AI40" s="70">
        <v>53427.11</v>
      </c>
      <c r="AJ40">
        <v>47.85</v>
      </c>
      <c r="AK40">
        <v>29.62</v>
      </c>
      <c r="AL40">
        <v>32.630000000000003</v>
      </c>
      <c r="AM40">
        <v>4.28</v>
      </c>
      <c r="AN40" s="70">
        <v>1576.7</v>
      </c>
      <c r="AO40">
        <v>0.91369999999999996</v>
      </c>
      <c r="AP40" s="70">
        <v>1273.2</v>
      </c>
      <c r="AQ40" s="70">
        <v>1965.7</v>
      </c>
      <c r="AR40" s="70">
        <v>5917.57</v>
      </c>
      <c r="AS40">
        <v>589.36</v>
      </c>
      <c r="AT40">
        <v>305.92</v>
      </c>
      <c r="AU40" s="70">
        <v>10051.75</v>
      </c>
      <c r="AV40" s="70">
        <v>3701.38</v>
      </c>
      <c r="AW40">
        <v>0.33560000000000001</v>
      </c>
      <c r="AX40" s="70">
        <v>5481.99</v>
      </c>
      <c r="AY40">
        <v>0.497</v>
      </c>
      <c r="AZ40" s="70">
        <v>1198.04</v>
      </c>
      <c r="BA40">
        <v>0.1086</v>
      </c>
      <c r="BB40">
        <v>648.07000000000005</v>
      </c>
      <c r="BC40">
        <v>5.8799999999999998E-2</v>
      </c>
      <c r="BD40" s="70">
        <v>11029.48</v>
      </c>
      <c r="BE40" s="70">
        <v>2094.9699999999998</v>
      </c>
      <c r="BF40">
        <v>0.42320000000000002</v>
      </c>
      <c r="BG40">
        <v>0.57110000000000005</v>
      </c>
      <c r="BH40">
        <v>0.20960000000000001</v>
      </c>
      <c r="BI40">
        <v>0.16320000000000001</v>
      </c>
      <c r="BJ40">
        <v>3.3599999999999998E-2</v>
      </c>
      <c r="BK40">
        <v>2.2499999999999999E-2</v>
      </c>
    </row>
    <row r="41" spans="1:63" x14ac:dyDescent="0.25">
      <c r="A41" t="s">
        <v>119</v>
      </c>
      <c r="B41">
        <v>43612</v>
      </c>
      <c r="C41">
        <v>29.95</v>
      </c>
      <c r="D41">
        <v>181.91</v>
      </c>
      <c r="E41" s="70">
        <v>5448.56</v>
      </c>
      <c r="F41" s="70">
        <v>5138.6499999999996</v>
      </c>
      <c r="G41">
        <v>1.9400000000000001E-2</v>
      </c>
      <c r="H41">
        <v>7.0499999999999993E-2</v>
      </c>
      <c r="I41">
        <v>1.5E-3</v>
      </c>
      <c r="J41">
        <v>3.9899999999999998E-2</v>
      </c>
      <c r="K41">
        <v>0.81369999999999998</v>
      </c>
      <c r="L41">
        <v>5.5E-2</v>
      </c>
      <c r="M41">
        <v>0.3911</v>
      </c>
      <c r="N41">
        <v>1.77E-2</v>
      </c>
      <c r="O41">
        <v>0.1401</v>
      </c>
      <c r="P41" s="70">
        <v>60008.75</v>
      </c>
      <c r="Q41">
        <v>0.185</v>
      </c>
      <c r="R41">
        <v>0.19950000000000001</v>
      </c>
      <c r="S41">
        <v>0.61550000000000005</v>
      </c>
      <c r="T41">
        <v>18.45</v>
      </c>
      <c r="U41">
        <v>27.81</v>
      </c>
      <c r="V41" s="70">
        <v>86094.35</v>
      </c>
      <c r="W41">
        <v>192.31</v>
      </c>
      <c r="X41" s="70">
        <v>152069.74</v>
      </c>
      <c r="Y41">
        <v>0.68459999999999999</v>
      </c>
      <c r="Z41">
        <v>0.28289999999999998</v>
      </c>
      <c r="AA41">
        <v>3.2500000000000001E-2</v>
      </c>
      <c r="AB41">
        <v>0.31540000000000001</v>
      </c>
      <c r="AC41">
        <v>152.07</v>
      </c>
      <c r="AD41" s="70">
        <v>6366.65</v>
      </c>
      <c r="AE41">
        <v>720.67</v>
      </c>
      <c r="AF41" s="70">
        <v>172827.04</v>
      </c>
      <c r="AG41" t="s">
        <v>751</v>
      </c>
      <c r="AH41" s="70">
        <v>33078</v>
      </c>
      <c r="AI41" s="70">
        <v>50825.02</v>
      </c>
      <c r="AJ41">
        <v>65.540000000000006</v>
      </c>
      <c r="AK41">
        <v>39.61</v>
      </c>
      <c r="AL41">
        <v>44.37</v>
      </c>
      <c r="AM41">
        <v>4.8099999999999996</v>
      </c>
      <c r="AN41" s="70">
        <v>1570.02</v>
      </c>
      <c r="AO41">
        <v>1.0217000000000001</v>
      </c>
      <c r="AP41" s="70">
        <v>1305.07</v>
      </c>
      <c r="AQ41" s="70">
        <v>1881.55</v>
      </c>
      <c r="AR41" s="70">
        <v>6138.37</v>
      </c>
      <c r="AS41">
        <v>570.35</v>
      </c>
      <c r="AT41">
        <v>256.44</v>
      </c>
      <c r="AU41" s="70">
        <v>10151.780000000001</v>
      </c>
      <c r="AV41" s="70">
        <v>3527.29</v>
      </c>
      <c r="AW41">
        <v>0.32419999999999999</v>
      </c>
      <c r="AX41" s="70">
        <v>5884.55</v>
      </c>
      <c r="AY41">
        <v>0.54090000000000005</v>
      </c>
      <c r="AZ41">
        <v>773.18</v>
      </c>
      <c r="BA41">
        <v>7.1099999999999997E-2</v>
      </c>
      <c r="BB41">
        <v>693.8</v>
      </c>
      <c r="BC41">
        <v>6.3799999999999996E-2</v>
      </c>
      <c r="BD41" s="70">
        <v>10878.82</v>
      </c>
      <c r="BE41" s="70">
        <v>1738.36</v>
      </c>
      <c r="BF41">
        <v>0.35399999999999998</v>
      </c>
      <c r="BG41">
        <v>0.58309999999999995</v>
      </c>
      <c r="BH41">
        <v>0.2311</v>
      </c>
      <c r="BI41">
        <v>0.13519999999999999</v>
      </c>
      <c r="BJ41">
        <v>2.98E-2</v>
      </c>
      <c r="BK41">
        <v>2.0899999999999998E-2</v>
      </c>
    </row>
    <row r="42" spans="1:63" x14ac:dyDescent="0.25">
      <c r="A42" t="s">
        <v>120</v>
      </c>
      <c r="B42">
        <v>47167</v>
      </c>
      <c r="C42">
        <v>50.81</v>
      </c>
      <c r="D42">
        <v>21.47</v>
      </c>
      <c r="E42" s="70">
        <v>1090.93</v>
      </c>
      <c r="F42" s="70">
        <v>1108.79</v>
      </c>
      <c r="G42">
        <v>6.8999999999999999E-3</v>
      </c>
      <c r="H42">
        <v>5.1999999999999998E-3</v>
      </c>
      <c r="I42">
        <v>1.2999999999999999E-3</v>
      </c>
      <c r="J42">
        <v>1.14E-2</v>
      </c>
      <c r="K42">
        <v>0.96009999999999995</v>
      </c>
      <c r="L42">
        <v>1.4999999999999999E-2</v>
      </c>
      <c r="M42">
        <v>0.24909999999999999</v>
      </c>
      <c r="N42">
        <v>4.7999999999999996E-3</v>
      </c>
      <c r="O42">
        <v>0.11899999999999999</v>
      </c>
      <c r="P42" s="70">
        <v>53617.36</v>
      </c>
      <c r="Q42">
        <v>0.1852</v>
      </c>
      <c r="R42">
        <v>0.18920000000000001</v>
      </c>
      <c r="S42">
        <v>0.62549999999999994</v>
      </c>
      <c r="T42">
        <v>18.3</v>
      </c>
      <c r="U42">
        <v>7.63</v>
      </c>
      <c r="V42" s="70">
        <v>68752.539999999994</v>
      </c>
      <c r="W42">
        <v>139.13999999999999</v>
      </c>
      <c r="X42" s="70">
        <v>151451.87</v>
      </c>
      <c r="Y42">
        <v>0.81940000000000002</v>
      </c>
      <c r="Z42">
        <v>0.1249</v>
      </c>
      <c r="AA42">
        <v>5.57E-2</v>
      </c>
      <c r="AB42">
        <v>0.18060000000000001</v>
      </c>
      <c r="AC42">
        <v>151.44999999999999</v>
      </c>
      <c r="AD42" s="70">
        <v>4617.5600000000004</v>
      </c>
      <c r="AE42">
        <v>580.91</v>
      </c>
      <c r="AF42" s="70">
        <v>152004.39000000001</v>
      </c>
      <c r="AG42" t="s">
        <v>751</v>
      </c>
      <c r="AH42" s="70">
        <v>36365</v>
      </c>
      <c r="AI42" s="70">
        <v>54515.83</v>
      </c>
      <c r="AJ42">
        <v>48.51</v>
      </c>
      <c r="AK42">
        <v>28.88</v>
      </c>
      <c r="AL42">
        <v>32.79</v>
      </c>
      <c r="AM42">
        <v>4.79</v>
      </c>
      <c r="AN42" s="70">
        <v>1562.08</v>
      </c>
      <c r="AO42">
        <v>0.98609999999999998</v>
      </c>
      <c r="AP42" s="70">
        <v>1263.1500000000001</v>
      </c>
      <c r="AQ42" s="70">
        <v>1766.2</v>
      </c>
      <c r="AR42" s="70">
        <v>5209.29</v>
      </c>
      <c r="AS42">
        <v>394.41</v>
      </c>
      <c r="AT42">
        <v>270.52999999999997</v>
      </c>
      <c r="AU42" s="70">
        <v>8903.58</v>
      </c>
      <c r="AV42" s="70">
        <v>3790.24</v>
      </c>
      <c r="AW42">
        <v>0.38369999999999999</v>
      </c>
      <c r="AX42" s="70">
        <v>4449.88</v>
      </c>
      <c r="AY42">
        <v>0.45050000000000001</v>
      </c>
      <c r="AZ42" s="70">
        <v>1127.03</v>
      </c>
      <c r="BA42">
        <v>0.11409999999999999</v>
      </c>
      <c r="BB42">
        <v>510.83</v>
      </c>
      <c r="BC42">
        <v>5.1700000000000003E-2</v>
      </c>
      <c r="BD42" s="70">
        <v>9877.98</v>
      </c>
      <c r="BE42" s="70">
        <v>3002.54</v>
      </c>
      <c r="BF42">
        <v>0.63280000000000003</v>
      </c>
      <c r="BG42">
        <v>0.57079999999999997</v>
      </c>
      <c r="BH42">
        <v>0.21609999999999999</v>
      </c>
      <c r="BI42">
        <v>0.14949999999999999</v>
      </c>
      <c r="BJ42">
        <v>3.5700000000000003E-2</v>
      </c>
      <c r="BK42">
        <v>2.7900000000000001E-2</v>
      </c>
    </row>
    <row r="43" spans="1:63" x14ac:dyDescent="0.25">
      <c r="A43" t="s">
        <v>121</v>
      </c>
      <c r="B43">
        <v>46854</v>
      </c>
      <c r="C43">
        <v>64.05</v>
      </c>
      <c r="D43">
        <v>15.77</v>
      </c>
      <c r="E43" s="70">
        <v>1010.35</v>
      </c>
      <c r="F43" s="70">
        <v>1014.04</v>
      </c>
      <c r="G43">
        <v>3.2000000000000002E-3</v>
      </c>
      <c r="H43">
        <v>4.7000000000000002E-3</v>
      </c>
      <c r="I43">
        <v>1.2999999999999999E-3</v>
      </c>
      <c r="J43">
        <v>1.1299999999999999E-2</v>
      </c>
      <c r="K43">
        <v>0.96360000000000001</v>
      </c>
      <c r="L43">
        <v>1.5800000000000002E-2</v>
      </c>
      <c r="M43">
        <v>0.40139999999999998</v>
      </c>
      <c r="N43">
        <v>5.5999999999999999E-3</v>
      </c>
      <c r="O43">
        <v>0.13789999999999999</v>
      </c>
      <c r="P43" s="70">
        <v>50766.98</v>
      </c>
      <c r="Q43">
        <v>0.20699999999999999</v>
      </c>
      <c r="R43">
        <v>0.21029999999999999</v>
      </c>
      <c r="S43">
        <v>0.5827</v>
      </c>
      <c r="T43">
        <v>17.440000000000001</v>
      </c>
      <c r="U43">
        <v>7.13</v>
      </c>
      <c r="V43" s="70">
        <v>70001.119999999995</v>
      </c>
      <c r="W43">
        <v>136.74</v>
      </c>
      <c r="X43" s="70">
        <v>148366.84</v>
      </c>
      <c r="Y43">
        <v>0.76849999999999996</v>
      </c>
      <c r="Z43">
        <v>0.1527</v>
      </c>
      <c r="AA43">
        <v>7.8799999999999995E-2</v>
      </c>
      <c r="AB43">
        <v>0.23150000000000001</v>
      </c>
      <c r="AC43">
        <v>148.37</v>
      </c>
      <c r="AD43" s="70">
        <v>4306</v>
      </c>
      <c r="AE43">
        <v>504.21</v>
      </c>
      <c r="AF43" s="70">
        <v>147642.72</v>
      </c>
      <c r="AG43" t="s">
        <v>751</v>
      </c>
      <c r="AH43" s="70">
        <v>32050</v>
      </c>
      <c r="AI43" s="70">
        <v>46521.599999999999</v>
      </c>
      <c r="AJ43">
        <v>42.72</v>
      </c>
      <c r="AK43">
        <v>27.75</v>
      </c>
      <c r="AL43">
        <v>30.23</v>
      </c>
      <c r="AM43">
        <v>4.18</v>
      </c>
      <c r="AN43" s="70">
        <v>1155.74</v>
      </c>
      <c r="AO43">
        <v>1.1311</v>
      </c>
      <c r="AP43" s="70">
        <v>1251.3599999999999</v>
      </c>
      <c r="AQ43" s="70">
        <v>1759.8</v>
      </c>
      <c r="AR43" s="70">
        <v>5241.0600000000004</v>
      </c>
      <c r="AS43">
        <v>392.79</v>
      </c>
      <c r="AT43">
        <v>276.70999999999998</v>
      </c>
      <c r="AU43" s="70">
        <v>8921.7099999999991</v>
      </c>
      <c r="AV43" s="70">
        <v>4123.88</v>
      </c>
      <c r="AW43">
        <v>0.4002</v>
      </c>
      <c r="AX43" s="70">
        <v>3995.72</v>
      </c>
      <c r="AY43">
        <v>0.38779999999999998</v>
      </c>
      <c r="AZ43" s="70">
        <v>1280.68</v>
      </c>
      <c r="BA43">
        <v>0.12429999999999999</v>
      </c>
      <c r="BB43">
        <v>904.45</v>
      </c>
      <c r="BC43">
        <v>8.7800000000000003E-2</v>
      </c>
      <c r="BD43" s="70">
        <v>10304.73</v>
      </c>
      <c r="BE43" s="70">
        <v>3211.86</v>
      </c>
      <c r="BF43">
        <v>0.8175</v>
      </c>
      <c r="BG43">
        <v>0.53720000000000001</v>
      </c>
      <c r="BH43">
        <v>0.21229999999999999</v>
      </c>
      <c r="BI43">
        <v>0.1908</v>
      </c>
      <c r="BJ43">
        <v>3.4599999999999999E-2</v>
      </c>
      <c r="BK43">
        <v>2.5100000000000001E-2</v>
      </c>
    </row>
    <row r="44" spans="1:63" x14ac:dyDescent="0.25">
      <c r="A44" t="s">
        <v>122</v>
      </c>
      <c r="B44">
        <v>48611</v>
      </c>
      <c r="C44">
        <v>60.52</v>
      </c>
      <c r="D44">
        <v>18.86</v>
      </c>
      <c r="E44" s="70">
        <v>1141.49</v>
      </c>
      <c r="F44" s="70">
        <v>1144.5999999999999</v>
      </c>
      <c r="G44">
        <v>8.0999999999999996E-3</v>
      </c>
      <c r="H44">
        <v>7.4000000000000003E-3</v>
      </c>
      <c r="I44">
        <v>8.9999999999999998E-4</v>
      </c>
      <c r="J44">
        <v>3.0499999999999999E-2</v>
      </c>
      <c r="K44">
        <v>0.93289999999999995</v>
      </c>
      <c r="L44">
        <v>2.0199999999999999E-2</v>
      </c>
      <c r="M44">
        <v>0.22009999999999999</v>
      </c>
      <c r="N44">
        <v>8.0999999999999996E-3</v>
      </c>
      <c r="O44">
        <v>0.1105</v>
      </c>
      <c r="P44" s="70">
        <v>52944.7</v>
      </c>
      <c r="Q44">
        <v>0.18229999999999999</v>
      </c>
      <c r="R44">
        <v>0.18540000000000001</v>
      </c>
      <c r="S44">
        <v>0.63219999999999998</v>
      </c>
      <c r="T44">
        <v>18.32</v>
      </c>
      <c r="U44">
        <v>7.99</v>
      </c>
      <c r="V44" s="70">
        <v>67154.509999999995</v>
      </c>
      <c r="W44">
        <v>139.30000000000001</v>
      </c>
      <c r="X44" s="70">
        <v>150226.66</v>
      </c>
      <c r="Y44">
        <v>0.8407</v>
      </c>
      <c r="Z44">
        <v>0.11070000000000001</v>
      </c>
      <c r="AA44">
        <v>4.8599999999999997E-2</v>
      </c>
      <c r="AB44">
        <v>0.1593</v>
      </c>
      <c r="AC44">
        <v>150.22999999999999</v>
      </c>
      <c r="AD44" s="70">
        <v>4360.3999999999996</v>
      </c>
      <c r="AE44">
        <v>553.07000000000005</v>
      </c>
      <c r="AF44" s="70">
        <v>153862.82</v>
      </c>
      <c r="AG44" t="s">
        <v>751</v>
      </c>
      <c r="AH44" s="70">
        <v>37830</v>
      </c>
      <c r="AI44" s="70">
        <v>55830.19</v>
      </c>
      <c r="AJ44">
        <v>44.17</v>
      </c>
      <c r="AK44">
        <v>27.3</v>
      </c>
      <c r="AL44">
        <v>30.16</v>
      </c>
      <c r="AM44">
        <v>4.7</v>
      </c>
      <c r="AN44" s="70">
        <v>1209.75</v>
      </c>
      <c r="AO44">
        <v>1.0335000000000001</v>
      </c>
      <c r="AP44" s="70">
        <v>1206.29</v>
      </c>
      <c r="AQ44" s="70">
        <v>1760.55</v>
      </c>
      <c r="AR44" s="70">
        <v>5238.01</v>
      </c>
      <c r="AS44">
        <v>392.41</v>
      </c>
      <c r="AT44">
        <v>238.41</v>
      </c>
      <c r="AU44" s="70">
        <v>8835.66</v>
      </c>
      <c r="AV44" s="70">
        <v>3940.59</v>
      </c>
      <c r="AW44">
        <v>0.3906</v>
      </c>
      <c r="AX44" s="70">
        <v>4507.97</v>
      </c>
      <c r="AY44">
        <v>0.44690000000000002</v>
      </c>
      <c r="AZ44" s="70">
        <v>1140.44</v>
      </c>
      <c r="BA44">
        <v>0.11310000000000001</v>
      </c>
      <c r="BB44">
        <v>498.88</v>
      </c>
      <c r="BC44">
        <v>4.9500000000000002E-2</v>
      </c>
      <c r="BD44" s="70">
        <v>10087.879999999999</v>
      </c>
      <c r="BE44" s="70">
        <v>3064.21</v>
      </c>
      <c r="BF44">
        <v>0.63990000000000002</v>
      </c>
      <c r="BG44">
        <v>0.55900000000000005</v>
      </c>
      <c r="BH44">
        <v>0.20660000000000001</v>
      </c>
      <c r="BI44">
        <v>0.1701</v>
      </c>
      <c r="BJ44">
        <v>3.6999999999999998E-2</v>
      </c>
      <c r="BK44">
        <v>2.7400000000000001E-2</v>
      </c>
    </row>
    <row r="45" spans="1:63" x14ac:dyDescent="0.25">
      <c r="A45" t="s">
        <v>123</v>
      </c>
      <c r="B45">
        <v>46318</v>
      </c>
      <c r="C45">
        <v>84.86</v>
      </c>
      <c r="D45">
        <v>18.39</v>
      </c>
      <c r="E45" s="70">
        <v>1560.42</v>
      </c>
      <c r="F45" s="70">
        <v>1575.59</v>
      </c>
      <c r="G45">
        <v>2.8E-3</v>
      </c>
      <c r="H45">
        <v>5.7999999999999996E-3</v>
      </c>
      <c r="I45">
        <v>1E-3</v>
      </c>
      <c r="J45">
        <v>8.8999999999999999E-3</v>
      </c>
      <c r="K45">
        <v>0.96679999999999999</v>
      </c>
      <c r="L45">
        <v>1.49E-2</v>
      </c>
      <c r="M45">
        <v>0.45860000000000001</v>
      </c>
      <c r="N45">
        <v>1.1999999999999999E-3</v>
      </c>
      <c r="O45">
        <v>0.14380000000000001</v>
      </c>
      <c r="P45" s="70">
        <v>49357.75</v>
      </c>
      <c r="Q45">
        <v>0.2316</v>
      </c>
      <c r="R45">
        <v>0.18740000000000001</v>
      </c>
      <c r="S45">
        <v>0.58109999999999995</v>
      </c>
      <c r="T45">
        <v>18.7</v>
      </c>
      <c r="U45">
        <v>11.57</v>
      </c>
      <c r="V45" s="70">
        <v>63910.62</v>
      </c>
      <c r="W45">
        <v>130.52000000000001</v>
      </c>
      <c r="X45" s="70">
        <v>97905.54</v>
      </c>
      <c r="Y45">
        <v>0.88929999999999998</v>
      </c>
      <c r="Z45">
        <v>6.7299999999999999E-2</v>
      </c>
      <c r="AA45">
        <v>4.3299999999999998E-2</v>
      </c>
      <c r="AB45">
        <v>0.11070000000000001</v>
      </c>
      <c r="AC45">
        <v>97.91</v>
      </c>
      <c r="AD45" s="70">
        <v>2472.98</v>
      </c>
      <c r="AE45">
        <v>364.44</v>
      </c>
      <c r="AF45" s="70">
        <v>96750.89</v>
      </c>
      <c r="AG45" t="s">
        <v>751</v>
      </c>
      <c r="AH45" s="70">
        <v>31905</v>
      </c>
      <c r="AI45" s="70">
        <v>44902.81</v>
      </c>
      <c r="AJ45">
        <v>34.880000000000003</v>
      </c>
      <c r="AK45">
        <v>24.42</v>
      </c>
      <c r="AL45">
        <v>26.29</v>
      </c>
      <c r="AM45">
        <v>4.3499999999999996</v>
      </c>
      <c r="AN45">
        <v>703.41</v>
      </c>
      <c r="AO45">
        <v>0.99109999999999998</v>
      </c>
      <c r="AP45" s="70">
        <v>1117</v>
      </c>
      <c r="AQ45" s="70">
        <v>1913.39</v>
      </c>
      <c r="AR45" s="70">
        <v>4994.01</v>
      </c>
      <c r="AS45">
        <v>397.25</v>
      </c>
      <c r="AT45">
        <v>235.96</v>
      </c>
      <c r="AU45" s="70">
        <v>8657.6</v>
      </c>
      <c r="AV45" s="70">
        <v>5646.48</v>
      </c>
      <c r="AW45">
        <v>0.57889999999999997</v>
      </c>
      <c r="AX45" s="70">
        <v>2317.92</v>
      </c>
      <c r="AY45">
        <v>0.23769999999999999</v>
      </c>
      <c r="AZ45">
        <v>994.1</v>
      </c>
      <c r="BA45">
        <v>0.1019</v>
      </c>
      <c r="BB45">
        <v>794.85</v>
      </c>
      <c r="BC45">
        <v>8.1500000000000003E-2</v>
      </c>
      <c r="BD45" s="70">
        <v>9753.35</v>
      </c>
      <c r="BE45" s="70">
        <v>5209.8599999999997</v>
      </c>
      <c r="BF45">
        <v>1.8347</v>
      </c>
      <c r="BG45">
        <v>0.53800000000000003</v>
      </c>
      <c r="BH45">
        <v>0.2228</v>
      </c>
      <c r="BI45">
        <v>0.18</v>
      </c>
      <c r="BJ45">
        <v>3.9399999999999998E-2</v>
      </c>
      <c r="BK45">
        <v>1.9900000000000001E-2</v>
      </c>
    </row>
    <row r="46" spans="1:63" x14ac:dyDescent="0.25">
      <c r="A46" t="s">
        <v>124</v>
      </c>
      <c r="B46">
        <v>49692</v>
      </c>
      <c r="C46">
        <v>66.62</v>
      </c>
      <c r="D46">
        <v>9.11</v>
      </c>
      <c r="E46">
        <v>607.13</v>
      </c>
      <c r="F46">
        <v>572.4</v>
      </c>
      <c r="G46">
        <v>5.1000000000000004E-3</v>
      </c>
      <c r="H46">
        <v>8.0999999999999996E-3</v>
      </c>
      <c r="I46">
        <v>8.9999999999999998E-4</v>
      </c>
      <c r="J46">
        <v>5.5399999999999998E-2</v>
      </c>
      <c r="K46">
        <v>0.90269999999999995</v>
      </c>
      <c r="L46">
        <v>2.7799999999999998E-2</v>
      </c>
      <c r="M46">
        <v>0.46200000000000002</v>
      </c>
      <c r="N46">
        <v>2.7099999999999999E-2</v>
      </c>
      <c r="O46">
        <v>0.15529999999999999</v>
      </c>
      <c r="P46" s="70">
        <v>46883.89</v>
      </c>
      <c r="Q46">
        <v>0.25180000000000002</v>
      </c>
      <c r="R46">
        <v>0.2024</v>
      </c>
      <c r="S46">
        <v>0.54579999999999995</v>
      </c>
      <c r="T46">
        <v>15.21</v>
      </c>
      <c r="U46">
        <v>5.91</v>
      </c>
      <c r="V46" s="70">
        <v>60236.46</v>
      </c>
      <c r="W46">
        <v>99.02</v>
      </c>
      <c r="X46" s="70">
        <v>122397.6</v>
      </c>
      <c r="Y46">
        <v>0.83040000000000003</v>
      </c>
      <c r="Z46">
        <v>0.1038</v>
      </c>
      <c r="AA46">
        <v>6.5799999999999997E-2</v>
      </c>
      <c r="AB46">
        <v>0.1696</v>
      </c>
      <c r="AC46">
        <v>122.4</v>
      </c>
      <c r="AD46" s="70">
        <v>3361.97</v>
      </c>
      <c r="AE46">
        <v>444.45</v>
      </c>
      <c r="AF46" s="70">
        <v>114011.48</v>
      </c>
      <c r="AG46" t="s">
        <v>751</v>
      </c>
      <c r="AH46" s="70">
        <v>30677</v>
      </c>
      <c r="AI46" s="70">
        <v>42662.6</v>
      </c>
      <c r="AJ46">
        <v>43.06</v>
      </c>
      <c r="AK46">
        <v>25.68</v>
      </c>
      <c r="AL46">
        <v>31.8</v>
      </c>
      <c r="AM46">
        <v>4.3</v>
      </c>
      <c r="AN46" s="70">
        <v>1122.1500000000001</v>
      </c>
      <c r="AO46">
        <v>1.3335999999999999</v>
      </c>
      <c r="AP46" s="70">
        <v>1524.73</v>
      </c>
      <c r="AQ46" s="70">
        <v>1976.02</v>
      </c>
      <c r="AR46" s="70">
        <v>5690.7</v>
      </c>
      <c r="AS46">
        <v>409.73</v>
      </c>
      <c r="AT46">
        <v>257.83</v>
      </c>
      <c r="AU46" s="70">
        <v>9859</v>
      </c>
      <c r="AV46" s="70">
        <v>5473.8</v>
      </c>
      <c r="AW46">
        <v>0.47</v>
      </c>
      <c r="AX46" s="70">
        <v>3980.2</v>
      </c>
      <c r="AY46">
        <v>0.34179999999999999</v>
      </c>
      <c r="AZ46" s="70">
        <v>1296.29</v>
      </c>
      <c r="BA46">
        <v>0.1113</v>
      </c>
      <c r="BB46">
        <v>895.87</v>
      </c>
      <c r="BC46">
        <v>7.6899999999999996E-2</v>
      </c>
      <c r="BD46" s="70">
        <v>11646.16</v>
      </c>
      <c r="BE46" s="70">
        <v>3900.41</v>
      </c>
      <c r="BF46">
        <v>1.2919</v>
      </c>
      <c r="BG46">
        <v>0.5131</v>
      </c>
      <c r="BH46">
        <v>0.2089</v>
      </c>
      <c r="BI46">
        <v>0.21329999999999999</v>
      </c>
      <c r="BJ46">
        <v>3.3300000000000003E-2</v>
      </c>
      <c r="BK46">
        <v>3.1399999999999997E-2</v>
      </c>
    </row>
    <row r="47" spans="1:63" x14ac:dyDescent="0.25">
      <c r="A47" t="s">
        <v>126</v>
      </c>
      <c r="B47">
        <v>43620</v>
      </c>
      <c r="C47">
        <v>18</v>
      </c>
      <c r="D47">
        <v>214.55</v>
      </c>
      <c r="E47" s="70">
        <v>3861.92</v>
      </c>
      <c r="F47" s="70">
        <v>3738.32</v>
      </c>
      <c r="G47">
        <v>5.1799999999999999E-2</v>
      </c>
      <c r="H47">
        <v>5.7700000000000001E-2</v>
      </c>
      <c r="I47">
        <v>8.0000000000000004E-4</v>
      </c>
      <c r="J47">
        <v>2.4799999999999999E-2</v>
      </c>
      <c r="K47">
        <v>0.83160000000000001</v>
      </c>
      <c r="L47">
        <v>3.3399999999999999E-2</v>
      </c>
      <c r="M47">
        <v>0.1043</v>
      </c>
      <c r="N47">
        <v>1.4E-2</v>
      </c>
      <c r="O47">
        <v>0.10639999999999999</v>
      </c>
      <c r="P47" s="70">
        <v>67101.95</v>
      </c>
      <c r="Q47">
        <v>0.17050000000000001</v>
      </c>
      <c r="R47">
        <v>0.2006</v>
      </c>
      <c r="S47">
        <v>0.629</v>
      </c>
      <c r="T47">
        <v>18</v>
      </c>
      <c r="U47">
        <v>19.98</v>
      </c>
      <c r="V47" s="70">
        <v>88492.14</v>
      </c>
      <c r="W47">
        <v>191.76</v>
      </c>
      <c r="X47" s="70">
        <v>178878.71</v>
      </c>
      <c r="Y47">
        <v>0.87080000000000002</v>
      </c>
      <c r="Z47">
        <v>0.1053</v>
      </c>
      <c r="AA47">
        <v>2.3800000000000002E-2</v>
      </c>
      <c r="AB47">
        <v>0.12920000000000001</v>
      </c>
      <c r="AC47">
        <v>178.88</v>
      </c>
      <c r="AD47" s="70">
        <v>8321.18</v>
      </c>
      <c r="AE47" s="70">
        <v>1060</v>
      </c>
      <c r="AF47" s="70">
        <v>218070.97</v>
      </c>
      <c r="AG47" t="s">
        <v>751</v>
      </c>
      <c r="AH47" s="70">
        <v>58747</v>
      </c>
      <c r="AI47" s="70">
        <v>110939.86</v>
      </c>
      <c r="AJ47">
        <v>91.15</v>
      </c>
      <c r="AK47">
        <v>46.69</v>
      </c>
      <c r="AL47">
        <v>56.89</v>
      </c>
      <c r="AM47">
        <v>4.71</v>
      </c>
      <c r="AN47" s="70">
        <v>1999.75</v>
      </c>
      <c r="AO47">
        <v>0.65439999999999998</v>
      </c>
      <c r="AP47" s="70">
        <v>1379.19</v>
      </c>
      <c r="AQ47" s="70">
        <v>1944.12</v>
      </c>
      <c r="AR47" s="70">
        <v>6847.82</v>
      </c>
      <c r="AS47">
        <v>755.47</v>
      </c>
      <c r="AT47">
        <v>428.58</v>
      </c>
      <c r="AU47" s="70">
        <v>11355.17</v>
      </c>
      <c r="AV47" s="70">
        <v>3071.53</v>
      </c>
      <c r="AW47">
        <v>0.26029999999999998</v>
      </c>
      <c r="AX47" s="70">
        <v>7510.44</v>
      </c>
      <c r="AY47">
        <v>0.63649999999999995</v>
      </c>
      <c r="AZ47">
        <v>861.71</v>
      </c>
      <c r="BA47">
        <v>7.2999999999999995E-2</v>
      </c>
      <c r="BB47">
        <v>356.01</v>
      </c>
      <c r="BC47">
        <v>3.0200000000000001E-2</v>
      </c>
      <c r="BD47" s="70">
        <v>11799.68</v>
      </c>
      <c r="BE47" s="70">
        <v>1649.25</v>
      </c>
      <c r="BF47">
        <v>0.1517</v>
      </c>
      <c r="BG47">
        <v>0.61</v>
      </c>
      <c r="BH47">
        <v>0.22220000000000001</v>
      </c>
      <c r="BI47">
        <v>0.1153</v>
      </c>
      <c r="BJ47">
        <v>3.3000000000000002E-2</v>
      </c>
      <c r="BK47">
        <v>1.9400000000000001E-2</v>
      </c>
    </row>
    <row r="48" spans="1:63" x14ac:dyDescent="0.25">
      <c r="A48" t="s">
        <v>127</v>
      </c>
      <c r="B48">
        <v>46748</v>
      </c>
      <c r="C48">
        <v>52.29</v>
      </c>
      <c r="D48">
        <v>64.739999999999995</v>
      </c>
      <c r="E48" s="70">
        <v>3384.74</v>
      </c>
      <c r="F48" s="70">
        <v>3215.16</v>
      </c>
      <c r="G48">
        <v>1.47E-2</v>
      </c>
      <c r="H48">
        <v>1.8200000000000001E-2</v>
      </c>
      <c r="I48">
        <v>1.6999999999999999E-3</v>
      </c>
      <c r="J48">
        <v>2.3900000000000001E-2</v>
      </c>
      <c r="K48">
        <v>0.91449999999999998</v>
      </c>
      <c r="L48">
        <v>2.7E-2</v>
      </c>
      <c r="M48">
        <v>0.2016</v>
      </c>
      <c r="N48">
        <v>8.3000000000000001E-3</v>
      </c>
      <c r="O48">
        <v>0.1108</v>
      </c>
      <c r="P48" s="70">
        <v>58016.83</v>
      </c>
      <c r="Q48">
        <v>0.20039999999999999</v>
      </c>
      <c r="R48">
        <v>0.21790000000000001</v>
      </c>
      <c r="S48">
        <v>0.58179999999999998</v>
      </c>
      <c r="T48">
        <v>19.760000000000002</v>
      </c>
      <c r="U48">
        <v>17.03</v>
      </c>
      <c r="V48" s="70">
        <v>78404.97</v>
      </c>
      <c r="W48">
        <v>195.48</v>
      </c>
      <c r="X48" s="70">
        <v>169759.19</v>
      </c>
      <c r="Y48">
        <v>0.84809999999999997</v>
      </c>
      <c r="Z48">
        <v>0.1265</v>
      </c>
      <c r="AA48">
        <v>2.5399999999999999E-2</v>
      </c>
      <c r="AB48">
        <v>0.15190000000000001</v>
      </c>
      <c r="AC48">
        <v>169.76</v>
      </c>
      <c r="AD48" s="70">
        <v>6063.35</v>
      </c>
      <c r="AE48">
        <v>807.26</v>
      </c>
      <c r="AF48" s="70">
        <v>193116.3</v>
      </c>
      <c r="AG48" t="s">
        <v>751</v>
      </c>
      <c r="AH48" s="70">
        <v>41772</v>
      </c>
      <c r="AI48" s="70">
        <v>69763.899999999994</v>
      </c>
      <c r="AJ48">
        <v>55.84</v>
      </c>
      <c r="AK48">
        <v>35.409999999999997</v>
      </c>
      <c r="AL48">
        <v>36.93</v>
      </c>
      <c r="AM48">
        <v>4.33</v>
      </c>
      <c r="AN48" s="70">
        <v>1514.41</v>
      </c>
      <c r="AO48">
        <v>0.7903</v>
      </c>
      <c r="AP48" s="70">
        <v>1124.42</v>
      </c>
      <c r="AQ48" s="70">
        <v>1815.85</v>
      </c>
      <c r="AR48" s="70">
        <v>5406.49</v>
      </c>
      <c r="AS48">
        <v>535.76</v>
      </c>
      <c r="AT48">
        <v>240.9</v>
      </c>
      <c r="AU48" s="70">
        <v>9123.42</v>
      </c>
      <c r="AV48" s="70">
        <v>3254.65</v>
      </c>
      <c r="AW48">
        <v>0.3251</v>
      </c>
      <c r="AX48" s="70">
        <v>5546.92</v>
      </c>
      <c r="AY48">
        <v>0.55400000000000005</v>
      </c>
      <c r="AZ48">
        <v>783.3</v>
      </c>
      <c r="BA48">
        <v>7.8200000000000006E-2</v>
      </c>
      <c r="BB48">
        <v>427.11</v>
      </c>
      <c r="BC48">
        <v>4.2700000000000002E-2</v>
      </c>
      <c r="BD48" s="70">
        <v>10011.98</v>
      </c>
      <c r="BE48" s="70">
        <v>1845.25</v>
      </c>
      <c r="BF48">
        <v>0.26050000000000001</v>
      </c>
      <c r="BG48">
        <v>0.5857</v>
      </c>
      <c r="BH48">
        <v>0.21909999999999999</v>
      </c>
      <c r="BI48">
        <v>0.1411</v>
      </c>
      <c r="BJ48">
        <v>3.27E-2</v>
      </c>
      <c r="BK48">
        <v>2.1299999999999999E-2</v>
      </c>
    </row>
    <row r="49" spans="1:63" x14ac:dyDescent="0.25">
      <c r="A49" t="s">
        <v>128</v>
      </c>
      <c r="B49">
        <v>48462</v>
      </c>
      <c r="C49">
        <v>88.19</v>
      </c>
      <c r="D49">
        <v>16.059999999999999</v>
      </c>
      <c r="E49" s="70">
        <v>1416.36</v>
      </c>
      <c r="F49" s="70">
        <v>1415.11</v>
      </c>
      <c r="G49">
        <v>2.5000000000000001E-3</v>
      </c>
      <c r="H49">
        <v>5.4000000000000003E-3</v>
      </c>
      <c r="I49">
        <v>8.0000000000000004E-4</v>
      </c>
      <c r="J49">
        <v>7.4000000000000003E-3</v>
      </c>
      <c r="K49">
        <v>0.97299999999999998</v>
      </c>
      <c r="L49">
        <v>1.0800000000000001E-2</v>
      </c>
      <c r="M49">
        <v>0.4148</v>
      </c>
      <c r="N49">
        <v>1.2999999999999999E-3</v>
      </c>
      <c r="O49">
        <v>0.13880000000000001</v>
      </c>
      <c r="P49" s="70">
        <v>50946.36</v>
      </c>
      <c r="Q49">
        <v>0.20130000000000001</v>
      </c>
      <c r="R49">
        <v>0.1835</v>
      </c>
      <c r="S49">
        <v>0.61519999999999997</v>
      </c>
      <c r="T49">
        <v>18.559999999999999</v>
      </c>
      <c r="U49">
        <v>10.69</v>
      </c>
      <c r="V49" s="70">
        <v>66717.11</v>
      </c>
      <c r="W49">
        <v>128.19999999999999</v>
      </c>
      <c r="X49" s="70">
        <v>115067.37</v>
      </c>
      <c r="Y49">
        <v>0.86770000000000003</v>
      </c>
      <c r="Z49">
        <v>7.2400000000000006E-2</v>
      </c>
      <c r="AA49">
        <v>5.9900000000000002E-2</v>
      </c>
      <c r="AB49">
        <v>0.1323</v>
      </c>
      <c r="AC49">
        <v>115.07</v>
      </c>
      <c r="AD49" s="70">
        <v>3035.31</v>
      </c>
      <c r="AE49">
        <v>414.41</v>
      </c>
      <c r="AF49" s="70">
        <v>113236.3</v>
      </c>
      <c r="AG49" t="s">
        <v>751</v>
      </c>
      <c r="AH49" s="70">
        <v>33572</v>
      </c>
      <c r="AI49" s="70">
        <v>46102.7</v>
      </c>
      <c r="AJ49">
        <v>40.909999999999997</v>
      </c>
      <c r="AK49">
        <v>25.18</v>
      </c>
      <c r="AL49">
        <v>27.43</v>
      </c>
      <c r="AM49">
        <v>4.18</v>
      </c>
      <c r="AN49" s="70">
        <v>1078.69</v>
      </c>
      <c r="AO49">
        <v>1.1012999999999999</v>
      </c>
      <c r="AP49" s="70">
        <v>1172.74</v>
      </c>
      <c r="AQ49" s="70">
        <v>1918.49</v>
      </c>
      <c r="AR49" s="70">
        <v>5167.4399999999996</v>
      </c>
      <c r="AS49">
        <v>425.13</v>
      </c>
      <c r="AT49">
        <v>237.49</v>
      </c>
      <c r="AU49" s="70">
        <v>8921.2999999999993</v>
      </c>
      <c r="AV49" s="70">
        <v>5058.18</v>
      </c>
      <c r="AW49">
        <v>0.50409999999999999</v>
      </c>
      <c r="AX49" s="70">
        <v>3203.6</v>
      </c>
      <c r="AY49">
        <v>0.31919999999999998</v>
      </c>
      <c r="AZ49" s="70">
        <v>1023.28</v>
      </c>
      <c r="BA49">
        <v>0.10199999999999999</v>
      </c>
      <c r="BB49">
        <v>749.9</v>
      </c>
      <c r="BC49">
        <v>7.4700000000000003E-2</v>
      </c>
      <c r="BD49" s="70">
        <v>10034.959999999999</v>
      </c>
      <c r="BE49" s="70">
        <v>4489.01</v>
      </c>
      <c r="BF49">
        <v>1.3895</v>
      </c>
      <c r="BG49">
        <v>0.54710000000000003</v>
      </c>
      <c r="BH49">
        <v>0.21609999999999999</v>
      </c>
      <c r="BI49">
        <v>0.1774</v>
      </c>
      <c r="BJ49">
        <v>3.8699999999999998E-2</v>
      </c>
      <c r="BK49">
        <v>2.07E-2</v>
      </c>
    </row>
    <row r="50" spans="1:63" x14ac:dyDescent="0.25">
      <c r="A50" t="s">
        <v>129</v>
      </c>
      <c r="B50">
        <v>46383</v>
      </c>
      <c r="C50">
        <v>91.57</v>
      </c>
      <c r="D50">
        <v>17.11</v>
      </c>
      <c r="E50" s="70">
        <v>1566.82</v>
      </c>
      <c r="F50" s="70">
        <v>1593.94</v>
      </c>
      <c r="G50">
        <v>1.8E-3</v>
      </c>
      <c r="H50">
        <v>7.1999999999999998E-3</v>
      </c>
      <c r="I50">
        <v>1E-3</v>
      </c>
      <c r="J50">
        <v>9.4999999999999998E-3</v>
      </c>
      <c r="K50">
        <v>0.96260000000000001</v>
      </c>
      <c r="L50">
        <v>1.7899999999999999E-2</v>
      </c>
      <c r="M50">
        <v>0.47410000000000002</v>
      </c>
      <c r="N50">
        <v>1.1999999999999999E-3</v>
      </c>
      <c r="O50">
        <v>0.1459</v>
      </c>
      <c r="P50" s="70">
        <v>49669.35</v>
      </c>
      <c r="Q50">
        <v>0.22239999999999999</v>
      </c>
      <c r="R50">
        <v>0.18559999999999999</v>
      </c>
      <c r="S50">
        <v>0.59199999999999997</v>
      </c>
      <c r="T50">
        <v>18.98</v>
      </c>
      <c r="U50">
        <v>11.76</v>
      </c>
      <c r="V50" s="70">
        <v>64700.61</v>
      </c>
      <c r="W50">
        <v>129.16</v>
      </c>
      <c r="X50" s="70">
        <v>103302.07</v>
      </c>
      <c r="Y50">
        <v>0.8569</v>
      </c>
      <c r="Z50">
        <v>8.6900000000000005E-2</v>
      </c>
      <c r="AA50">
        <v>5.62E-2</v>
      </c>
      <c r="AB50">
        <v>0.1431</v>
      </c>
      <c r="AC50">
        <v>103.3</v>
      </c>
      <c r="AD50" s="70">
        <v>2640.73</v>
      </c>
      <c r="AE50">
        <v>373.7</v>
      </c>
      <c r="AF50" s="70">
        <v>101514.64</v>
      </c>
      <c r="AG50" t="s">
        <v>751</v>
      </c>
      <c r="AH50" s="70">
        <v>30957</v>
      </c>
      <c r="AI50" s="70">
        <v>43688.58</v>
      </c>
      <c r="AJ50">
        <v>36.9</v>
      </c>
      <c r="AK50">
        <v>24.6</v>
      </c>
      <c r="AL50">
        <v>27.33</v>
      </c>
      <c r="AM50">
        <v>4.26</v>
      </c>
      <c r="AN50">
        <v>630.95000000000005</v>
      </c>
      <c r="AO50">
        <v>0.98409999999999997</v>
      </c>
      <c r="AP50" s="70">
        <v>1146.24</v>
      </c>
      <c r="AQ50" s="70">
        <v>1865.53</v>
      </c>
      <c r="AR50" s="70">
        <v>5127.71</v>
      </c>
      <c r="AS50">
        <v>388.46</v>
      </c>
      <c r="AT50">
        <v>219.41</v>
      </c>
      <c r="AU50" s="70">
        <v>8747.35</v>
      </c>
      <c r="AV50" s="70">
        <v>5451.05</v>
      </c>
      <c r="AW50">
        <v>0.55879999999999996</v>
      </c>
      <c r="AX50" s="70">
        <v>2386.37</v>
      </c>
      <c r="AY50">
        <v>0.24460000000000001</v>
      </c>
      <c r="AZ50" s="70">
        <v>1043.3499999999999</v>
      </c>
      <c r="BA50">
        <v>0.1069</v>
      </c>
      <c r="BB50">
        <v>874.91</v>
      </c>
      <c r="BC50">
        <v>8.9700000000000002E-2</v>
      </c>
      <c r="BD50" s="70">
        <v>9755.69</v>
      </c>
      <c r="BE50" s="70">
        <v>5079.4399999999996</v>
      </c>
      <c r="BF50">
        <v>1.7482</v>
      </c>
      <c r="BG50">
        <v>0.53900000000000003</v>
      </c>
      <c r="BH50">
        <v>0.2303</v>
      </c>
      <c r="BI50">
        <v>0.17469999999999999</v>
      </c>
      <c r="BJ50">
        <v>3.7600000000000001E-2</v>
      </c>
      <c r="BK50">
        <v>1.84E-2</v>
      </c>
    </row>
    <row r="51" spans="1:63" x14ac:dyDescent="0.25">
      <c r="A51" t="s">
        <v>130</v>
      </c>
      <c r="B51">
        <v>46862</v>
      </c>
      <c r="C51">
        <v>49.76</v>
      </c>
      <c r="D51">
        <v>36.72</v>
      </c>
      <c r="E51" s="70">
        <v>1827.28</v>
      </c>
      <c r="F51" s="70">
        <v>1798.96</v>
      </c>
      <c r="G51">
        <v>8.6E-3</v>
      </c>
      <c r="H51">
        <v>8.8999999999999999E-3</v>
      </c>
      <c r="I51">
        <v>1.2999999999999999E-3</v>
      </c>
      <c r="J51">
        <v>1.77E-2</v>
      </c>
      <c r="K51">
        <v>0.94540000000000002</v>
      </c>
      <c r="L51">
        <v>1.8100000000000002E-2</v>
      </c>
      <c r="M51">
        <v>0.22450000000000001</v>
      </c>
      <c r="N51">
        <v>7.6E-3</v>
      </c>
      <c r="O51">
        <v>0.11119999999999999</v>
      </c>
      <c r="P51" s="70">
        <v>54568.3</v>
      </c>
      <c r="Q51">
        <v>0.19550000000000001</v>
      </c>
      <c r="R51">
        <v>0.2142</v>
      </c>
      <c r="S51">
        <v>0.59030000000000005</v>
      </c>
      <c r="T51">
        <v>19.63</v>
      </c>
      <c r="U51">
        <v>10.81</v>
      </c>
      <c r="V51" s="70">
        <v>73475.16</v>
      </c>
      <c r="W51">
        <v>165.32</v>
      </c>
      <c r="X51" s="70">
        <v>166713.73000000001</v>
      </c>
      <c r="Y51">
        <v>0.82840000000000003</v>
      </c>
      <c r="Z51">
        <v>0.1273</v>
      </c>
      <c r="AA51">
        <v>4.4400000000000002E-2</v>
      </c>
      <c r="AB51">
        <v>0.1716</v>
      </c>
      <c r="AC51">
        <v>166.71</v>
      </c>
      <c r="AD51" s="70">
        <v>5213.74</v>
      </c>
      <c r="AE51">
        <v>647.96</v>
      </c>
      <c r="AF51" s="70">
        <v>173596.36</v>
      </c>
      <c r="AG51" t="s">
        <v>751</v>
      </c>
      <c r="AH51" s="70">
        <v>38331</v>
      </c>
      <c r="AI51" s="70">
        <v>62767.07</v>
      </c>
      <c r="AJ51">
        <v>49.23</v>
      </c>
      <c r="AK51">
        <v>29.54</v>
      </c>
      <c r="AL51">
        <v>31.35</v>
      </c>
      <c r="AM51">
        <v>4.87</v>
      </c>
      <c r="AN51" s="70">
        <v>1273.2</v>
      </c>
      <c r="AO51">
        <v>0.90149999999999997</v>
      </c>
      <c r="AP51" s="70">
        <v>1237.06</v>
      </c>
      <c r="AQ51" s="70">
        <v>1730.59</v>
      </c>
      <c r="AR51" s="70">
        <v>5274.67</v>
      </c>
      <c r="AS51">
        <v>432.83</v>
      </c>
      <c r="AT51">
        <v>220.04</v>
      </c>
      <c r="AU51" s="70">
        <v>8895.19</v>
      </c>
      <c r="AV51" s="70">
        <v>3668.58</v>
      </c>
      <c r="AW51">
        <v>0.36840000000000001</v>
      </c>
      <c r="AX51" s="70">
        <v>4846.21</v>
      </c>
      <c r="AY51">
        <v>0.48670000000000002</v>
      </c>
      <c r="AZ51">
        <v>953.78</v>
      </c>
      <c r="BA51">
        <v>9.5799999999999996E-2</v>
      </c>
      <c r="BB51">
        <v>488.43</v>
      </c>
      <c r="BC51">
        <v>4.9099999999999998E-2</v>
      </c>
      <c r="BD51" s="70">
        <v>9956.99</v>
      </c>
      <c r="BE51" s="70">
        <v>2565.94</v>
      </c>
      <c r="BF51">
        <v>0.4229</v>
      </c>
      <c r="BG51">
        <v>0.53759999999999997</v>
      </c>
      <c r="BH51">
        <v>0.23269999999999999</v>
      </c>
      <c r="BI51">
        <v>0.16109999999999999</v>
      </c>
      <c r="BJ51">
        <v>4.1399999999999999E-2</v>
      </c>
      <c r="BK51">
        <v>2.7199999999999998E-2</v>
      </c>
    </row>
    <row r="52" spans="1:63" x14ac:dyDescent="0.25">
      <c r="A52" t="s">
        <v>131</v>
      </c>
      <c r="B52">
        <v>49593</v>
      </c>
      <c r="C52">
        <v>93.24</v>
      </c>
      <c r="D52">
        <v>11.17</v>
      </c>
      <c r="E52" s="70">
        <v>1041.72</v>
      </c>
      <c r="F52" s="70">
        <v>1018.32</v>
      </c>
      <c r="G52">
        <v>2.5000000000000001E-3</v>
      </c>
      <c r="H52">
        <v>4.0000000000000001E-3</v>
      </c>
      <c r="I52">
        <v>6.9999999999999999E-4</v>
      </c>
      <c r="J52">
        <v>5.7999999999999996E-3</v>
      </c>
      <c r="K52">
        <v>0.9758</v>
      </c>
      <c r="L52">
        <v>1.1299999999999999E-2</v>
      </c>
      <c r="M52">
        <v>0.50849999999999995</v>
      </c>
      <c r="N52">
        <v>2.0999999999999999E-3</v>
      </c>
      <c r="O52">
        <v>0.1467</v>
      </c>
      <c r="P52" s="70">
        <v>47714.85</v>
      </c>
      <c r="Q52">
        <v>0.20430000000000001</v>
      </c>
      <c r="R52">
        <v>0.1804</v>
      </c>
      <c r="S52">
        <v>0.61529999999999996</v>
      </c>
      <c r="T52">
        <v>17.45</v>
      </c>
      <c r="U52">
        <v>8.4499999999999993</v>
      </c>
      <c r="V52" s="70">
        <v>63567.88</v>
      </c>
      <c r="W52">
        <v>118</v>
      </c>
      <c r="X52" s="70">
        <v>102327.85</v>
      </c>
      <c r="Y52">
        <v>0.82530000000000003</v>
      </c>
      <c r="Z52">
        <v>8.3199999999999996E-2</v>
      </c>
      <c r="AA52">
        <v>9.1499999999999998E-2</v>
      </c>
      <c r="AB52">
        <v>0.17469999999999999</v>
      </c>
      <c r="AC52">
        <v>102.33</v>
      </c>
      <c r="AD52" s="70">
        <v>2516.9299999999998</v>
      </c>
      <c r="AE52">
        <v>345.92</v>
      </c>
      <c r="AF52" s="70">
        <v>97657.62</v>
      </c>
      <c r="AG52" t="s">
        <v>751</v>
      </c>
      <c r="AH52" s="70">
        <v>29908</v>
      </c>
      <c r="AI52" s="70">
        <v>43602.15</v>
      </c>
      <c r="AJ52">
        <v>35.159999999999997</v>
      </c>
      <c r="AK52">
        <v>23.55</v>
      </c>
      <c r="AL52">
        <v>26.21</v>
      </c>
      <c r="AM52">
        <v>3.65</v>
      </c>
      <c r="AN52" s="70">
        <v>1223.51</v>
      </c>
      <c r="AO52">
        <v>0.90600000000000003</v>
      </c>
      <c r="AP52" s="70">
        <v>1253.8</v>
      </c>
      <c r="AQ52" s="70">
        <v>2070.38</v>
      </c>
      <c r="AR52" s="70">
        <v>5247.87</v>
      </c>
      <c r="AS52">
        <v>462.35</v>
      </c>
      <c r="AT52">
        <v>294.2</v>
      </c>
      <c r="AU52" s="70">
        <v>9328.6</v>
      </c>
      <c r="AV52" s="70">
        <v>5980.68</v>
      </c>
      <c r="AW52">
        <v>0.57089999999999996</v>
      </c>
      <c r="AX52" s="70">
        <v>2374.65</v>
      </c>
      <c r="AY52">
        <v>0.22670000000000001</v>
      </c>
      <c r="AZ52" s="70">
        <v>1076.69</v>
      </c>
      <c r="BA52">
        <v>0.1028</v>
      </c>
      <c r="BB52" s="70">
        <v>1043.68</v>
      </c>
      <c r="BC52">
        <v>9.9599999999999994E-2</v>
      </c>
      <c r="BD52" s="70">
        <v>10475.69</v>
      </c>
      <c r="BE52" s="70">
        <v>5178.16</v>
      </c>
      <c r="BF52">
        <v>1.8132999999999999</v>
      </c>
      <c r="BG52">
        <v>0.51259999999999994</v>
      </c>
      <c r="BH52">
        <v>0.22570000000000001</v>
      </c>
      <c r="BI52">
        <v>0.2019</v>
      </c>
      <c r="BJ52">
        <v>3.9199999999999999E-2</v>
      </c>
      <c r="BK52">
        <v>2.07E-2</v>
      </c>
    </row>
    <row r="53" spans="1:63" x14ac:dyDescent="0.25">
      <c r="A53" t="s">
        <v>132</v>
      </c>
      <c r="B53">
        <v>50096</v>
      </c>
      <c r="C53">
        <v>75.290000000000006</v>
      </c>
      <c r="D53">
        <v>8.8800000000000008</v>
      </c>
      <c r="E53">
        <v>668.91</v>
      </c>
      <c r="F53">
        <v>638.51</v>
      </c>
      <c r="G53">
        <v>2.5000000000000001E-3</v>
      </c>
      <c r="H53">
        <v>6.0000000000000001E-3</v>
      </c>
      <c r="I53">
        <v>5.9999999999999995E-4</v>
      </c>
      <c r="J53">
        <v>2.3699999999999999E-2</v>
      </c>
      <c r="K53">
        <v>0.94830000000000003</v>
      </c>
      <c r="L53">
        <v>1.9E-2</v>
      </c>
      <c r="M53">
        <v>0.49780000000000002</v>
      </c>
      <c r="N53">
        <v>1.6500000000000001E-2</v>
      </c>
      <c r="O53">
        <v>0.17199999999999999</v>
      </c>
      <c r="P53" s="70">
        <v>45525.88</v>
      </c>
      <c r="Q53">
        <v>0.2243</v>
      </c>
      <c r="R53">
        <v>0.18940000000000001</v>
      </c>
      <c r="S53">
        <v>0.58630000000000004</v>
      </c>
      <c r="T53">
        <v>15.76</v>
      </c>
      <c r="U53">
        <v>6.79</v>
      </c>
      <c r="V53" s="70">
        <v>57371.78</v>
      </c>
      <c r="W53">
        <v>94.94</v>
      </c>
      <c r="X53" s="70">
        <v>100030.82</v>
      </c>
      <c r="Y53">
        <v>0.87549999999999994</v>
      </c>
      <c r="Z53">
        <v>7.3200000000000001E-2</v>
      </c>
      <c r="AA53">
        <v>5.1299999999999998E-2</v>
      </c>
      <c r="AB53">
        <v>0.1245</v>
      </c>
      <c r="AC53">
        <v>100.03</v>
      </c>
      <c r="AD53" s="70">
        <v>2526.36</v>
      </c>
      <c r="AE53">
        <v>370.21</v>
      </c>
      <c r="AF53" s="70">
        <v>95011.89</v>
      </c>
      <c r="AG53" t="s">
        <v>751</v>
      </c>
      <c r="AH53" s="70">
        <v>29247</v>
      </c>
      <c r="AI53" s="70">
        <v>40486.620000000003</v>
      </c>
      <c r="AJ53">
        <v>40.54</v>
      </c>
      <c r="AK53">
        <v>24.13</v>
      </c>
      <c r="AL53">
        <v>28.92</v>
      </c>
      <c r="AM53">
        <v>4.04</v>
      </c>
      <c r="AN53" s="70">
        <v>1120.1400000000001</v>
      </c>
      <c r="AO53">
        <v>1.3404</v>
      </c>
      <c r="AP53" s="70">
        <v>1427.88</v>
      </c>
      <c r="AQ53" s="70">
        <v>2181.19</v>
      </c>
      <c r="AR53" s="70">
        <v>5729.5</v>
      </c>
      <c r="AS53">
        <v>489.26</v>
      </c>
      <c r="AT53">
        <v>293.77999999999997</v>
      </c>
      <c r="AU53" s="70">
        <v>10121.61</v>
      </c>
      <c r="AV53" s="70">
        <v>6358.61</v>
      </c>
      <c r="AW53">
        <v>0.54800000000000004</v>
      </c>
      <c r="AX53" s="70">
        <v>2913.26</v>
      </c>
      <c r="AY53">
        <v>0.25109999999999999</v>
      </c>
      <c r="AZ53" s="70">
        <v>1128.1300000000001</v>
      </c>
      <c r="BA53">
        <v>9.7199999999999995E-2</v>
      </c>
      <c r="BB53" s="70">
        <v>1203.48</v>
      </c>
      <c r="BC53">
        <v>0.1037</v>
      </c>
      <c r="BD53" s="70">
        <v>11603.48</v>
      </c>
      <c r="BE53" s="70">
        <v>5042.16</v>
      </c>
      <c r="BF53">
        <v>1.9676</v>
      </c>
      <c r="BG53">
        <v>0.50460000000000005</v>
      </c>
      <c r="BH53">
        <v>0.2142</v>
      </c>
      <c r="BI53">
        <v>0.219</v>
      </c>
      <c r="BJ53">
        <v>3.5499999999999997E-2</v>
      </c>
      <c r="BK53">
        <v>2.6599999999999999E-2</v>
      </c>
    </row>
    <row r="54" spans="1:63" x14ac:dyDescent="0.25">
      <c r="A54" t="s">
        <v>133</v>
      </c>
      <c r="B54">
        <v>45211</v>
      </c>
      <c r="C54">
        <v>66.760000000000005</v>
      </c>
      <c r="D54">
        <v>18.79</v>
      </c>
      <c r="E54" s="70">
        <v>1254.31</v>
      </c>
      <c r="F54" s="70">
        <v>1276.9100000000001</v>
      </c>
      <c r="G54">
        <v>7.4000000000000003E-3</v>
      </c>
      <c r="H54">
        <v>7.1000000000000004E-3</v>
      </c>
      <c r="I54">
        <v>1.1999999999999999E-3</v>
      </c>
      <c r="J54">
        <v>2.9600000000000001E-2</v>
      </c>
      <c r="K54">
        <v>0.93300000000000005</v>
      </c>
      <c r="L54">
        <v>2.1700000000000001E-2</v>
      </c>
      <c r="M54">
        <v>0.25900000000000001</v>
      </c>
      <c r="N54">
        <v>7.4999999999999997E-3</v>
      </c>
      <c r="O54">
        <v>0.1143</v>
      </c>
      <c r="P54" s="70">
        <v>52797.17</v>
      </c>
      <c r="Q54">
        <v>0.18809999999999999</v>
      </c>
      <c r="R54">
        <v>0.18329999999999999</v>
      </c>
      <c r="S54">
        <v>0.62870000000000004</v>
      </c>
      <c r="T54">
        <v>18.68</v>
      </c>
      <c r="U54">
        <v>9.2100000000000009</v>
      </c>
      <c r="V54" s="70">
        <v>66707.7</v>
      </c>
      <c r="W54">
        <v>132.19</v>
      </c>
      <c r="X54" s="70">
        <v>151042.91</v>
      </c>
      <c r="Y54">
        <v>0.83689999999999998</v>
      </c>
      <c r="Z54">
        <v>0.1128</v>
      </c>
      <c r="AA54">
        <v>5.0299999999999997E-2</v>
      </c>
      <c r="AB54">
        <v>0.16309999999999999</v>
      </c>
      <c r="AC54">
        <v>151.04</v>
      </c>
      <c r="AD54" s="70">
        <v>4397.1400000000003</v>
      </c>
      <c r="AE54">
        <v>553.75</v>
      </c>
      <c r="AF54" s="70">
        <v>154369.76999999999</v>
      </c>
      <c r="AG54" t="s">
        <v>751</v>
      </c>
      <c r="AH54" s="70">
        <v>36533</v>
      </c>
      <c r="AI54" s="70">
        <v>54554.9</v>
      </c>
      <c r="AJ54">
        <v>44.14</v>
      </c>
      <c r="AK54">
        <v>27.96</v>
      </c>
      <c r="AL54">
        <v>30.12</v>
      </c>
      <c r="AM54">
        <v>4.59</v>
      </c>
      <c r="AN54" s="70">
        <v>1123.83</v>
      </c>
      <c r="AO54">
        <v>1.0528</v>
      </c>
      <c r="AP54" s="70">
        <v>1198.68</v>
      </c>
      <c r="AQ54" s="70">
        <v>1727.54</v>
      </c>
      <c r="AR54" s="70">
        <v>5071.38</v>
      </c>
      <c r="AS54">
        <v>403.22</v>
      </c>
      <c r="AT54">
        <v>223.54</v>
      </c>
      <c r="AU54" s="70">
        <v>8624.35</v>
      </c>
      <c r="AV54" s="70">
        <v>3835.39</v>
      </c>
      <c r="AW54">
        <v>0.38790000000000002</v>
      </c>
      <c r="AX54" s="70">
        <v>4342.4799999999996</v>
      </c>
      <c r="AY54">
        <v>0.43919999999999998</v>
      </c>
      <c r="AZ54" s="70">
        <v>1190.52</v>
      </c>
      <c r="BA54">
        <v>0.12039999999999999</v>
      </c>
      <c r="BB54">
        <v>519.1</v>
      </c>
      <c r="BC54">
        <v>5.2499999999999998E-2</v>
      </c>
      <c r="BD54" s="70">
        <v>9887.49</v>
      </c>
      <c r="BE54" s="70">
        <v>3105.9</v>
      </c>
      <c r="BF54">
        <v>0.67030000000000001</v>
      </c>
      <c r="BG54">
        <v>0.55569999999999997</v>
      </c>
      <c r="BH54">
        <v>0.20949999999999999</v>
      </c>
      <c r="BI54">
        <v>0.16789999999999999</v>
      </c>
      <c r="BJ54">
        <v>3.6400000000000002E-2</v>
      </c>
      <c r="BK54">
        <v>3.0499999999999999E-2</v>
      </c>
    </row>
    <row r="55" spans="1:63" x14ac:dyDescent="0.25">
      <c r="A55" t="s">
        <v>134</v>
      </c>
      <c r="B55">
        <v>48306</v>
      </c>
      <c r="C55">
        <v>35.14</v>
      </c>
      <c r="D55">
        <v>121.14</v>
      </c>
      <c r="E55" s="70">
        <v>4257.22</v>
      </c>
      <c r="F55" s="70">
        <v>4084.44</v>
      </c>
      <c r="G55">
        <v>2.1700000000000001E-2</v>
      </c>
      <c r="H55">
        <v>6.3E-2</v>
      </c>
      <c r="I55">
        <v>1.2999999999999999E-3</v>
      </c>
      <c r="J55">
        <v>3.8899999999999997E-2</v>
      </c>
      <c r="K55">
        <v>0.82120000000000004</v>
      </c>
      <c r="L55">
        <v>5.3999999999999999E-2</v>
      </c>
      <c r="M55">
        <v>0.38519999999999999</v>
      </c>
      <c r="N55">
        <v>1.47E-2</v>
      </c>
      <c r="O55">
        <v>0.14319999999999999</v>
      </c>
      <c r="P55" s="70">
        <v>60326.95</v>
      </c>
      <c r="Q55">
        <v>0.2218</v>
      </c>
      <c r="R55">
        <v>0.2034</v>
      </c>
      <c r="S55">
        <v>0.57479999999999998</v>
      </c>
      <c r="T55">
        <v>18.16</v>
      </c>
      <c r="U55">
        <v>24.63</v>
      </c>
      <c r="V55" s="70">
        <v>83519.63</v>
      </c>
      <c r="W55">
        <v>169.84</v>
      </c>
      <c r="X55" s="70">
        <v>160110.71</v>
      </c>
      <c r="Y55">
        <v>0.67379999999999995</v>
      </c>
      <c r="Z55">
        <v>0.29509999999999997</v>
      </c>
      <c r="AA55">
        <v>3.1099999999999999E-2</v>
      </c>
      <c r="AB55">
        <v>0.32619999999999999</v>
      </c>
      <c r="AC55">
        <v>160.11000000000001</v>
      </c>
      <c r="AD55" s="70">
        <v>6599.41</v>
      </c>
      <c r="AE55">
        <v>722.59</v>
      </c>
      <c r="AF55" s="70">
        <v>176598.75</v>
      </c>
      <c r="AG55" t="s">
        <v>751</v>
      </c>
      <c r="AH55" s="70">
        <v>33078</v>
      </c>
      <c r="AI55" s="70">
        <v>50563.86</v>
      </c>
      <c r="AJ55">
        <v>64.16</v>
      </c>
      <c r="AK55">
        <v>38.200000000000003</v>
      </c>
      <c r="AL55">
        <v>42.57</v>
      </c>
      <c r="AM55">
        <v>4.7300000000000004</v>
      </c>
      <c r="AN55" s="70">
        <v>1284.08</v>
      </c>
      <c r="AO55">
        <v>1.0569</v>
      </c>
      <c r="AP55" s="70">
        <v>1391.19</v>
      </c>
      <c r="AQ55" s="70">
        <v>1923.91</v>
      </c>
      <c r="AR55" s="70">
        <v>6397.85</v>
      </c>
      <c r="AS55">
        <v>569.75</v>
      </c>
      <c r="AT55">
        <v>247.89</v>
      </c>
      <c r="AU55" s="70">
        <v>10530.59</v>
      </c>
      <c r="AV55" s="70">
        <v>3547.47</v>
      </c>
      <c r="AW55">
        <v>0.32</v>
      </c>
      <c r="AX55" s="70">
        <v>6038.64</v>
      </c>
      <c r="AY55">
        <v>0.54469999999999996</v>
      </c>
      <c r="AZ55">
        <v>795.03</v>
      </c>
      <c r="BA55">
        <v>7.17E-2</v>
      </c>
      <c r="BB55">
        <v>705.83</v>
      </c>
      <c r="BC55">
        <v>6.3700000000000007E-2</v>
      </c>
      <c r="BD55" s="70">
        <v>11086.96</v>
      </c>
      <c r="BE55" s="70">
        <v>1761.47</v>
      </c>
      <c r="BF55">
        <v>0.3584</v>
      </c>
      <c r="BG55">
        <v>0.58330000000000004</v>
      </c>
      <c r="BH55">
        <v>0.23619999999999999</v>
      </c>
      <c r="BI55">
        <v>0.13239999999999999</v>
      </c>
      <c r="BJ55">
        <v>2.9600000000000001E-2</v>
      </c>
      <c r="BK55">
        <v>1.8499999999999999E-2</v>
      </c>
    </row>
    <row r="56" spans="1:63" x14ac:dyDescent="0.25">
      <c r="A56" t="s">
        <v>135</v>
      </c>
      <c r="B56">
        <v>49767</v>
      </c>
      <c r="C56">
        <v>56.81</v>
      </c>
      <c r="D56">
        <v>11.95</v>
      </c>
      <c r="E56">
        <v>679.04</v>
      </c>
      <c r="F56">
        <v>697.89</v>
      </c>
      <c r="G56">
        <v>5.8999999999999999E-3</v>
      </c>
      <c r="H56">
        <v>5.7999999999999996E-3</v>
      </c>
      <c r="I56">
        <v>4.0000000000000002E-4</v>
      </c>
      <c r="J56">
        <v>1.0800000000000001E-2</v>
      </c>
      <c r="K56">
        <v>0.96509999999999996</v>
      </c>
      <c r="L56">
        <v>1.2E-2</v>
      </c>
      <c r="M56">
        <v>0.28100000000000003</v>
      </c>
      <c r="N56">
        <v>5.4999999999999997E-3</v>
      </c>
      <c r="O56">
        <v>0.1313</v>
      </c>
      <c r="P56" s="70">
        <v>49758.94</v>
      </c>
      <c r="Q56">
        <v>0.20039999999999999</v>
      </c>
      <c r="R56">
        <v>0.18279999999999999</v>
      </c>
      <c r="S56">
        <v>0.61680000000000001</v>
      </c>
      <c r="T56">
        <v>16.96</v>
      </c>
      <c r="U56">
        <v>6.52</v>
      </c>
      <c r="V56" s="70">
        <v>60237.120000000003</v>
      </c>
      <c r="W56">
        <v>101.37</v>
      </c>
      <c r="X56" s="70">
        <v>125219.55</v>
      </c>
      <c r="Y56">
        <v>0.8599</v>
      </c>
      <c r="Z56">
        <v>9.4799999999999995E-2</v>
      </c>
      <c r="AA56">
        <v>4.53E-2</v>
      </c>
      <c r="AB56">
        <v>0.1401</v>
      </c>
      <c r="AC56">
        <v>125.22</v>
      </c>
      <c r="AD56" s="70">
        <v>3165.42</v>
      </c>
      <c r="AE56">
        <v>452.91</v>
      </c>
      <c r="AF56" s="70">
        <v>117257.12</v>
      </c>
      <c r="AG56" t="s">
        <v>751</v>
      </c>
      <c r="AH56" s="70">
        <v>34868</v>
      </c>
      <c r="AI56" s="70">
        <v>50404.27</v>
      </c>
      <c r="AJ56">
        <v>38.229999999999997</v>
      </c>
      <c r="AK56">
        <v>24.31</v>
      </c>
      <c r="AL56">
        <v>27.52</v>
      </c>
      <c r="AM56">
        <v>4.9800000000000004</v>
      </c>
      <c r="AN56" s="70">
        <v>1412.97</v>
      </c>
      <c r="AO56">
        <v>1.1418999999999999</v>
      </c>
      <c r="AP56" s="70">
        <v>1320.13</v>
      </c>
      <c r="AQ56" s="70">
        <v>1755.67</v>
      </c>
      <c r="AR56" s="70">
        <v>5526.13</v>
      </c>
      <c r="AS56">
        <v>382.32</v>
      </c>
      <c r="AT56">
        <v>273.83999999999997</v>
      </c>
      <c r="AU56" s="70">
        <v>9258.09</v>
      </c>
      <c r="AV56" s="70">
        <v>4761.9799999999996</v>
      </c>
      <c r="AW56">
        <v>0.45279999999999998</v>
      </c>
      <c r="AX56" s="70">
        <v>3692.85</v>
      </c>
      <c r="AY56">
        <v>0.35120000000000001</v>
      </c>
      <c r="AZ56" s="70">
        <v>1474.08</v>
      </c>
      <c r="BA56">
        <v>0.14019999999999999</v>
      </c>
      <c r="BB56">
        <v>587</v>
      </c>
      <c r="BC56">
        <v>5.5800000000000002E-2</v>
      </c>
      <c r="BD56" s="70">
        <v>10515.91</v>
      </c>
      <c r="BE56" s="70">
        <v>4323.97</v>
      </c>
      <c r="BF56">
        <v>1.0846</v>
      </c>
      <c r="BG56">
        <v>0.5504</v>
      </c>
      <c r="BH56">
        <v>0.21510000000000001</v>
      </c>
      <c r="BI56">
        <v>0.17249999999999999</v>
      </c>
      <c r="BJ56">
        <v>3.4599999999999999E-2</v>
      </c>
      <c r="BK56">
        <v>2.7400000000000001E-2</v>
      </c>
    </row>
    <row r="57" spans="1:63" x14ac:dyDescent="0.25">
      <c r="A57" t="s">
        <v>136</v>
      </c>
      <c r="B57">
        <v>43638</v>
      </c>
      <c r="C57">
        <v>40.619999999999997</v>
      </c>
      <c r="D57">
        <v>67.59</v>
      </c>
      <c r="E57" s="70">
        <v>2745.28</v>
      </c>
      <c r="F57" s="70">
        <v>2693.03</v>
      </c>
      <c r="G57">
        <v>1.9599999999999999E-2</v>
      </c>
      <c r="H57">
        <v>6.2E-2</v>
      </c>
      <c r="I57">
        <v>1.6999999999999999E-3</v>
      </c>
      <c r="J57">
        <v>4.1200000000000001E-2</v>
      </c>
      <c r="K57">
        <v>0.82030000000000003</v>
      </c>
      <c r="L57">
        <v>5.5300000000000002E-2</v>
      </c>
      <c r="M57">
        <v>0.3826</v>
      </c>
      <c r="N57">
        <v>1.2200000000000001E-2</v>
      </c>
      <c r="O57">
        <v>0.1341</v>
      </c>
      <c r="P57" s="70">
        <v>59112.9</v>
      </c>
      <c r="Q57">
        <v>0.24049999999999999</v>
      </c>
      <c r="R57">
        <v>0.18390000000000001</v>
      </c>
      <c r="S57">
        <v>0.5756</v>
      </c>
      <c r="T57">
        <v>17.52</v>
      </c>
      <c r="U57">
        <v>17.600000000000001</v>
      </c>
      <c r="V57" s="70">
        <v>79789.02</v>
      </c>
      <c r="W57">
        <v>152.05000000000001</v>
      </c>
      <c r="X57" s="70">
        <v>172008.09</v>
      </c>
      <c r="Y57">
        <v>0.6673</v>
      </c>
      <c r="Z57">
        <v>0.29630000000000001</v>
      </c>
      <c r="AA57">
        <v>3.6400000000000002E-2</v>
      </c>
      <c r="AB57">
        <v>0.3327</v>
      </c>
      <c r="AC57">
        <v>172.01</v>
      </c>
      <c r="AD57" s="70">
        <v>6399.6</v>
      </c>
      <c r="AE57">
        <v>697.5</v>
      </c>
      <c r="AF57" s="70">
        <v>190445.96</v>
      </c>
      <c r="AG57" t="s">
        <v>751</v>
      </c>
      <c r="AH57" s="70">
        <v>33078</v>
      </c>
      <c r="AI57" s="70">
        <v>51546.559999999998</v>
      </c>
      <c r="AJ57">
        <v>59.18</v>
      </c>
      <c r="AK57">
        <v>35.51</v>
      </c>
      <c r="AL57">
        <v>39.32</v>
      </c>
      <c r="AM57">
        <v>4.7699999999999996</v>
      </c>
      <c r="AN57" s="70">
        <v>1336.56</v>
      </c>
      <c r="AO57">
        <v>1.0455000000000001</v>
      </c>
      <c r="AP57" s="70">
        <v>1232.3399999999999</v>
      </c>
      <c r="AQ57" s="70">
        <v>1808.47</v>
      </c>
      <c r="AR57" s="70">
        <v>6079.86</v>
      </c>
      <c r="AS57">
        <v>583.37</v>
      </c>
      <c r="AT57">
        <v>275.06</v>
      </c>
      <c r="AU57" s="70">
        <v>9979.1</v>
      </c>
      <c r="AV57" s="70">
        <v>3391.87</v>
      </c>
      <c r="AW57">
        <v>0.31630000000000003</v>
      </c>
      <c r="AX57" s="70">
        <v>5744.94</v>
      </c>
      <c r="AY57">
        <v>0.53569999999999995</v>
      </c>
      <c r="AZ57">
        <v>913.24</v>
      </c>
      <c r="BA57">
        <v>8.5199999999999998E-2</v>
      </c>
      <c r="BB57">
        <v>673.68</v>
      </c>
      <c r="BC57">
        <v>6.2799999999999995E-2</v>
      </c>
      <c r="BD57" s="70">
        <v>10723.72</v>
      </c>
      <c r="BE57" s="70">
        <v>1811.93</v>
      </c>
      <c r="BF57">
        <v>0.36049999999999999</v>
      </c>
      <c r="BG57">
        <v>0.57720000000000005</v>
      </c>
      <c r="BH57">
        <v>0.223</v>
      </c>
      <c r="BI57">
        <v>0.1449</v>
      </c>
      <c r="BJ57">
        <v>3.1199999999999999E-2</v>
      </c>
      <c r="BK57">
        <v>2.3699999999999999E-2</v>
      </c>
    </row>
    <row r="58" spans="1:63" x14ac:dyDescent="0.25">
      <c r="A58" t="s">
        <v>137</v>
      </c>
      <c r="B58">
        <v>45229</v>
      </c>
      <c r="C58">
        <v>86.57</v>
      </c>
      <c r="D58">
        <v>10.24</v>
      </c>
      <c r="E58">
        <v>886.56</v>
      </c>
      <c r="F58">
        <v>872.61</v>
      </c>
      <c r="G58">
        <v>1.8E-3</v>
      </c>
      <c r="H58">
        <v>3.8999999999999998E-3</v>
      </c>
      <c r="I58">
        <v>1.1000000000000001E-3</v>
      </c>
      <c r="J58">
        <v>8.6999999999999994E-3</v>
      </c>
      <c r="K58">
        <v>0.97260000000000002</v>
      </c>
      <c r="L58">
        <v>1.1900000000000001E-2</v>
      </c>
      <c r="M58">
        <v>0.52470000000000006</v>
      </c>
      <c r="N58">
        <v>7.3000000000000001E-3</v>
      </c>
      <c r="O58">
        <v>0.1618</v>
      </c>
      <c r="P58" s="70">
        <v>47616.51</v>
      </c>
      <c r="Q58">
        <v>0.22789999999999999</v>
      </c>
      <c r="R58">
        <v>0.16209999999999999</v>
      </c>
      <c r="S58">
        <v>0.61</v>
      </c>
      <c r="T58">
        <v>16.61</v>
      </c>
      <c r="U58">
        <v>7.53</v>
      </c>
      <c r="V58" s="70">
        <v>60981.99</v>
      </c>
      <c r="W58">
        <v>113.85</v>
      </c>
      <c r="X58" s="70">
        <v>82097.64</v>
      </c>
      <c r="Y58">
        <v>0.90359999999999996</v>
      </c>
      <c r="Z58">
        <v>4.2900000000000001E-2</v>
      </c>
      <c r="AA58">
        <v>5.3499999999999999E-2</v>
      </c>
      <c r="AB58">
        <v>9.64E-2</v>
      </c>
      <c r="AC58">
        <v>82.1</v>
      </c>
      <c r="AD58" s="70">
        <v>1959.35</v>
      </c>
      <c r="AE58">
        <v>304.57</v>
      </c>
      <c r="AF58" s="70">
        <v>77622.710000000006</v>
      </c>
      <c r="AG58" t="s">
        <v>751</v>
      </c>
      <c r="AH58" s="70">
        <v>30576</v>
      </c>
      <c r="AI58" s="70">
        <v>41671.699999999997</v>
      </c>
      <c r="AJ58">
        <v>33.1</v>
      </c>
      <c r="AK58">
        <v>23.2</v>
      </c>
      <c r="AL58">
        <v>24.83</v>
      </c>
      <c r="AM58">
        <v>4.45</v>
      </c>
      <c r="AN58" s="70">
        <v>1228.45</v>
      </c>
      <c r="AO58">
        <v>0.9466</v>
      </c>
      <c r="AP58" s="70">
        <v>1275.6199999999999</v>
      </c>
      <c r="AQ58" s="70">
        <v>2153.44</v>
      </c>
      <c r="AR58" s="70">
        <v>5642.47</v>
      </c>
      <c r="AS58">
        <v>420.81</v>
      </c>
      <c r="AT58">
        <v>280.35000000000002</v>
      </c>
      <c r="AU58" s="70">
        <v>9772.68</v>
      </c>
      <c r="AV58" s="70">
        <v>6878.6</v>
      </c>
      <c r="AW58">
        <v>0.61860000000000004</v>
      </c>
      <c r="AX58" s="70">
        <v>1870.91</v>
      </c>
      <c r="AY58">
        <v>0.16830000000000001</v>
      </c>
      <c r="AZ58" s="70">
        <v>1164.55</v>
      </c>
      <c r="BA58">
        <v>0.1047</v>
      </c>
      <c r="BB58" s="70">
        <v>1204.96</v>
      </c>
      <c r="BC58">
        <v>0.1084</v>
      </c>
      <c r="BD58" s="70">
        <v>11119.02</v>
      </c>
      <c r="BE58" s="70">
        <v>6133.27</v>
      </c>
      <c r="BF58">
        <v>2.5373999999999999</v>
      </c>
      <c r="BG58">
        <v>0.52429999999999999</v>
      </c>
      <c r="BH58">
        <v>0.21779999999999999</v>
      </c>
      <c r="BI58">
        <v>0.19159999999999999</v>
      </c>
      <c r="BJ58">
        <v>4.2700000000000002E-2</v>
      </c>
      <c r="BK58">
        <v>2.3599999999999999E-2</v>
      </c>
    </row>
    <row r="59" spans="1:63" x14ac:dyDescent="0.25">
      <c r="A59" t="s">
        <v>138</v>
      </c>
      <c r="B59">
        <v>43646</v>
      </c>
      <c r="C59">
        <v>30.95</v>
      </c>
      <c r="D59">
        <v>151.71</v>
      </c>
      <c r="E59" s="70">
        <v>4695.74</v>
      </c>
      <c r="F59" s="70">
        <v>4505.7</v>
      </c>
      <c r="G59">
        <v>3.6600000000000001E-2</v>
      </c>
      <c r="H59">
        <v>2.7799999999999998E-2</v>
      </c>
      <c r="I59">
        <v>1.1000000000000001E-3</v>
      </c>
      <c r="J59">
        <v>2.4799999999999999E-2</v>
      </c>
      <c r="K59">
        <v>0.88139999999999996</v>
      </c>
      <c r="L59">
        <v>2.8199999999999999E-2</v>
      </c>
      <c r="M59">
        <v>0.155</v>
      </c>
      <c r="N59">
        <v>1.46E-2</v>
      </c>
      <c r="O59">
        <v>0.1114</v>
      </c>
      <c r="P59" s="70">
        <v>64189.32</v>
      </c>
      <c r="Q59">
        <v>0.20749999999999999</v>
      </c>
      <c r="R59">
        <v>0.20610000000000001</v>
      </c>
      <c r="S59">
        <v>0.58640000000000003</v>
      </c>
      <c r="T59">
        <v>19.55</v>
      </c>
      <c r="U59">
        <v>22.47</v>
      </c>
      <c r="V59" s="70">
        <v>86130.58</v>
      </c>
      <c r="W59">
        <v>206.65</v>
      </c>
      <c r="X59" s="70">
        <v>200706.22</v>
      </c>
      <c r="Y59">
        <v>0.77959999999999996</v>
      </c>
      <c r="Z59">
        <v>0.1991</v>
      </c>
      <c r="AA59">
        <v>2.1399999999999999E-2</v>
      </c>
      <c r="AB59">
        <v>0.22040000000000001</v>
      </c>
      <c r="AC59">
        <v>200.71</v>
      </c>
      <c r="AD59" s="70">
        <v>7770.33</v>
      </c>
      <c r="AE59">
        <v>950.71</v>
      </c>
      <c r="AF59" s="70">
        <v>231597.68</v>
      </c>
      <c r="AG59" t="s">
        <v>751</v>
      </c>
      <c r="AH59" s="70">
        <v>45614</v>
      </c>
      <c r="AI59" s="70">
        <v>81702.14</v>
      </c>
      <c r="AJ59">
        <v>66.239999999999995</v>
      </c>
      <c r="AK59">
        <v>38.22</v>
      </c>
      <c r="AL59">
        <v>40.51</v>
      </c>
      <c r="AM59">
        <v>4.59</v>
      </c>
      <c r="AN59" s="70">
        <v>1145.5899999999999</v>
      </c>
      <c r="AO59">
        <v>0.68469999999999998</v>
      </c>
      <c r="AP59" s="70">
        <v>1195.8900000000001</v>
      </c>
      <c r="AQ59" s="70">
        <v>1882.02</v>
      </c>
      <c r="AR59" s="70">
        <v>6305.44</v>
      </c>
      <c r="AS59">
        <v>601.92999999999995</v>
      </c>
      <c r="AT59">
        <v>267</v>
      </c>
      <c r="AU59" s="70">
        <v>10252.27</v>
      </c>
      <c r="AV59" s="70">
        <v>2700.56</v>
      </c>
      <c r="AW59">
        <v>0.25090000000000001</v>
      </c>
      <c r="AX59" s="70">
        <v>6914.49</v>
      </c>
      <c r="AY59">
        <v>0.64239999999999997</v>
      </c>
      <c r="AZ59">
        <v>720.87</v>
      </c>
      <c r="BA59">
        <v>6.7000000000000004E-2</v>
      </c>
      <c r="BB59">
        <v>427.37</v>
      </c>
      <c r="BC59">
        <v>3.9699999999999999E-2</v>
      </c>
      <c r="BD59" s="70">
        <v>10763.28</v>
      </c>
      <c r="BE59" s="70">
        <v>1224.8599999999999</v>
      </c>
      <c r="BF59">
        <v>0.13189999999999999</v>
      </c>
      <c r="BG59">
        <v>0.60360000000000003</v>
      </c>
      <c r="BH59">
        <v>0.23480000000000001</v>
      </c>
      <c r="BI59">
        <v>0.107</v>
      </c>
      <c r="BJ59">
        <v>3.2899999999999999E-2</v>
      </c>
      <c r="BK59">
        <v>2.1700000000000001E-2</v>
      </c>
    </row>
    <row r="60" spans="1:63" x14ac:dyDescent="0.25">
      <c r="A60" t="s">
        <v>139</v>
      </c>
      <c r="B60">
        <v>45237</v>
      </c>
      <c r="C60">
        <v>42.05</v>
      </c>
      <c r="D60">
        <v>29.14</v>
      </c>
      <c r="E60" s="70">
        <v>1166.9100000000001</v>
      </c>
      <c r="F60" s="70">
        <v>1107.57</v>
      </c>
      <c r="G60">
        <v>4.4000000000000003E-3</v>
      </c>
      <c r="H60">
        <v>2.8199999999999999E-2</v>
      </c>
      <c r="I60">
        <v>1.1999999999999999E-3</v>
      </c>
      <c r="J60">
        <v>1.7600000000000001E-2</v>
      </c>
      <c r="K60">
        <v>0.90820000000000001</v>
      </c>
      <c r="L60">
        <v>4.0300000000000002E-2</v>
      </c>
      <c r="M60">
        <v>0.5958</v>
      </c>
      <c r="N60">
        <v>5.3E-3</v>
      </c>
      <c r="O60">
        <v>0.1817</v>
      </c>
      <c r="P60" s="70">
        <v>47667.66</v>
      </c>
      <c r="Q60">
        <v>0.2727</v>
      </c>
      <c r="R60">
        <v>0.17780000000000001</v>
      </c>
      <c r="S60">
        <v>0.54949999999999999</v>
      </c>
      <c r="T60">
        <v>17.079999999999998</v>
      </c>
      <c r="U60">
        <v>9.2100000000000009</v>
      </c>
      <c r="V60" s="70">
        <v>62853.93</v>
      </c>
      <c r="W60">
        <v>121.96</v>
      </c>
      <c r="X60" s="70">
        <v>98420</v>
      </c>
      <c r="Y60">
        <v>0.75680000000000003</v>
      </c>
      <c r="Z60">
        <v>0.18099999999999999</v>
      </c>
      <c r="AA60">
        <v>6.2199999999999998E-2</v>
      </c>
      <c r="AB60">
        <v>0.2432</v>
      </c>
      <c r="AC60">
        <v>98.42</v>
      </c>
      <c r="AD60" s="70">
        <v>2826.23</v>
      </c>
      <c r="AE60">
        <v>404.06</v>
      </c>
      <c r="AF60" s="70">
        <v>98574.23</v>
      </c>
      <c r="AG60" t="s">
        <v>751</v>
      </c>
      <c r="AH60" s="70">
        <v>26233</v>
      </c>
      <c r="AI60" s="70">
        <v>40086.49</v>
      </c>
      <c r="AJ60">
        <v>45.43</v>
      </c>
      <c r="AK60">
        <v>27.33</v>
      </c>
      <c r="AL60">
        <v>32.26</v>
      </c>
      <c r="AM60">
        <v>4.04</v>
      </c>
      <c r="AN60">
        <v>789.07</v>
      </c>
      <c r="AO60">
        <v>0.90429999999999999</v>
      </c>
      <c r="AP60" s="70">
        <v>1365.28</v>
      </c>
      <c r="AQ60" s="70">
        <v>1897.54</v>
      </c>
      <c r="AR60" s="70">
        <v>5545.51</v>
      </c>
      <c r="AS60">
        <v>434.78</v>
      </c>
      <c r="AT60">
        <v>230.21</v>
      </c>
      <c r="AU60" s="70">
        <v>9473.32</v>
      </c>
      <c r="AV60" s="70">
        <v>6070</v>
      </c>
      <c r="AW60">
        <v>0.55610000000000004</v>
      </c>
      <c r="AX60" s="70">
        <v>2592.98</v>
      </c>
      <c r="AY60">
        <v>0.23749999999999999</v>
      </c>
      <c r="AZ60">
        <v>997.67</v>
      </c>
      <c r="BA60">
        <v>9.1399999999999995E-2</v>
      </c>
      <c r="BB60" s="70">
        <v>1254.92</v>
      </c>
      <c r="BC60">
        <v>0.115</v>
      </c>
      <c r="BD60" s="70">
        <v>10915.57</v>
      </c>
      <c r="BE60" s="70">
        <v>4621.1499999999996</v>
      </c>
      <c r="BF60">
        <v>1.6657</v>
      </c>
      <c r="BG60">
        <v>0.54900000000000004</v>
      </c>
      <c r="BH60">
        <v>0.22919999999999999</v>
      </c>
      <c r="BI60">
        <v>0.20630000000000001</v>
      </c>
      <c r="BJ60">
        <v>3.61E-2</v>
      </c>
      <c r="BK60">
        <v>2.6499999999999999E-2</v>
      </c>
    </row>
    <row r="61" spans="1:63" x14ac:dyDescent="0.25">
      <c r="A61" t="s">
        <v>140</v>
      </c>
      <c r="B61">
        <v>47613</v>
      </c>
      <c r="C61">
        <v>86.71</v>
      </c>
      <c r="D61">
        <v>10.3</v>
      </c>
      <c r="E61">
        <v>892.92</v>
      </c>
      <c r="F61">
        <v>865.73</v>
      </c>
      <c r="G61">
        <v>1.8E-3</v>
      </c>
      <c r="H61">
        <v>6.1000000000000004E-3</v>
      </c>
      <c r="I61">
        <v>6.9999999999999999E-4</v>
      </c>
      <c r="J61">
        <v>1.2200000000000001E-2</v>
      </c>
      <c r="K61">
        <v>0.96209999999999996</v>
      </c>
      <c r="L61">
        <v>1.7100000000000001E-2</v>
      </c>
      <c r="M61">
        <v>0.55730000000000002</v>
      </c>
      <c r="N61">
        <v>4.5999999999999999E-3</v>
      </c>
      <c r="O61">
        <v>0.17610000000000001</v>
      </c>
      <c r="P61" s="70">
        <v>48135.1</v>
      </c>
      <c r="Q61">
        <v>0.22289999999999999</v>
      </c>
      <c r="R61">
        <v>0.17760000000000001</v>
      </c>
      <c r="S61">
        <v>0.59950000000000003</v>
      </c>
      <c r="T61">
        <v>16.97</v>
      </c>
      <c r="U61">
        <v>7.25</v>
      </c>
      <c r="V61" s="70">
        <v>61902.03</v>
      </c>
      <c r="W61">
        <v>118.86</v>
      </c>
      <c r="X61" s="70">
        <v>92284.11</v>
      </c>
      <c r="Y61">
        <v>0.88390000000000002</v>
      </c>
      <c r="Z61">
        <v>5.6800000000000003E-2</v>
      </c>
      <c r="AA61">
        <v>5.9299999999999999E-2</v>
      </c>
      <c r="AB61">
        <v>0.11609999999999999</v>
      </c>
      <c r="AC61">
        <v>92.28</v>
      </c>
      <c r="AD61" s="70">
        <v>2221.75</v>
      </c>
      <c r="AE61">
        <v>328.5</v>
      </c>
      <c r="AF61" s="70">
        <v>84019.520000000004</v>
      </c>
      <c r="AG61" t="s">
        <v>751</v>
      </c>
      <c r="AH61" s="70">
        <v>29702</v>
      </c>
      <c r="AI61" s="70">
        <v>41745.839999999997</v>
      </c>
      <c r="AJ61">
        <v>35.03</v>
      </c>
      <c r="AK61">
        <v>23.35</v>
      </c>
      <c r="AL61">
        <v>26.19</v>
      </c>
      <c r="AM61">
        <v>4</v>
      </c>
      <c r="AN61" s="70">
        <v>1012.15</v>
      </c>
      <c r="AO61">
        <v>0.98019999999999996</v>
      </c>
      <c r="AP61" s="70">
        <v>1260.99</v>
      </c>
      <c r="AQ61" s="70">
        <v>2089.29</v>
      </c>
      <c r="AR61" s="70">
        <v>5602.68</v>
      </c>
      <c r="AS61">
        <v>418.76</v>
      </c>
      <c r="AT61">
        <v>260.33999999999997</v>
      </c>
      <c r="AU61" s="70">
        <v>9632.0499999999993</v>
      </c>
      <c r="AV61" s="70">
        <v>6673.4</v>
      </c>
      <c r="AW61">
        <v>0.60399999999999998</v>
      </c>
      <c r="AX61" s="70">
        <v>2010.22</v>
      </c>
      <c r="AY61">
        <v>0.182</v>
      </c>
      <c r="AZ61" s="70">
        <v>1174.9100000000001</v>
      </c>
      <c r="BA61">
        <v>0.10630000000000001</v>
      </c>
      <c r="BB61" s="70">
        <v>1189.3599999999999</v>
      </c>
      <c r="BC61">
        <v>0.1077</v>
      </c>
      <c r="BD61" s="70">
        <v>11047.88</v>
      </c>
      <c r="BE61" s="70">
        <v>5716.23</v>
      </c>
      <c r="BF61">
        <v>2.3216999999999999</v>
      </c>
      <c r="BG61">
        <v>0.51219999999999999</v>
      </c>
      <c r="BH61">
        <v>0.2135</v>
      </c>
      <c r="BI61">
        <v>0.21110000000000001</v>
      </c>
      <c r="BJ61">
        <v>3.6600000000000001E-2</v>
      </c>
      <c r="BK61">
        <v>2.6599999999999999E-2</v>
      </c>
    </row>
    <row r="62" spans="1:63" x14ac:dyDescent="0.25">
      <c r="A62" t="s">
        <v>141</v>
      </c>
      <c r="B62">
        <v>50112</v>
      </c>
      <c r="C62">
        <v>91.14</v>
      </c>
      <c r="D62">
        <v>10.15</v>
      </c>
      <c r="E62">
        <v>925.33</v>
      </c>
      <c r="F62">
        <v>921.51</v>
      </c>
      <c r="G62">
        <v>1.8E-3</v>
      </c>
      <c r="H62">
        <v>3.3999999999999998E-3</v>
      </c>
      <c r="I62">
        <v>1.1000000000000001E-3</v>
      </c>
      <c r="J62">
        <v>9.1000000000000004E-3</v>
      </c>
      <c r="K62">
        <v>0.97360000000000002</v>
      </c>
      <c r="L62">
        <v>1.0999999999999999E-2</v>
      </c>
      <c r="M62">
        <v>0.50990000000000002</v>
      </c>
      <c r="N62">
        <v>5.3E-3</v>
      </c>
      <c r="O62">
        <v>0.15790000000000001</v>
      </c>
      <c r="P62" s="70">
        <v>47979.49</v>
      </c>
      <c r="Q62">
        <v>0.2334</v>
      </c>
      <c r="R62">
        <v>0.1547</v>
      </c>
      <c r="S62">
        <v>0.6119</v>
      </c>
      <c r="T62">
        <v>17.059999999999999</v>
      </c>
      <c r="U62">
        <v>7.71</v>
      </c>
      <c r="V62" s="70">
        <v>61815.31</v>
      </c>
      <c r="W62">
        <v>116.06</v>
      </c>
      <c r="X62" s="70">
        <v>89478.15</v>
      </c>
      <c r="Y62">
        <v>0.90690000000000004</v>
      </c>
      <c r="Z62">
        <v>4.53E-2</v>
      </c>
      <c r="AA62">
        <v>4.7800000000000002E-2</v>
      </c>
      <c r="AB62">
        <v>9.3100000000000002E-2</v>
      </c>
      <c r="AC62">
        <v>89.48</v>
      </c>
      <c r="AD62" s="70">
        <v>2126.39</v>
      </c>
      <c r="AE62">
        <v>331.32</v>
      </c>
      <c r="AF62" s="70">
        <v>82409.47</v>
      </c>
      <c r="AG62" t="s">
        <v>751</v>
      </c>
      <c r="AH62" s="70">
        <v>30590</v>
      </c>
      <c r="AI62" s="70">
        <v>41876.639999999999</v>
      </c>
      <c r="AJ62">
        <v>32.61</v>
      </c>
      <c r="AK62">
        <v>23.28</v>
      </c>
      <c r="AL62">
        <v>25.07</v>
      </c>
      <c r="AM62">
        <v>4.59</v>
      </c>
      <c r="AN62" s="70">
        <v>1427.9</v>
      </c>
      <c r="AO62">
        <v>1.0241</v>
      </c>
      <c r="AP62" s="70">
        <v>1259.27</v>
      </c>
      <c r="AQ62" s="70">
        <v>2130.27</v>
      </c>
      <c r="AR62" s="70">
        <v>5484.86</v>
      </c>
      <c r="AS62">
        <v>394.55</v>
      </c>
      <c r="AT62">
        <v>269.10000000000002</v>
      </c>
      <c r="AU62" s="70">
        <v>9538.0499999999993</v>
      </c>
      <c r="AV62" s="70">
        <v>6510.57</v>
      </c>
      <c r="AW62">
        <v>0.59870000000000001</v>
      </c>
      <c r="AX62" s="70">
        <v>2170.6</v>
      </c>
      <c r="AY62">
        <v>0.1996</v>
      </c>
      <c r="AZ62" s="70">
        <v>1161.97</v>
      </c>
      <c r="BA62">
        <v>0.1069</v>
      </c>
      <c r="BB62" s="70">
        <v>1030.77</v>
      </c>
      <c r="BC62">
        <v>9.4799999999999995E-2</v>
      </c>
      <c r="BD62" s="70">
        <v>10873.91</v>
      </c>
      <c r="BE62" s="70">
        <v>5915.88</v>
      </c>
      <c r="BF62">
        <v>2.3734000000000002</v>
      </c>
      <c r="BG62">
        <v>0.53280000000000005</v>
      </c>
      <c r="BH62">
        <v>0.2172</v>
      </c>
      <c r="BI62">
        <v>0.18090000000000001</v>
      </c>
      <c r="BJ62">
        <v>4.4299999999999999E-2</v>
      </c>
      <c r="BK62">
        <v>2.4899999999999999E-2</v>
      </c>
    </row>
    <row r="63" spans="1:63" x14ac:dyDescent="0.25">
      <c r="A63" t="s">
        <v>142</v>
      </c>
      <c r="B63">
        <v>50120</v>
      </c>
      <c r="C63">
        <v>69</v>
      </c>
      <c r="D63">
        <v>21.21</v>
      </c>
      <c r="E63" s="70">
        <v>1393.83</v>
      </c>
      <c r="F63" s="70">
        <v>1333.03</v>
      </c>
      <c r="G63">
        <v>3.5000000000000001E-3</v>
      </c>
      <c r="H63">
        <v>1.84E-2</v>
      </c>
      <c r="I63">
        <v>1.6999999999999999E-3</v>
      </c>
      <c r="J63">
        <v>3.27E-2</v>
      </c>
      <c r="K63">
        <v>0.91049999999999998</v>
      </c>
      <c r="L63">
        <v>3.3099999999999997E-2</v>
      </c>
      <c r="M63">
        <v>0.49780000000000002</v>
      </c>
      <c r="N63">
        <v>3.3E-3</v>
      </c>
      <c r="O63">
        <v>0.1648</v>
      </c>
      <c r="P63" s="70">
        <v>49920.44</v>
      </c>
      <c r="Q63">
        <v>0.2288</v>
      </c>
      <c r="R63">
        <v>0.1701</v>
      </c>
      <c r="S63">
        <v>0.60109999999999997</v>
      </c>
      <c r="T63">
        <v>17.23</v>
      </c>
      <c r="U63">
        <v>10.74</v>
      </c>
      <c r="V63" s="70">
        <v>63089.85</v>
      </c>
      <c r="W63">
        <v>125.81</v>
      </c>
      <c r="X63" s="70">
        <v>115946.03</v>
      </c>
      <c r="Y63">
        <v>0.80630000000000002</v>
      </c>
      <c r="Z63">
        <v>0.14630000000000001</v>
      </c>
      <c r="AA63">
        <v>4.7399999999999998E-2</v>
      </c>
      <c r="AB63">
        <v>0.19370000000000001</v>
      </c>
      <c r="AC63">
        <v>115.95</v>
      </c>
      <c r="AD63" s="70">
        <v>3262.91</v>
      </c>
      <c r="AE63">
        <v>464.22</v>
      </c>
      <c r="AF63" s="70">
        <v>113886.66</v>
      </c>
      <c r="AG63" t="s">
        <v>751</v>
      </c>
      <c r="AH63" s="70">
        <v>29699</v>
      </c>
      <c r="AI63" s="70">
        <v>42918.95</v>
      </c>
      <c r="AJ63">
        <v>43.09</v>
      </c>
      <c r="AK63">
        <v>26.07</v>
      </c>
      <c r="AL63">
        <v>31.63</v>
      </c>
      <c r="AM63">
        <v>4.28</v>
      </c>
      <c r="AN63">
        <v>913.68</v>
      </c>
      <c r="AO63">
        <v>0.98009999999999997</v>
      </c>
      <c r="AP63" s="70">
        <v>1280.3499999999999</v>
      </c>
      <c r="AQ63" s="70">
        <v>1797.83</v>
      </c>
      <c r="AR63" s="70">
        <v>5457.08</v>
      </c>
      <c r="AS63">
        <v>479.89</v>
      </c>
      <c r="AT63">
        <v>267.36</v>
      </c>
      <c r="AU63" s="70">
        <v>9282.51</v>
      </c>
      <c r="AV63" s="70">
        <v>5431.21</v>
      </c>
      <c r="AW63">
        <v>0.51139999999999997</v>
      </c>
      <c r="AX63" s="70">
        <v>3189.15</v>
      </c>
      <c r="AY63">
        <v>0.30030000000000001</v>
      </c>
      <c r="AZ63" s="70">
        <v>1032.57</v>
      </c>
      <c r="BA63">
        <v>9.7199999999999995E-2</v>
      </c>
      <c r="BB63">
        <v>967.81</v>
      </c>
      <c r="BC63">
        <v>9.11E-2</v>
      </c>
      <c r="BD63" s="70">
        <v>10620.73</v>
      </c>
      <c r="BE63" s="70">
        <v>4050.41</v>
      </c>
      <c r="BF63">
        <v>1.2665999999999999</v>
      </c>
      <c r="BG63">
        <v>0.53620000000000001</v>
      </c>
      <c r="BH63">
        <v>0.215</v>
      </c>
      <c r="BI63">
        <v>0.19570000000000001</v>
      </c>
      <c r="BJ63">
        <v>3.32E-2</v>
      </c>
      <c r="BK63">
        <v>1.9900000000000001E-2</v>
      </c>
    </row>
    <row r="64" spans="1:63" x14ac:dyDescent="0.25">
      <c r="A64" t="s">
        <v>143</v>
      </c>
      <c r="B64">
        <v>43653</v>
      </c>
      <c r="C64">
        <v>30.48</v>
      </c>
      <c r="D64">
        <v>72.81</v>
      </c>
      <c r="E64" s="70">
        <v>2219.12</v>
      </c>
      <c r="F64" s="70">
        <v>2110.86</v>
      </c>
      <c r="G64">
        <v>1.2200000000000001E-2</v>
      </c>
      <c r="H64">
        <v>0.1323</v>
      </c>
      <c r="I64">
        <v>1.6999999999999999E-3</v>
      </c>
      <c r="J64">
        <v>4.8000000000000001E-2</v>
      </c>
      <c r="K64">
        <v>0.74280000000000002</v>
      </c>
      <c r="L64">
        <v>6.3E-2</v>
      </c>
      <c r="M64">
        <v>0.51060000000000005</v>
      </c>
      <c r="N64">
        <v>1.24E-2</v>
      </c>
      <c r="O64">
        <v>0.1434</v>
      </c>
      <c r="P64" s="70">
        <v>58560.67</v>
      </c>
      <c r="Q64">
        <v>0.27960000000000002</v>
      </c>
      <c r="R64">
        <v>0.18110000000000001</v>
      </c>
      <c r="S64">
        <v>0.5393</v>
      </c>
      <c r="T64">
        <v>17.12</v>
      </c>
      <c r="U64">
        <v>15.21</v>
      </c>
      <c r="V64" s="70">
        <v>80461.75</v>
      </c>
      <c r="W64">
        <v>142.04</v>
      </c>
      <c r="X64" s="70">
        <v>161104.48000000001</v>
      </c>
      <c r="Y64">
        <v>0.63270000000000004</v>
      </c>
      <c r="Z64">
        <v>0.32569999999999999</v>
      </c>
      <c r="AA64">
        <v>4.1599999999999998E-2</v>
      </c>
      <c r="AB64">
        <v>0.36730000000000002</v>
      </c>
      <c r="AC64">
        <v>161.1</v>
      </c>
      <c r="AD64" s="70">
        <v>6203.19</v>
      </c>
      <c r="AE64">
        <v>622.97</v>
      </c>
      <c r="AF64" s="70">
        <v>174242.33</v>
      </c>
      <c r="AG64" t="s">
        <v>751</v>
      </c>
      <c r="AH64" s="70">
        <v>29699</v>
      </c>
      <c r="AI64" s="70">
        <v>45213.39</v>
      </c>
      <c r="AJ64">
        <v>59.59</v>
      </c>
      <c r="AK64">
        <v>37.39</v>
      </c>
      <c r="AL64">
        <v>42.66</v>
      </c>
      <c r="AM64">
        <v>4.49</v>
      </c>
      <c r="AN64">
        <v>988.01</v>
      </c>
      <c r="AO64">
        <v>1.1353</v>
      </c>
      <c r="AP64" s="70">
        <v>1413.64</v>
      </c>
      <c r="AQ64" s="70">
        <v>1915.84</v>
      </c>
      <c r="AR64" s="70">
        <v>6228.68</v>
      </c>
      <c r="AS64">
        <v>679.32</v>
      </c>
      <c r="AT64">
        <v>344.09</v>
      </c>
      <c r="AU64" s="70">
        <v>10581.56</v>
      </c>
      <c r="AV64" s="70">
        <v>4128.63</v>
      </c>
      <c r="AW64">
        <v>0.35260000000000002</v>
      </c>
      <c r="AX64" s="70">
        <v>5758.22</v>
      </c>
      <c r="AY64">
        <v>0.49180000000000001</v>
      </c>
      <c r="AZ64">
        <v>925.21</v>
      </c>
      <c r="BA64">
        <v>7.9000000000000001E-2</v>
      </c>
      <c r="BB64">
        <v>896.59</v>
      </c>
      <c r="BC64">
        <v>7.6600000000000001E-2</v>
      </c>
      <c r="BD64" s="70">
        <v>11708.65</v>
      </c>
      <c r="BE64" s="70">
        <v>2119.5300000000002</v>
      </c>
      <c r="BF64">
        <v>0.51910000000000001</v>
      </c>
      <c r="BG64">
        <v>0.57099999999999995</v>
      </c>
      <c r="BH64">
        <v>0.21479999999999999</v>
      </c>
      <c r="BI64">
        <v>0.16039999999999999</v>
      </c>
      <c r="BJ64">
        <v>3.0099999999999998E-2</v>
      </c>
      <c r="BK64">
        <v>2.3699999999999999E-2</v>
      </c>
    </row>
    <row r="65" spans="1:63" x14ac:dyDescent="0.25">
      <c r="A65" t="s">
        <v>144</v>
      </c>
      <c r="B65">
        <v>48678</v>
      </c>
      <c r="C65">
        <v>76.19</v>
      </c>
      <c r="D65">
        <v>20.98</v>
      </c>
      <c r="E65" s="70">
        <v>1598.38</v>
      </c>
      <c r="F65" s="70">
        <v>1588.84</v>
      </c>
      <c r="G65">
        <v>3.7000000000000002E-3</v>
      </c>
      <c r="H65">
        <v>5.4999999999999997E-3</v>
      </c>
      <c r="I65">
        <v>1.1999999999999999E-3</v>
      </c>
      <c r="J65">
        <v>8.3999999999999995E-3</v>
      </c>
      <c r="K65">
        <v>0.96650000000000003</v>
      </c>
      <c r="L65">
        <v>1.4800000000000001E-2</v>
      </c>
      <c r="M65">
        <v>0.34810000000000002</v>
      </c>
      <c r="N65">
        <v>4.4000000000000003E-3</v>
      </c>
      <c r="O65">
        <v>0.127</v>
      </c>
      <c r="P65" s="70">
        <v>53704.79</v>
      </c>
      <c r="Q65">
        <v>0.2157</v>
      </c>
      <c r="R65">
        <v>0.1905</v>
      </c>
      <c r="S65">
        <v>0.59379999999999999</v>
      </c>
      <c r="T65">
        <v>18.89</v>
      </c>
      <c r="U65">
        <v>10.91</v>
      </c>
      <c r="V65" s="70">
        <v>70947.100000000006</v>
      </c>
      <c r="W65">
        <v>141.72999999999999</v>
      </c>
      <c r="X65" s="70">
        <v>127626.83</v>
      </c>
      <c r="Y65">
        <v>0.8226</v>
      </c>
      <c r="Z65">
        <v>0.10929999999999999</v>
      </c>
      <c r="AA65">
        <v>6.8000000000000005E-2</v>
      </c>
      <c r="AB65">
        <v>0.1774</v>
      </c>
      <c r="AC65">
        <v>127.63</v>
      </c>
      <c r="AD65" s="70">
        <v>3646.08</v>
      </c>
      <c r="AE65">
        <v>468.24</v>
      </c>
      <c r="AF65" s="70">
        <v>129710.83</v>
      </c>
      <c r="AG65" t="s">
        <v>751</v>
      </c>
      <c r="AH65" s="70">
        <v>33599</v>
      </c>
      <c r="AI65" s="70">
        <v>49353.41</v>
      </c>
      <c r="AJ65">
        <v>45.18</v>
      </c>
      <c r="AK65">
        <v>27.61</v>
      </c>
      <c r="AL65">
        <v>30.85</v>
      </c>
      <c r="AM65">
        <v>4.7</v>
      </c>
      <c r="AN65">
        <v>988.02</v>
      </c>
      <c r="AO65">
        <v>0.94989999999999997</v>
      </c>
      <c r="AP65" s="70">
        <v>1187.94</v>
      </c>
      <c r="AQ65" s="70">
        <v>1841.21</v>
      </c>
      <c r="AR65" s="70">
        <v>5264.22</v>
      </c>
      <c r="AS65">
        <v>362.84</v>
      </c>
      <c r="AT65">
        <v>224.24</v>
      </c>
      <c r="AU65" s="70">
        <v>8880.4599999999991</v>
      </c>
      <c r="AV65" s="70">
        <v>4694.74</v>
      </c>
      <c r="AW65">
        <v>0.47370000000000001</v>
      </c>
      <c r="AX65" s="70">
        <v>3476.57</v>
      </c>
      <c r="AY65">
        <v>0.3508</v>
      </c>
      <c r="AZ65" s="70">
        <v>1089.04</v>
      </c>
      <c r="BA65">
        <v>0.1099</v>
      </c>
      <c r="BB65">
        <v>649.51</v>
      </c>
      <c r="BC65">
        <v>6.5500000000000003E-2</v>
      </c>
      <c r="BD65" s="70">
        <v>9909.8700000000008</v>
      </c>
      <c r="BE65" s="70">
        <v>4027.47</v>
      </c>
      <c r="BF65">
        <v>1.0355000000000001</v>
      </c>
      <c r="BG65">
        <v>0.56510000000000005</v>
      </c>
      <c r="BH65">
        <v>0.22559999999999999</v>
      </c>
      <c r="BI65">
        <v>0.1487</v>
      </c>
      <c r="BJ65">
        <v>3.7499999999999999E-2</v>
      </c>
      <c r="BK65">
        <v>2.3199999999999998E-2</v>
      </c>
    </row>
    <row r="66" spans="1:63" x14ac:dyDescent="0.25">
      <c r="A66" t="s">
        <v>145</v>
      </c>
      <c r="B66">
        <v>46177</v>
      </c>
      <c r="C66">
        <v>58.95</v>
      </c>
      <c r="D66">
        <v>16.13</v>
      </c>
      <c r="E66">
        <v>951.17</v>
      </c>
      <c r="F66">
        <v>921.98</v>
      </c>
      <c r="G66">
        <v>3.3999999999999998E-3</v>
      </c>
      <c r="H66">
        <v>1.3100000000000001E-2</v>
      </c>
      <c r="I66">
        <v>1.2999999999999999E-3</v>
      </c>
      <c r="J66">
        <v>2.4400000000000002E-2</v>
      </c>
      <c r="K66">
        <v>0.93059999999999998</v>
      </c>
      <c r="L66">
        <v>2.7199999999999998E-2</v>
      </c>
      <c r="M66">
        <v>0.49419999999999997</v>
      </c>
      <c r="N66">
        <v>6.6E-3</v>
      </c>
      <c r="O66">
        <v>0.15210000000000001</v>
      </c>
      <c r="P66" s="70">
        <v>47467.61</v>
      </c>
      <c r="Q66">
        <v>0.25330000000000003</v>
      </c>
      <c r="R66">
        <v>0.18629999999999999</v>
      </c>
      <c r="S66">
        <v>0.56040000000000001</v>
      </c>
      <c r="T66">
        <v>16.97</v>
      </c>
      <c r="U66">
        <v>8.8000000000000007</v>
      </c>
      <c r="V66" s="70">
        <v>59883.64</v>
      </c>
      <c r="W66">
        <v>104.48</v>
      </c>
      <c r="X66" s="70">
        <v>115448.47</v>
      </c>
      <c r="Y66">
        <v>0.80940000000000001</v>
      </c>
      <c r="Z66">
        <v>0.1328</v>
      </c>
      <c r="AA66">
        <v>5.7700000000000001E-2</v>
      </c>
      <c r="AB66">
        <v>0.19059999999999999</v>
      </c>
      <c r="AC66">
        <v>115.45</v>
      </c>
      <c r="AD66" s="70">
        <v>3251.73</v>
      </c>
      <c r="AE66">
        <v>458.71</v>
      </c>
      <c r="AF66" s="70">
        <v>113923.65</v>
      </c>
      <c r="AG66" t="s">
        <v>751</v>
      </c>
      <c r="AH66" s="70">
        <v>30657</v>
      </c>
      <c r="AI66" s="70">
        <v>43587.25</v>
      </c>
      <c r="AJ66">
        <v>45.46</v>
      </c>
      <c r="AK66">
        <v>26.76</v>
      </c>
      <c r="AL66">
        <v>31.64</v>
      </c>
      <c r="AM66">
        <v>4.0999999999999996</v>
      </c>
      <c r="AN66" s="70">
        <v>1042.78</v>
      </c>
      <c r="AO66">
        <v>1.0085999999999999</v>
      </c>
      <c r="AP66" s="70">
        <v>1347.66</v>
      </c>
      <c r="AQ66" s="70">
        <v>1809.29</v>
      </c>
      <c r="AR66" s="70">
        <v>5227.24</v>
      </c>
      <c r="AS66">
        <v>427.7</v>
      </c>
      <c r="AT66">
        <v>238.61</v>
      </c>
      <c r="AU66" s="70">
        <v>9050.49</v>
      </c>
      <c r="AV66" s="70">
        <v>5194.18</v>
      </c>
      <c r="AW66">
        <v>0.49259999999999998</v>
      </c>
      <c r="AX66" s="70">
        <v>3224.59</v>
      </c>
      <c r="AY66">
        <v>0.30580000000000002</v>
      </c>
      <c r="AZ66" s="70">
        <v>1226.77</v>
      </c>
      <c r="BA66">
        <v>0.1163</v>
      </c>
      <c r="BB66">
        <v>899.82</v>
      </c>
      <c r="BC66">
        <v>8.5300000000000001E-2</v>
      </c>
      <c r="BD66" s="70">
        <v>10545.36</v>
      </c>
      <c r="BE66" s="70">
        <v>3929.67</v>
      </c>
      <c r="BF66">
        <v>1.1961999999999999</v>
      </c>
      <c r="BG66">
        <v>0.51790000000000003</v>
      </c>
      <c r="BH66">
        <v>0.2041</v>
      </c>
      <c r="BI66">
        <v>0.2233</v>
      </c>
      <c r="BJ66">
        <v>3.4799999999999998E-2</v>
      </c>
      <c r="BK66">
        <v>1.9900000000000001E-2</v>
      </c>
    </row>
    <row r="67" spans="1:63" x14ac:dyDescent="0.25">
      <c r="A67" t="s">
        <v>146</v>
      </c>
      <c r="B67">
        <v>43661</v>
      </c>
      <c r="C67">
        <v>43.81</v>
      </c>
      <c r="D67">
        <v>126.32</v>
      </c>
      <c r="E67" s="70">
        <v>5533.88</v>
      </c>
      <c r="F67" s="70">
        <v>5244.26</v>
      </c>
      <c r="G67">
        <v>1.6500000000000001E-2</v>
      </c>
      <c r="H67">
        <v>2.29E-2</v>
      </c>
      <c r="I67">
        <v>1.2999999999999999E-3</v>
      </c>
      <c r="J67">
        <v>2.5399999999999999E-2</v>
      </c>
      <c r="K67">
        <v>0.90239999999999998</v>
      </c>
      <c r="L67">
        <v>3.1600000000000003E-2</v>
      </c>
      <c r="M67">
        <v>0.24460000000000001</v>
      </c>
      <c r="N67">
        <v>9.7000000000000003E-3</v>
      </c>
      <c r="O67">
        <v>0.1235</v>
      </c>
      <c r="P67" s="70">
        <v>60427.17</v>
      </c>
      <c r="Q67">
        <v>0.21640000000000001</v>
      </c>
      <c r="R67">
        <v>0.2233</v>
      </c>
      <c r="S67">
        <v>0.56020000000000003</v>
      </c>
      <c r="T67">
        <v>20.16</v>
      </c>
      <c r="U67">
        <v>26.5</v>
      </c>
      <c r="V67" s="70">
        <v>84698.19</v>
      </c>
      <c r="W67">
        <v>205.2</v>
      </c>
      <c r="X67" s="70">
        <v>146165.26</v>
      </c>
      <c r="Y67">
        <v>0.79500000000000004</v>
      </c>
      <c r="Z67">
        <v>0.17780000000000001</v>
      </c>
      <c r="AA67">
        <v>2.7199999999999998E-2</v>
      </c>
      <c r="AB67">
        <v>0.20499999999999999</v>
      </c>
      <c r="AC67">
        <v>146.16999999999999</v>
      </c>
      <c r="AD67" s="70">
        <v>5572.93</v>
      </c>
      <c r="AE67">
        <v>711.06</v>
      </c>
      <c r="AF67" s="70">
        <v>165645.64000000001</v>
      </c>
      <c r="AG67" t="s">
        <v>751</v>
      </c>
      <c r="AH67" s="70">
        <v>38891</v>
      </c>
      <c r="AI67" s="70">
        <v>60071.88</v>
      </c>
      <c r="AJ67">
        <v>61.25</v>
      </c>
      <c r="AK67">
        <v>37.049999999999997</v>
      </c>
      <c r="AL67">
        <v>39.18</v>
      </c>
      <c r="AM67">
        <v>4.41</v>
      </c>
      <c r="AN67" s="70">
        <v>1121.42</v>
      </c>
      <c r="AO67">
        <v>0.8206</v>
      </c>
      <c r="AP67" s="70">
        <v>1107.45</v>
      </c>
      <c r="AQ67" s="70">
        <v>1704.09</v>
      </c>
      <c r="AR67" s="70">
        <v>5488.56</v>
      </c>
      <c r="AS67">
        <v>558.17999999999995</v>
      </c>
      <c r="AT67">
        <v>251.11</v>
      </c>
      <c r="AU67" s="70">
        <v>9109.39</v>
      </c>
      <c r="AV67" s="70">
        <v>3538.2</v>
      </c>
      <c r="AW67">
        <v>0.35880000000000001</v>
      </c>
      <c r="AX67" s="70">
        <v>5047.42</v>
      </c>
      <c r="AY67">
        <v>0.51190000000000002</v>
      </c>
      <c r="AZ67">
        <v>795.9</v>
      </c>
      <c r="BA67">
        <v>8.0699999999999994E-2</v>
      </c>
      <c r="BB67">
        <v>478.71</v>
      </c>
      <c r="BC67">
        <v>4.8500000000000001E-2</v>
      </c>
      <c r="BD67" s="70">
        <v>9860.23</v>
      </c>
      <c r="BE67" s="70">
        <v>2310.89</v>
      </c>
      <c r="BF67">
        <v>0.40510000000000002</v>
      </c>
      <c r="BG67">
        <v>0.59489999999999998</v>
      </c>
      <c r="BH67">
        <v>0.22700000000000001</v>
      </c>
      <c r="BI67">
        <v>0.13009999999999999</v>
      </c>
      <c r="BJ67">
        <v>3.15E-2</v>
      </c>
      <c r="BK67">
        <v>1.6500000000000001E-2</v>
      </c>
    </row>
    <row r="68" spans="1:63" x14ac:dyDescent="0.25">
      <c r="A68" t="s">
        <v>147</v>
      </c>
      <c r="B68">
        <v>43679</v>
      </c>
      <c r="C68">
        <v>79.19</v>
      </c>
      <c r="D68">
        <v>25.52</v>
      </c>
      <c r="E68" s="70">
        <v>2020.65</v>
      </c>
      <c r="F68" s="70">
        <v>1960.81</v>
      </c>
      <c r="G68">
        <v>8.3999999999999995E-3</v>
      </c>
      <c r="H68">
        <v>1.6799999999999999E-2</v>
      </c>
      <c r="I68">
        <v>1.4E-3</v>
      </c>
      <c r="J68">
        <v>3.6200000000000003E-2</v>
      </c>
      <c r="K68">
        <v>0.90780000000000005</v>
      </c>
      <c r="L68">
        <v>2.9499999999999998E-2</v>
      </c>
      <c r="M68">
        <v>0.41310000000000002</v>
      </c>
      <c r="N68">
        <v>1.04E-2</v>
      </c>
      <c r="O68">
        <v>0.14149999999999999</v>
      </c>
      <c r="P68" s="70">
        <v>52978.37</v>
      </c>
      <c r="Q68">
        <v>0.21510000000000001</v>
      </c>
      <c r="R68">
        <v>0.18759999999999999</v>
      </c>
      <c r="S68">
        <v>0.59730000000000005</v>
      </c>
      <c r="T68">
        <v>18.93</v>
      </c>
      <c r="U68">
        <v>13.72</v>
      </c>
      <c r="V68" s="70">
        <v>70209.19</v>
      </c>
      <c r="W68">
        <v>142.88</v>
      </c>
      <c r="X68" s="70">
        <v>133942.85999999999</v>
      </c>
      <c r="Y68">
        <v>0.75790000000000002</v>
      </c>
      <c r="Z68">
        <v>0.1951</v>
      </c>
      <c r="AA68">
        <v>4.7E-2</v>
      </c>
      <c r="AB68">
        <v>0.24210000000000001</v>
      </c>
      <c r="AC68">
        <v>133.94</v>
      </c>
      <c r="AD68" s="70">
        <v>4174.83</v>
      </c>
      <c r="AE68">
        <v>499.74</v>
      </c>
      <c r="AF68" s="70">
        <v>142458.59</v>
      </c>
      <c r="AG68" t="s">
        <v>751</v>
      </c>
      <c r="AH68" s="70">
        <v>31748</v>
      </c>
      <c r="AI68" s="70">
        <v>48086.46</v>
      </c>
      <c r="AJ68">
        <v>47.3</v>
      </c>
      <c r="AK68">
        <v>28.87</v>
      </c>
      <c r="AL68">
        <v>35.14</v>
      </c>
      <c r="AM68">
        <v>4.26</v>
      </c>
      <c r="AN68" s="70">
        <v>1297.24</v>
      </c>
      <c r="AO68">
        <v>1.0609999999999999</v>
      </c>
      <c r="AP68" s="70">
        <v>1177.44</v>
      </c>
      <c r="AQ68" s="70">
        <v>1723.81</v>
      </c>
      <c r="AR68" s="70">
        <v>5380.8</v>
      </c>
      <c r="AS68">
        <v>425.17</v>
      </c>
      <c r="AT68">
        <v>284.11</v>
      </c>
      <c r="AU68" s="70">
        <v>8991.33</v>
      </c>
      <c r="AV68" s="70">
        <v>4188.76</v>
      </c>
      <c r="AW68">
        <v>0.42449999999999999</v>
      </c>
      <c r="AX68" s="70">
        <v>4036.91</v>
      </c>
      <c r="AY68">
        <v>0.40910000000000002</v>
      </c>
      <c r="AZ68">
        <v>924.66</v>
      </c>
      <c r="BA68">
        <v>9.3700000000000006E-2</v>
      </c>
      <c r="BB68">
        <v>717.26</v>
      </c>
      <c r="BC68">
        <v>7.2700000000000001E-2</v>
      </c>
      <c r="BD68" s="70">
        <v>9867.58</v>
      </c>
      <c r="BE68" s="70">
        <v>2880.51</v>
      </c>
      <c r="BF68">
        <v>0.73560000000000003</v>
      </c>
      <c r="BG68">
        <v>0.56040000000000001</v>
      </c>
      <c r="BH68">
        <v>0.21890000000000001</v>
      </c>
      <c r="BI68">
        <v>0.16200000000000001</v>
      </c>
      <c r="BJ68">
        <v>3.5000000000000003E-2</v>
      </c>
      <c r="BK68">
        <v>2.3699999999999999E-2</v>
      </c>
    </row>
    <row r="69" spans="1:63" x14ac:dyDescent="0.25">
      <c r="A69" t="s">
        <v>148</v>
      </c>
      <c r="B69">
        <v>46508</v>
      </c>
      <c r="C69">
        <v>85.7</v>
      </c>
      <c r="D69">
        <v>9.56</v>
      </c>
      <c r="E69">
        <v>780.53</v>
      </c>
      <c r="F69">
        <v>796.49</v>
      </c>
      <c r="G69">
        <v>4.4000000000000003E-3</v>
      </c>
      <c r="H69">
        <v>6.1000000000000004E-3</v>
      </c>
      <c r="I69">
        <v>1.6999999999999999E-3</v>
      </c>
      <c r="J69">
        <v>2.6800000000000001E-2</v>
      </c>
      <c r="K69">
        <v>0.93840000000000001</v>
      </c>
      <c r="L69">
        <v>2.2700000000000001E-2</v>
      </c>
      <c r="M69">
        <v>0.40610000000000002</v>
      </c>
      <c r="N69">
        <v>2.8999999999999998E-3</v>
      </c>
      <c r="O69">
        <v>0.14990000000000001</v>
      </c>
      <c r="P69" s="70">
        <v>47905.46</v>
      </c>
      <c r="Q69">
        <v>0.23899999999999999</v>
      </c>
      <c r="R69">
        <v>0.18840000000000001</v>
      </c>
      <c r="S69">
        <v>0.5726</v>
      </c>
      <c r="T69">
        <v>16.78</v>
      </c>
      <c r="U69">
        <v>7.6</v>
      </c>
      <c r="V69" s="70">
        <v>60184.68</v>
      </c>
      <c r="W69">
        <v>99.16</v>
      </c>
      <c r="X69" s="70">
        <v>117062.35</v>
      </c>
      <c r="Y69">
        <v>0.85499999999999998</v>
      </c>
      <c r="Z69">
        <v>8.6300000000000002E-2</v>
      </c>
      <c r="AA69">
        <v>5.8700000000000002E-2</v>
      </c>
      <c r="AB69">
        <v>0.14499999999999999</v>
      </c>
      <c r="AC69">
        <v>117.06</v>
      </c>
      <c r="AD69" s="70">
        <v>2903.96</v>
      </c>
      <c r="AE69">
        <v>411.11</v>
      </c>
      <c r="AF69" s="70">
        <v>107179.95</v>
      </c>
      <c r="AG69" t="s">
        <v>751</v>
      </c>
      <c r="AH69" s="70">
        <v>31206</v>
      </c>
      <c r="AI69" s="70">
        <v>43315.39</v>
      </c>
      <c r="AJ69">
        <v>40.9</v>
      </c>
      <c r="AK69">
        <v>23.4</v>
      </c>
      <c r="AL69">
        <v>28.01</v>
      </c>
      <c r="AM69">
        <v>4.5599999999999996</v>
      </c>
      <c r="AN69" s="70">
        <v>1262.51</v>
      </c>
      <c r="AO69">
        <v>1.2751999999999999</v>
      </c>
      <c r="AP69" s="70">
        <v>1304.31</v>
      </c>
      <c r="AQ69" s="70">
        <v>1850.58</v>
      </c>
      <c r="AR69" s="70">
        <v>5388.47</v>
      </c>
      <c r="AS69">
        <v>399.02</v>
      </c>
      <c r="AT69">
        <v>256.12</v>
      </c>
      <c r="AU69" s="70">
        <v>9198.49</v>
      </c>
      <c r="AV69" s="70">
        <v>5128.09</v>
      </c>
      <c r="AW69">
        <v>0.48830000000000001</v>
      </c>
      <c r="AX69" s="70">
        <v>3447.01</v>
      </c>
      <c r="AY69">
        <v>0.32829999999999998</v>
      </c>
      <c r="AZ69" s="70">
        <v>1230.3699999999999</v>
      </c>
      <c r="BA69">
        <v>0.1172</v>
      </c>
      <c r="BB69">
        <v>695.67</v>
      </c>
      <c r="BC69">
        <v>6.6199999999999995E-2</v>
      </c>
      <c r="BD69" s="70">
        <v>10501.13</v>
      </c>
      <c r="BE69" s="70">
        <v>4389.76</v>
      </c>
      <c r="BF69">
        <v>1.4494</v>
      </c>
      <c r="BG69">
        <v>0.52790000000000004</v>
      </c>
      <c r="BH69">
        <v>0.2109</v>
      </c>
      <c r="BI69">
        <v>0.19470000000000001</v>
      </c>
      <c r="BJ69">
        <v>3.5900000000000001E-2</v>
      </c>
      <c r="BK69">
        <v>3.0599999999999999E-2</v>
      </c>
    </row>
    <row r="70" spans="1:63" x14ac:dyDescent="0.25">
      <c r="A70" t="s">
        <v>149</v>
      </c>
      <c r="B70">
        <v>45856</v>
      </c>
      <c r="C70">
        <v>82.76</v>
      </c>
      <c r="D70">
        <v>25</v>
      </c>
      <c r="E70" s="70">
        <v>2068.88</v>
      </c>
      <c r="F70" s="70">
        <v>1978.31</v>
      </c>
      <c r="G70">
        <v>7.7000000000000002E-3</v>
      </c>
      <c r="H70">
        <v>2.2100000000000002E-2</v>
      </c>
      <c r="I70">
        <v>1.1999999999999999E-3</v>
      </c>
      <c r="J70">
        <v>3.2500000000000001E-2</v>
      </c>
      <c r="K70">
        <v>0.90029999999999999</v>
      </c>
      <c r="L70">
        <v>3.6200000000000003E-2</v>
      </c>
      <c r="M70">
        <v>0.46820000000000001</v>
      </c>
      <c r="N70">
        <v>8.2000000000000007E-3</v>
      </c>
      <c r="O70">
        <v>0.15340000000000001</v>
      </c>
      <c r="P70" s="70">
        <v>52574.61</v>
      </c>
      <c r="Q70">
        <v>0.20419999999999999</v>
      </c>
      <c r="R70">
        <v>0.18090000000000001</v>
      </c>
      <c r="S70">
        <v>0.6149</v>
      </c>
      <c r="T70">
        <v>17.97</v>
      </c>
      <c r="U70">
        <v>14.71</v>
      </c>
      <c r="V70" s="70">
        <v>70064.479999999996</v>
      </c>
      <c r="W70">
        <v>137.16</v>
      </c>
      <c r="X70" s="70">
        <v>133645.25</v>
      </c>
      <c r="Y70">
        <v>0.74029999999999996</v>
      </c>
      <c r="Z70">
        <v>0.21240000000000001</v>
      </c>
      <c r="AA70">
        <v>4.7199999999999999E-2</v>
      </c>
      <c r="AB70">
        <v>0.25969999999999999</v>
      </c>
      <c r="AC70">
        <v>133.65</v>
      </c>
      <c r="AD70" s="70">
        <v>3999.34</v>
      </c>
      <c r="AE70">
        <v>492.2</v>
      </c>
      <c r="AF70" s="70">
        <v>137790.96</v>
      </c>
      <c r="AG70" t="s">
        <v>751</v>
      </c>
      <c r="AH70" s="70">
        <v>29794</v>
      </c>
      <c r="AI70" s="70">
        <v>45485.71</v>
      </c>
      <c r="AJ70">
        <v>47.08</v>
      </c>
      <c r="AK70">
        <v>27.91</v>
      </c>
      <c r="AL70">
        <v>34.090000000000003</v>
      </c>
      <c r="AM70">
        <v>4.18</v>
      </c>
      <c r="AN70" s="70">
        <v>1066.95</v>
      </c>
      <c r="AO70">
        <v>1.0327999999999999</v>
      </c>
      <c r="AP70" s="70">
        <v>1218.44</v>
      </c>
      <c r="AQ70" s="70">
        <v>1738.04</v>
      </c>
      <c r="AR70" s="70">
        <v>5572.65</v>
      </c>
      <c r="AS70">
        <v>446.89</v>
      </c>
      <c r="AT70">
        <v>308.14999999999998</v>
      </c>
      <c r="AU70" s="70">
        <v>9284.18</v>
      </c>
      <c r="AV70" s="70">
        <v>4629.82</v>
      </c>
      <c r="AW70">
        <v>0.44579999999999997</v>
      </c>
      <c r="AX70" s="70">
        <v>3856</v>
      </c>
      <c r="AY70">
        <v>0.37130000000000002</v>
      </c>
      <c r="AZ70" s="70">
        <v>1031.72</v>
      </c>
      <c r="BA70">
        <v>9.9299999999999999E-2</v>
      </c>
      <c r="BB70">
        <v>868.45</v>
      </c>
      <c r="BC70">
        <v>8.3599999999999994E-2</v>
      </c>
      <c r="BD70" s="70">
        <v>10385.99</v>
      </c>
      <c r="BE70" s="70">
        <v>3041.37</v>
      </c>
      <c r="BF70">
        <v>0.82620000000000005</v>
      </c>
      <c r="BG70">
        <v>0.54859999999999998</v>
      </c>
      <c r="BH70">
        <v>0.2132</v>
      </c>
      <c r="BI70">
        <v>0.18260000000000001</v>
      </c>
      <c r="BJ70">
        <v>3.15E-2</v>
      </c>
      <c r="BK70">
        <v>2.41E-2</v>
      </c>
    </row>
    <row r="71" spans="1:63" x14ac:dyDescent="0.25">
      <c r="A71" t="s">
        <v>150</v>
      </c>
      <c r="B71">
        <v>47787</v>
      </c>
      <c r="C71">
        <v>181.29</v>
      </c>
      <c r="D71">
        <v>11.3</v>
      </c>
      <c r="E71" s="70">
        <v>2048.69</v>
      </c>
      <c r="F71" s="70">
        <v>1934.74</v>
      </c>
      <c r="G71">
        <v>4.3E-3</v>
      </c>
      <c r="H71">
        <v>9.5999999999999992E-3</v>
      </c>
      <c r="I71">
        <v>1.1999999999999999E-3</v>
      </c>
      <c r="J71">
        <v>9.9000000000000008E-3</v>
      </c>
      <c r="K71">
        <v>0.95450000000000002</v>
      </c>
      <c r="L71">
        <v>2.06E-2</v>
      </c>
      <c r="M71">
        <v>0.51639999999999997</v>
      </c>
      <c r="N71">
        <v>4.7000000000000002E-3</v>
      </c>
      <c r="O71">
        <v>0.1615</v>
      </c>
      <c r="P71" s="70">
        <v>49095.01</v>
      </c>
      <c r="Q71">
        <v>0.2218</v>
      </c>
      <c r="R71">
        <v>0.16969999999999999</v>
      </c>
      <c r="S71">
        <v>0.60850000000000004</v>
      </c>
      <c r="T71">
        <v>17.55</v>
      </c>
      <c r="U71">
        <v>14.86</v>
      </c>
      <c r="V71" s="70">
        <v>67417.679999999993</v>
      </c>
      <c r="W71">
        <v>133.83000000000001</v>
      </c>
      <c r="X71" s="70">
        <v>164771.88</v>
      </c>
      <c r="Y71">
        <v>0.61070000000000002</v>
      </c>
      <c r="Z71">
        <v>0.17910000000000001</v>
      </c>
      <c r="AA71">
        <v>0.2102</v>
      </c>
      <c r="AB71">
        <v>0.38929999999999998</v>
      </c>
      <c r="AC71">
        <v>164.77</v>
      </c>
      <c r="AD71" s="70">
        <v>4628.54</v>
      </c>
      <c r="AE71">
        <v>432.54</v>
      </c>
      <c r="AF71" s="70">
        <v>153749.37</v>
      </c>
      <c r="AG71" t="s">
        <v>751</v>
      </c>
      <c r="AH71" s="70">
        <v>29671</v>
      </c>
      <c r="AI71" s="70">
        <v>46376.27</v>
      </c>
      <c r="AJ71">
        <v>39.01</v>
      </c>
      <c r="AK71">
        <v>25.52</v>
      </c>
      <c r="AL71">
        <v>27.96</v>
      </c>
      <c r="AM71">
        <v>3.7</v>
      </c>
      <c r="AN71">
        <v>296.79000000000002</v>
      </c>
      <c r="AO71">
        <v>0.86199999999999999</v>
      </c>
      <c r="AP71" s="70">
        <v>1338.25</v>
      </c>
      <c r="AQ71" s="70">
        <v>2056.5</v>
      </c>
      <c r="AR71" s="70">
        <v>5681.11</v>
      </c>
      <c r="AS71">
        <v>388.99</v>
      </c>
      <c r="AT71">
        <v>207.28</v>
      </c>
      <c r="AU71" s="70">
        <v>9672.1200000000008</v>
      </c>
      <c r="AV71" s="70">
        <v>4964.62</v>
      </c>
      <c r="AW71">
        <v>0.44540000000000002</v>
      </c>
      <c r="AX71" s="70">
        <v>4205.93</v>
      </c>
      <c r="AY71">
        <v>0.37730000000000002</v>
      </c>
      <c r="AZ71">
        <v>897.16</v>
      </c>
      <c r="BA71">
        <v>8.0500000000000002E-2</v>
      </c>
      <c r="BB71" s="70">
        <v>1078.5899999999999</v>
      </c>
      <c r="BC71">
        <v>9.6799999999999997E-2</v>
      </c>
      <c r="BD71" s="70">
        <v>11146.29</v>
      </c>
      <c r="BE71" s="70">
        <v>3331.98</v>
      </c>
      <c r="BF71">
        <v>0.88400000000000001</v>
      </c>
      <c r="BG71">
        <v>0.53159999999999996</v>
      </c>
      <c r="BH71">
        <v>0.22539999999999999</v>
      </c>
      <c r="BI71">
        <v>0.1789</v>
      </c>
      <c r="BJ71">
        <v>3.9800000000000002E-2</v>
      </c>
      <c r="BK71">
        <v>2.4299999999999999E-2</v>
      </c>
    </row>
    <row r="72" spans="1:63" x14ac:dyDescent="0.25">
      <c r="A72" t="s">
        <v>151</v>
      </c>
      <c r="B72">
        <v>48470</v>
      </c>
      <c r="C72">
        <v>66.81</v>
      </c>
      <c r="D72">
        <v>31.86</v>
      </c>
      <c r="E72" s="70">
        <v>2128.84</v>
      </c>
      <c r="F72" s="70">
        <v>2078.4</v>
      </c>
      <c r="G72">
        <v>8.2000000000000007E-3</v>
      </c>
      <c r="H72">
        <v>8.3000000000000001E-3</v>
      </c>
      <c r="I72">
        <v>1.6000000000000001E-3</v>
      </c>
      <c r="J72">
        <v>1.78E-2</v>
      </c>
      <c r="K72">
        <v>0.94359999999999999</v>
      </c>
      <c r="L72">
        <v>2.06E-2</v>
      </c>
      <c r="M72">
        <v>0.2621</v>
      </c>
      <c r="N72">
        <v>6.0000000000000001E-3</v>
      </c>
      <c r="O72">
        <v>0.1145</v>
      </c>
      <c r="P72" s="70">
        <v>54369.58</v>
      </c>
      <c r="Q72">
        <v>0.19969999999999999</v>
      </c>
      <c r="R72">
        <v>0.20530000000000001</v>
      </c>
      <c r="S72">
        <v>0.59499999999999997</v>
      </c>
      <c r="T72">
        <v>19.43</v>
      </c>
      <c r="U72">
        <v>13.13</v>
      </c>
      <c r="V72" s="70">
        <v>72108.58</v>
      </c>
      <c r="W72">
        <v>157.86000000000001</v>
      </c>
      <c r="X72" s="70">
        <v>153132.14000000001</v>
      </c>
      <c r="Y72">
        <v>0.80840000000000001</v>
      </c>
      <c r="Z72">
        <v>0.13950000000000001</v>
      </c>
      <c r="AA72">
        <v>5.2200000000000003E-2</v>
      </c>
      <c r="AB72">
        <v>0.19159999999999999</v>
      </c>
      <c r="AC72">
        <v>153.13</v>
      </c>
      <c r="AD72" s="70">
        <v>4755.8</v>
      </c>
      <c r="AE72">
        <v>581.86</v>
      </c>
      <c r="AF72" s="70">
        <v>159534.35</v>
      </c>
      <c r="AG72" t="s">
        <v>751</v>
      </c>
      <c r="AH72" s="70">
        <v>37453</v>
      </c>
      <c r="AI72" s="70">
        <v>57893.25</v>
      </c>
      <c r="AJ72">
        <v>48.32</v>
      </c>
      <c r="AK72">
        <v>29.82</v>
      </c>
      <c r="AL72">
        <v>31.88</v>
      </c>
      <c r="AM72">
        <v>4.6900000000000004</v>
      </c>
      <c r="AN72" s="70">
        <v>1066.25</v>
      </c>
      <c r="AO72">
        <v>0.90380000000000005</v>
      </c>
      <c r="AP72" s="70">
        <v>1170.3699999999999</v>
      </c>
      <c r="AQ72" s="70">
        <v>1696.77</v>
      </c>
      <c r="AR72" s="70">
        <v>5225.41</v>
      </c>
      <c r="AS72">
        <v>409.24</v>
      </c>
      <c r="AT72">
        <v>214.51</v>
      </c>
      <c r="AU72" s="70">
        <v>8716.2999999999993</v>
      </c>
      <c r="AV72" s="70">
        <v>3873.35</v>
      </c>
      <c r="AW72">
        <v>0.3987</v>
      </c>
      <c r="AX72" s="70">
        <v>4454.08</v>
      </c>
      <c r="AY72">
        <v>0.45850000000000002</v>
      </c>
      <c r="AZ72">
        <v>877.15</v>
      </c>
      <c r="BA72">
        <v>9.0300000000000005E-2</v>
      </c>
      <c r="BB72">
        <v>509.89</v>
      </c>
      <c r="BC72">
        <v>5.2499999999999998E-2</v>
      </c>
      <c r="BD72" s="70">
        <v>9714.4599999999991</v>
      </c>
      <c r="BE72" s="70">
        <v>2796.12</v>
      </c>
      <c r="BF72">
        <v>0.5494</v>
      </c>
      <c r="BG72">
        <v>0.54069999999999996</v>
      </c>
      <c r="BH72">
        <v>0.2354</v>
      </c>
      <c r="BI72">
        <v>0.1532</v>
      </c>
      <c r="BJ72">
        <v>4.0599999999999997E-2</v>
      </c>
      <c r="BK72">
        <v>0.03</v>
      </c>
    </row>
    <row r="73" spans="1:63" x14ac:dyDescent="0.25">
      <c r="A73" t="s">
        <v>152</v>
      </c>
      <c r="B73">
        <v>46755</v>
      </c>
      <c r="C73">
        <v>82.9</v>
      </c>
      <c r="D73">
        <v>28.05</v>
      </c>
      <c r="E73" s="70">
        <v>2325.29</v>
      </c>
      <c r="F73" s="70">
        <v>2255.0300000000002</v>
      </c>
      <c r="G73">
        <v>7.7000000000000002E-3</v>
      </c>
      <c r="H73">
        <v>1.15E-2</v>
      </c>
      <c r="I73">
        <v>1.6000000000000001E-3</v>
      </c>
      <c r="J73">
        <v>2.23E-2</v>
      </c>
      <c r="K73">
        <v>0.93159999999999998</v>
      </c>
      <c r="L73">
        <v>2.53E-2</v>
      </c>
      <c r="M73">
        <v>0.25590000000000002</v>
      </c>
      <c r="N73">
        <v>4.5999999999999999E-3</v>
      </c>
      <c r="O73">
        <v>0.1202</v>
      </c>
      <c r="P73" s="70">
        <v>54316.78</v>
      </c>
      <c r="Q73">
        <v>0.22650000000000001</v>
      </c>
      <c r="R73">
        <v>0.20169999999999999</v>
      </c>
      <c r="S73">
        <v>0.57179999999999997</v>
      </c>
      <c r="T73">
        <v>19.55</v>
      </c>
      <c r="U73">
        <v>13.34</v>
      </c>
      <c r="V73" s="70">
        <v>75277.259999999995</v>
      </c>
      <c r="W73">
        <v>169.64</v>
      </c>
      <c r="X73" s="70">
        <v>152316.22</v>
      </c>
      <c r="Y73">
        <v>0.88570000000000004</v>
      </c>
      <c r="Z73">
        <v>7.4700000000000003E-2</v>
      </c>
      <c r="AA73">
        <v>3.95E-2</v>
      </c>
      <c r="AB73">
        <v>0.1143</v>
      </c>
      <c r="AC73">
        <v>152.32</v>
      </c>
      <c r="AD73" s="70">
        <v>4700.01</v>
      </c>
      <c r="AE73">
        <v>659.57</v>
      </c>
      <c r="AF73" s="70">
        <v>162947.60999999999</v>
      </c>
      <c r="AG73" t="s">
        <v>751</v>
      </c>
      <c r="AH73" s="70">
        <v>37399</v>
      </c>
      <c r="AI73" s="70">
        <v>61862.73</v>
      </c>
      <c r="AJ73">
        <v>45.1</v>
      </c>
      <c r="AK73">
        <v>29.02</v>
      </c>
      <c r="AL73">
        <v>30.89</v>
      </c>
      <c r="AM73">
        <v>4.42</v>
      </c>
      <c r="AN73" s="70">
        <v>1269.17</v>
      </c>
      <c r="AO73">
        <v>0.91920000000000002</v>
      </c>
      <c r="AP73" s="70">
        <v>1122.07</v>
      </c>
      <c r="AQ73" s="70">
        <v>1804.68</v>
      </c>
      <c r="AR73" s="70">
        <v>5249.05</v>
      </c>
      <c r="AS73">
        <v>470.17</v>
      </c>
      <c r="AT73">
        <v>215.33</v>
      </c>
      <c r="AU73" s="70">
        <v>8861.31</v>
      </c>
      <c r="AV73" s="70">
        <v>3930.86</v>
      </c>
      <c r="AW73">
        <v>0.39710000000000001</v>
      </c>
      <c r="AX73" s="70">
        <v>4619.04</v>
      </c>
      <c r="AY73">
        <v>0.46660000000000001</v>
      </c>
      <c r="AZ73">
        <v>867.8</v>
      </c>
      <c r="BA73">
        <v>8.77E-2</v>
      </c>
      <c r="BB73">
        <v>481.36</v>
      </c>
      <c r="BC73">
        <v>4.8599999999999997E-2</v>
      </c>
      <c r="BD73" s="70">
        <v>9899.07</v>
      </c>
      <c r="BE73" s="70">
        <v>2990.6</v>
      </c>
      <c r="BF73">
        <v>0.53580000000000005</v>
      </c>
      <c r="BG73">
        <v>0.57150000000000001</v>
      </c>
      <c r="BH73">
        <v>0.2215</v>
      </c>
      <c r="BI73">
        <v>0.14729999999999999</v>
      </c>
      <c r="BJ73">
        <v>3.5900000000000001E-2</v>
      </c>
      <c r="BK73">
        <v>2.3800000000000002E-2</v>
      </c>
    </row>
    <row r="74" spans="1:63" x14ac:dyDescent="0.25">
      <c r="A74" t="s">
        <v>153</v>
      </c>
      <c r="B74">
        <v>43687</v>
      </c>
      <c r="C74">
        <v>38.85</v>
      </c>
      <c r="D74">
        <v>51.6</v>
      </c>
      <c r="E74" s="70">
        <v>1909.28</v>
      </c>
      <c r="F74" s="70">
        <v>1815.43</v>
      </c>
      <c r="G74">
        <v>4.1999999999999997E-3</v>
      </c>
      <c r="H74">
        <v>2.9700000000000001E-2</v>
      </c>
      <c r="I74">
        <v>1.1999999999999999E-3</v>
      </c>
      <c r="J74">
        <v>1.2999999999999999E-2</v>
      </c>
      <c r="K74">
        <v>0.90900000000000003</v>
      </c>
      <c r="L74">
        <v>4.2799999999999998E-2</v>
      </c>
      <c r="M74">
        <v>0.62329999999999997</v>
      </c>
      <c r="N74">
        <v>2.2000000000000001E-3</v>
      </c>
      <c r="O74">
        <v>0.17780000000000001</v>
      </c>
      <c r="P74" s="70">
        <v>48584.37</v>
      </c>
      <c r="Q74">
        <v>0.22850000000000001</v>
      </c>
      <c r="R74">
        <v>0.16719999999999999</v>
      </c>
      <c r="S74">
        <v>0.60429999999999995</v>
      </c>
      <c r="T74">
        <v>17.440000000000001</v>
      </c>
      <c r="U74">
        <v>12.47</v>
      </c>
      <c r="V74" s="70">
        <v>69088.39</v>
      </c>
      <c r="W74">
        <v>148.9</v>
      </c>
      <c r="X74" s="70">
        <v>87488.3</v>
      </c>
      <c r="Y74">
        <v>0.73729999999999996</v>
      </c>
      <c r="Z74">
        <v>0.20580000000000001</v>
      </c>
      <c r="AA74">
        <v>5.7000000000000002E-2</v>
      </c>
      <c r="AB74">
        <v>0.26269999999999999</v>
      </c>
      <c r="AC74">
        <v>87.49</v>
      </c>
      <c r="AD74" s="70">
        <v>2567.1799999999998</v>
      </c>
      <c r="AE74">
        <v>375.42</v>
      </c>
      <c r="AF74" s="70">
        <v>84752.46</v>
      </c>
      <c r="AG74" t="s">
        <v>751</v>
      </c>
      <c r="AH74" s="70">
        <v>25549</v>
      </c>
      <c r="AI74" s="70">
        <v>37942.480000000003</v>
      </c>
      <c r="AJ74">
        <v>42.08</v>
      </c>
      <c r="AK74">
        <v>27.24</v>
      </c>
      <c r="AL74">
        <v>31.19</v>
      </c>
      <c r="AM74">
        <v>4.2300000000000004</v>
      </c>
      <c r="AN74">
        <v>762.37</v>
      </c>
      <c r="AO74">
        <v>0.92959999999999998</v>
      </c>
      <c r="AP74" s="70">
        <v>1203.57</v>
      </c>
      <c r="AQ74" s="70">
        <v>1813.46</v>
      </c>
      <c r="AR74" s="70">
        <v>5642.7</v>
      </c>
      <c r="AS74">
        <v>447.04</v>
      </c>
      <c r="AT74">
        <v>313.47000000000003</v>
      </c>
      <c r="AU74" s="70">
        <v>9420.25</v>
      </c>
      <c r="AV74" s="70">
        <v>6115.71</v>
      </c>
      <c r="AW74">
        <v>0.57979999999999998</v>
      </c>
      <c r="AX74" s="70">
        <v>2364.79</v>
      </c>
      <c r="AY74">
        <v>0.22420000000000001</v>
      </c>
      <c r="AZ74">
        <v>816.4</v>
      </c>
      <c r="BA74">
        <v>7.7399999999999997E-2</v>
      </c>
      <c r="BB74" s="70">
        <v>1251.24</v>
      </c>
      <c r="BC74">
        <v>0.1186</v>
      </c>
      <c r="BD74" s="70">
        <v>10548.13</v>
      </c>
      <c r="BE74" s="70">
        <v>4881.93</v>
      </c>
      <c r="BF74">
        <v>2.0392999999999999</v>
      </c>
      <c r="BG74">
        <v>0.55800000000000005</v>
      </c>
      <c r="BH74">
        <v>0.23519999999999999</v>
      </c>
      <c r="BI74">
        <v>0.18160000000000001</v>
      </c>
      <c r="BJ74">
        <v>3.3599999999999998E-2</v>
      </c>
      <c r="BK74">
        <v>2.0500000000000001E-2</v>
      </c>
    </row>
    <row r="75" spans="1:63" x14ac:dyDescent="0.25">
      <c r="A75" t="s">
        <v>154</v>
      </c>
      <c r="B75">
        <v>45252</v>
      </c>
      <c r="C75">
        <v>83.81</v>
      </c>
      <c r="D75">
        <v>10.93</v>
      </c>
      <c r="E75">
        <v>915.83</v>
      </c>
      <c r="F75">
        <v>909.94</v>
      </c>
      <c r="G75">
        <v>2.2000000000000001E-3</v>
      </c>
      <c r="H75">
        <v>3.7000000000000002E-3</v>
      </c>
      <c r="I75">
        <v>1.4E-3</v>
      </c>
      <c r="J75">
        <v>6.1999999999999998E-3</v>
      </c>
      <c r="K75">
        <v>0.97770000000000001</v>
      </c>
      <c r="L75">
        <v>8.8999999999999999E-3</v>
      </c>
      <c r="M75">
        <v>0.44879999999999998</v>
      </c>
      <c r="N75">
        <v>3.3E-3</v>
      </c>
      <c r="O75">
        <v>0.14549999999999999</v>
      </c>
      <c r="P75" s="70">
        <v>49541.71</v>
      </c>
      <c r="Q75">
        <v>0.2072</v>
      </c>
      <c r="R75">
        <v>0.18379999999999999</v>
      </c>
      <c r="S75">
        <v>0.60899999999999999</v>
      </c>
      <c r="T75">
        <v>17.37</v>
      </c>
      <c r="U75">
        <v>7.46</v>
      </c>
      <c r="V75" s="70">
        <v>67079.570000000007</v>
      </c>
      <c r="W75">
        <v>117.2</v>
      </c>
      <c r="X75" s="70">
        <v>135710.99</v>
      </c>
      <c r="Y75">
        <v>0.73109999999999997</v>
      </c>
      <c r="Z75">
        <v>0.1265</v>
      </c>
      <c r="AA75">
        <v>0.1424</v>
      </c>
      <c r="AB75">
        <v>0.26889999999999997</v>
      </c>
      <c r="AC75">
        <v>135.71</v>
      </c>
      <c r="AD75" s="70">
        <v>4106.99</v>
      </c>
      <c r="AE75">
        <v>447.45</v>
      </c>
      <c r="AF75" s="70">
        <v>132426.82999999999</v>
      </c>
      <c r="AG75" t="s">
        <v>751</v>
      </c>
      <c r="AH75" s="70">
        <v>31745</v>
      </c>
      <c r="AI75" s="70">
        <v>45858.7</v>
      </c>
      <c r="AJ75">
        <v>40.6</v>
      </c>
      <c r="AK75">
        <v>27.75</v>
      </c>
      <c r="AL75">
        <v>30.57</v>
      </c>
      <c r="AM75">
        <v>4.22</v>
      </c>
      <c r="AN75" s="70">
        <v>1023.43</v>
      </c>
      <c r="AO75">
        <v>1.0410999999999999</v>
      </c>
      <c r="AP75" s="70">
        <v>1365.75</v>
      </c>
      <c r="AQ75" s="70">
        <v>1990.01</v>
      </c>
      <c r="AR75" s="70">
        <v>5547.89</v>
      </c>
      <c r="AS75">
        <v>477.16</v>
      </c>
      <c r="AT75">
        <v>308.95999999999998</v>
      </c>
      <c r="AU75" s="70">
        <v>9689.77</v>
      </c>
      <c r="AV75" s="70">
        <v>4822.76</v>
      </c>
      <c r="AW75">
        <v>0.4461</v>
      </c>
      <c r="AX75" s="70">
        <v>3774.65</v>
      </c>
      <c r="AY75">
        <v>0.34910000000000002</v>
      </c>
      <c r="AZ75" s="70">
        <v>1243.69</v>
      </c>
      <c r="BA75">
        <v>0.115</v>
      </c>
      <c r="BB75">
        <v>970.6</v>
      </c>
      <c r="BC75">
        <v>8.9800000000000005E-2</v>
      </c>
      <c r="BD75" s="70">
        <v>10811.7</v>
      </c>
      <c r="BE75" s="70">
        <v>4076.47</v>
      </c>
      <c r="BF75">
        <v>1.1454</v>
      </c>
      <c r="BG75">
        <v>0.52890000000000004</v>
      </c>
      <c r="BH75">
        <v>0.22800000000000001</v>
      </c>
      <c r="BI75">
        <v>0.1822</v>
      </c>
      <c r="BJ75">
        <v>3.78E-2</v>
      </c>
      <c r="BK75">
        <v>2.3E-2</v>
      </c>
    </row>
    <row r="76" spans="1:63" x14ac:dyDescent="0.25">
      <c r="A76" t="s">
        <v>155</v>
      </c>
      <c r="B76">
        <v>43695</v>
      </c>
      <c r="C76">
        <v>44.9</v>
      </c>
      <c r="D76">
        <v>57.94</v>
      </c>
      <c r="E76" s="70">
        <v>2601.6</v>
      </c>
      <c r="F76" s="70">
        <v>2404.11</v>
      </c>
      <c r="G76">
        <v>7.4999999999999997E-3</v>
      </c>
      <c r="H76">
        <v>3.7900000000000003E-2</v>
      </c>
      <c r="I76">
        <v>1.2999999999999999E-3</v>
      </c>
      <c r="J76">
        <v>2.2200000000000001E-2</v>
      </c>
      <c r="K76">
        <v>0.87690000000000001</v>
      </c>
      <c r="L76">
        <v>5.4199999999999998E-2</v>
      </c>
      <c r="M76">
        <v>0.58630000000000004</v>
      </c>
      <c r="N76">
        <v>5.3E-3</v>
      </c>
      <c r="O76">
        <v>0.16689999999999999</v>
      </c>
      <c r="P76" s="70">
        <v>52735.91</v>
      </c>
      <c r="Q76">
        <v>0.2104</v>
      </c>
      <c r="R76">
        <v>0.17130000000000001</v>
      </c>
      <c r="S76">
        <v>0.61829999999999996</v>
      </c>
      <c r="T76">
        <v>17.96</v>
      </c>
      <c r="U76">
        <v>15.06</v>
      </c>
      <c r="V76" s="70">
        <v>75620.36</v>
      </c>
      <c r="W76">
        <v>168.12</v>
      </c>
      <c r="X76" s="70">
        <v>102487.58</v>
      </c>
      <c r="Y76">
        <v>0.7208</v>
      </c>
      <c r="Z76">
        <v>0.2311</v>
      </c>
      <c r="AA76">
        <v>4.8099999999999997E-2</v>
      </c>
      <c r="AB76">
        <v>0.2792</v>
      </c>
      <c r="AC76">
        <v>102.49</v>
      </c>
      <c r="AD76" s="70">
        <v>3245.71</v>
      </c>
      <c r="AE76">
        <v>422.51</v>
      </c>
      <c r="AF76" s="70">
        <v>105605.88</v>
      </c>
      <c r="AG76" t="s">
        <v>751</v>
      </c>
      <c r="AH76" s="70">
        <v>26814</v>
      </c>
      <c r="AI76" s="70">
        <v>39902.5</v>
      </c>
      <c r="AJ76">
        <v>48.41</v>
      </c>
      <c r="AK76">
        <v>29.31</v>
      </c>
      <c r="AL76">
        <v>34.75</v>
      </c>
      <c r="AM76">
        <v>4.13</v>
      </c>
      <c r="AN76" s="70">
        <v>1022.43</v>
      </c>
      <c r="AO76">
        <v>1.0498000000000001</v>
      </c>
      <c r="AP76" s="70">
        <v>1191.42</v>
      </c>
      <c r="AQ76" s="70">
        <v>1692.88</v>
      </c>
      <c r="AR76" s="70">
        <v>5598.49</v>
      </c>
      <c r="AS76">
        <v>472.23</v>
      </c>
      <c r="AT76">
        <v>307.75</v>
      </c>
      <c r="AU76" s="70">
        <v>9262.7800000000007</v>
      </c>
      <c r="AV76" s="70">
        <v>5482.26</v>
      </c>
      <c r="AW76">
        <v>0.52100000000000002</v>
      </c>
      <c r="AX76" s="70">
        <v>3137.69</v>
      </c>
      <c r="AY76">
        <v>0.29820000000000002</v>
      </c>
      <c r="AZ76">
        <v>808.77</v>
      </c>
      <c r="BA76">
        <v>7.6899999999999996E-2</v>
      </c>
      <c r="BB76" s="70">
        <v>1093.8399999999999</v>
      </c>
      <c r="BC76">
        <v>0.104</v>
      </c>
      <c r="BD76" s="70">
        <v>10522.56</v>
      </c>
      <c r="BE76" s="70">
        <v>3817.02</v>
      </c>
      <c r="BF76">
        <v>1.3976</v>
      </c>
      <c r="BG76">
        <v>0.54979999999999996</v>
      </c>
      <c r="BH76">
        <v>0.21510000000000001</v>
      </c>
      <c r="BI76">
        <v>0.18410000000000001</v>
      </c>
      <c r="BJ76">
        <v>2.8199999999999999E-2</v>
      </c>
      <c r="BK76">
        <v>2.2800000000000001E-2</v>
      </c>
    </row>
    <row r="77" spans="1:63" x14ac:dyDescent="0.25">
      <c r="A77" t="s">
        <v>156</v>
      </c>
      <c r="B77">
        <v>43703</v>
      </c>
      <c r="C77">
        <v>16.190000000000001</v>
      </c>
      <c r="D77">
        <v>144.46</v>
      </c>
      <c r="E77" s="70">
        <v>2338.8000000000002</v>
      </c>
      <c r="F77" s="70">
        <v>2172.19</v>
      </c>
      <c r="G77">
        <v>5.4999999999999997E-3</v>
      </c>
      <c r="H77">
        <v>0.25850000000000001</v>
      </c>
      <c r="I77">
        <v>1.4E-3</v>
      </c>
      <c r="J77">
        <v>9.4700000000000006E-2</v>
      </c>
      <c r="K77">
        <v>0.57150000000000001</v>
      </c>
      <c r="L77">
        <v>6.8400000000000002E-2</v>
      </c>
      <c r="M77">
        <v>0.71609999999999996</v>
      </c>
      <c r="N77">
        <v>3.3399999999999999E-2</v>
      </c>
      <c r="O77">
        <v>0.1668</v>
      </c>
      <c r="P77" s="70">
        <v>54057.33</v>
      </c>
      <c r="Q77">
        <v>0.23169999999999999</v>
      </c>
      <c r="R77">
        <v>0.18340000000000001</v>
      </c>
      <c r="S77">
        <v>0.58489999999999998</v>
      </c>
      <c r="T77">
        <v>18.059999999999999</v>
      </c>
      <c r="U77">
        <v>15.87</v>
      </c>
      <c r="V77" s="70">
        <v>71377.17</v>
      </c>
      <c r="W77">
        <v>144.88</v>
      </c>
      <c r="X77" s="70">
        <v>73974.399999999994</v>
      </c>
      <c r="Y77">
        <v>0.75660000000000005</v>
      </c>
      <c r="Z77">
        <v>0.2</v>
      </c>
      <c r="AA77">
        <v>4.3400000000000001E-2</v>
      </c>
      <c r="AB77">
        <v>0.24340000000000001</v>
      </c>
      <c r="AC77">
        <v>73.97</v>
      </c>
      <c r="AD77" s="70">
        <v>2740.06</v>
      </c>
      <c r="AE77">
        <v>409.98</v>
      </c>
      <c r="AF77" s="70">
        <v>73149.06</v>
      </c>
      <c r="AG77" t="s">
        <v>751</v>
      </c>
      <c r="AH77" s="70">
        <v>25059</v>
      </c>
      <c r="AI77" s="70">
        <v>36847.980000000003</v>
      </c>
      <c r="AJ77">
        <v>52.62</v>
      </c>
      <c r="AK77">
        <v>34.04</v>
      </c>
      <c r="AL77">
        <v>39.35</v>
      </c>
      <c r="AM77">
        <v>4.71</v>
      </c>
      <c r="AN77">
        <v>572.72</v>
      </c>
      <c r="AO77">
        <v>1.0844</v>
      </c>
      <c r="AP77" s="70">
        <v>1399.88</v>
      </c>
      <c r="AQ77" s="70">
        <v>1992.85</v>
      </c>
      <c r="AR77" s="70">
        <v>5999.06</v>
      </c>
      <c r="AS77">
        <v>584.92999999999995</v>
      </c>
      <c r="AT77">
        <v>352.45</v>
      </c>
      <c r="AU77" s="70">
        <v>10329.16</v>
      </c>
      <c r="AV77" s="70">
        <v>6926.58</v>
      </c>
      <c r="AW77">
        <v>0.59140000000000004</v>
      </c>
      <c r="AX77" s="70">
        <v>2455.19</v>
      </c>
      <c r="AY77">
        <v>0.20960000000000001</v>
      </c>
      <c r="AZ77">
        <v>860.9</v>
      </c>
      <c r="BA77">
        <v>7.3499999999999996E-2</v>
      </c>
      <c r="BB77" s="70">
        <v>1470.16</v>
      </c>
      <c r="BC77">
        <v>0.1255</v>
      </c>
      <c r="BD77" s="70">
        <v>11712.83</v>
      </c>
      <c r="BE77" s="70">
        <v>5396.16</v>
      </c>
      <c r="BF77">
        <v>2.5785</v>
      </c>
      <c r="BG77">
        <v>0.52349999999999997</v>
      </c>
      <c r="BH77">
        <v>0.2082</v>
      </c>
      <c r="BI77">
        <v>0.22209999999999999</v>
      </c>
      <c r="BJ77">
        <v>2.8799999999999999E-2</v>
      </c>
      <c r="BK77">
        <v>1.7500000000000002E-2</v>
      </c>
    </row>
    <row r="78" spans="1:63" x14ac:dyDescent="0.25">
      <c r="A78" t="s">
        <v>157</v>
      </c>
      <c r="B78">
        <v>46946</v>
      </c>
      <c r="C78">
        <v>40.049999999999997</v>
      </c>
      <c r="D78">
        <v>99.09</v>
      </c>
      <c r="E78" s="70">
        <v>3968.29</v>
      </c>
      <c r="F78" s="70">
        <v>3720.23</v>
      </c>
      <c r="G78">
        <v>1.9599999999999999E-2</v>
      </c>
      <c r="H78">
        <v>9.9199999999999997E-2</v>
      </c>
      <c r="I78">
        <v>1.6999999999999999E-3</v>
      </c>
      <c r="J78">
        <v>3.39E-2</v>
      </c>
      <c r="K78">
        <v>0.79139999999999999</v>
      </c>
      <c r="L78">
        <v>5.4100000000000002E-2</v>
      </c>
      <c r="M78">
        <v>0.31059999999999999</v>
      </c>
      <c r="N78">
        <v>1.6899999999999998E-2</v>
      </c>
      <c r="O78">
        <v>0.12709999999999999</v>
      </c>
      <c r="P78" s="70">
        <v>57509.2</v>
      </c>
      <c r="Q78">
        <v>0.24</v>
      </c>
      <c r="R78">
        <v>0.22020000000000001</v>
      </c>
      <c r="S78">
        <v>0.53979999999999995</v>
      </c>
      <c r="T78">
        <v>19.63</v>
      </c>
      <c r="U78">
        <v>21.34</v>
      </c>
      <c r="V78" s="70">
        <v>79826.929999999993</v>
      </c>
      <c r="W78">
        <v>182.19</v>
      </c>
      <c r="X78" s="70">
        <v>151222.72</v>
      </c>
      <c r="Y78">
        <v>0.79830000000000001</v>
      </c>
      <c r="Z78">
        <v>0.1744</v>
      </c>
      <c r="AA78">
        <v>2.7300000000000001E-2</v>
      </c>
      <c r="AB78">
        <v>0.20169999999999999</v>
      </c>
      <c r="AC78">
        <v>151.22</v>
      </c>
      <c r="AD78" s="70">
        <v>5706.11</v>
      </c>
      <c r="AE78">
        <v>727.99</v>
      </c>
      <c r="AF78" s="70">
        <v>175696.34</v>
      </c>
      <c r="AG78" t="s">
        <v>751</v>
      </c>
      <c r="AH78" s="70">
        <v>37346</v>
      </c>
      <c r="AI78" s="70">
        <v>58782.96</v>
      </c>
      <c r="AJ78">
        <v>58.82</v>
      </c>
      <c r="AK78">
        <v>37.770000000000003</v>
      </c>
      <c r="AL78">
        <v>40.270000000000003</v>
      </c>
      <c r="AM78">
        <v>5.19</v>
      </c>
      <c r="AN78" s="70">
        <v>1420.79</v>
      </c>
      <c r="AO78">
        <v>0.92700000000000005</v>
      </c>
      <c r="AP78" s="70">
        <v>1120.8699999999999</v>
      </c>
      <c r="AQ78" s="70">
        <v>1777.86</v>
      </c>
      <c r="AR78" s="70">
        <v>5484.71</v>
      </c>
      <c r="AS78">
        <v>544.89</v>
      </c>
      <c r="AT78">
        <v>225.93</v>
      </c>
      <c r="AU78" s="70">
        <v>9154.26</v>
      </c>
      <c r="AV78" s="70">
        <v>3418.5</v>
      </c>
      <c r="AW78">
        <v>0.3382</v>
      </c>
      <c r="AX78" s="70">
        <v>5360.6</v>
      </c>
      <c r="AY78">
        <v>0.53029999999999999</v>
      </c>
      <c r="AZ78">
        <v>765.87</v>
      </c>
      <c r="BA78">
        <v>7.5800000000000006E-2</v>
      </c>
      <c r="BB78">
        <v>563.83000000000004</v>
      </c>
      <c r="BC78">
        <v>5.5800000000000002E-2</v>
      </c>
      <c r="BD78" s="70">
        <v>10108.81</v>
      </c>
      <c r="BE78" s="70">
        <v>1851.97</v>
      </c>
      <c r="BF78">
        <v>0.33860000000000001</v>
      </c>
      <c r="BG78">
        <v>0.57030000000000003</v>
      </c>
      <c r="BH78">
        <v>0.22539999999999999</v>
      </c>
      <c r="BI78">
        <v>0.15110000000000001</v>
      </c>
      <c r="BJ78">
        <v>3.2199999999999999E-2</v>
      </c>
      <c r="BK78">
        <v>2.1000000000000001E-2</v>
      </c>
    </row>
    <row r="79" spans="1:63" x14ac:dyDescent="0.25">
      <c r="A79" t="s">
        <v>158</v>
      </c>
      <c r="B79">
        <v>48314</v>
      </c>
      <c r="C79">
        <v>40.619999999999997</v>
      </c>
      <c r="D79">
        <v>85.04</v>
      </c>
      <c r="E79" s="70">
        <v>3454.28</v>
      </c>
      <c r="F79" s="70">
        <v>3324.25</v>
      </c>
      <c r="G79">
        <v>2.0400000000000001E-2</v>
      </c>
      <c r="H79">
        <v>1.7000000000000001E-2</v>
      </c>
      <c r="I79">
        <v>1.1999999999999999E-3</v>
      </c>
      <c r="J79">
        <v>2.1499999999999998E-2</v>
      </c>
      <c r="K79">
        <v>0.91839999999999999</v>
      </c>
      <c r="L79">
        <v>2.1499999999999998E-2</v>
      </c>
      <c r="M79">
        <v>0.15240000000000001</v>
      </c>
      <c r="N79">
        <v>9.2999999999999992E-3</v>
      </c>
      <c r="O79">
        <v>0.10390000000000001</v>
      </c>
      <c r="P79" s="70">
        <v>61875.03</v>
      </c>
      <c r="Q79">
        <v>0.2162</v>
      </c>
      <c r="R79">
        <v>0.20699999999999999</v>
      </c>
      <c r="S79">
        <v>0.57679999999999998</v>
      </c>
      <c r="T79">
        <v>19.899999999999999</v>
      </c>
      <c r="U79">
        <v>15.87</v>
      </c>
      <c r="V79" s="70">
        <v>85584.44</v>
      </c>
      <c r="W79">
        <v>214.69</v>
      </c>
      <c r="X79" s="70">
        <v>187719.29</v>
      </c>
      <c r="Y79">
        <v>0.83640000000000003</v>
      </c>
      <c r="Z79">
        <v>0.13789999999999999</v>
      </c>
      <c r="AA79">
        <v>2.58E-2</v>
      </c>
      <c r="AB79">
        <v>0.1636</v>
      </c>
      <c r="AC79">
        <v>187.72</v>
      </c>
      <c r="AD79" s="70">
        <v>7089.7</v>
      </c>
      <c r="AE79">
        <v>905.27</v>
      </c>
      <c r="AF79" s="70">
        <v>213075.17</v>
      </c>
      <c r="AG79" t="s">
        <v>751</v>
      </c>
      <c r="AH79" s="70">
        <v>45463</v>
      </c>
      <c r="AI79" s="70">
        <v>78663.89</v>
      </c>
      <c r="AJ79">
        <v>65.19</v>
      </c>
      <c r="AK79">
        <v>37.090000000000003</v>
      </c>
      <c r="AL79">
        <v>39.83</v>
      </c>
      <c r="AM79">
        <v>4.38</v>
      </c>
      <c r="AN79" s="70">
        <v>1533.79</v>
      </c>
      <c r="AO79">
        <v>0.74319999999999997</v>
      </c>
      <c r="AP79" s="70">
        <v>1170.32</v>
      </c>
      <c r="AQ79" s="70">
        <v>1829.88</v>
      </c>
      <c r="AR79" s="70">
        <v>5773.94</v>
      </c>
      <c r="AS79">
        <v>566.54999999999995</v>
      </c>
      <c r="AT79">
        <v>275.29000000000002</v>
      </c>
      <c r="AU79" s="70">
        <v>9615.98</v>
      </c>
      <c r="AV79" s="70">
        <v>2945.15</v>
      </c>
      <c r="AW79">
        <v>0.28610000000000002</v>
      </c>
      <c r="AX79" s="70">
        <v>6218.08</v>
      </c>
      <c r="AY79">
        <v>0.60399999999999998</v>
      </c>
      <c r="AZ79">
        <v>741.86</v>
      </c>
      <c r="BA79">
        <v>7.2099999999999997E-2</v>
      </c>
      <c r="BB79">
        <v>390.18</v>
      </c>
      <c r="BC79">
        <v>3.7900000000000003E-2</v>
      </c>
      <c r="BD79" s="70">
        <v>10295.280000000001</v>
      </c>
      <c r="BE79" s="70">
        <v>1588.57</v>
      </c>
      <c r="BF79">
        <v>0.1915</v>
      </c>
      <c r="BG79">
        <v>0.59930000000000005</v>
      </c>
      <c r="BH79">
        <v>0.22109999999999999</v>
      </c>
      <c r="BI79">
        <v>0.1242</v>
      </c>
      <c r="BJ79">
        <v>3.4000000000000002E-2</v>
      </c>
      <c r="BK79">
        <v>2.1399999999999999E-2</v>
      </c>
    </row>
    <row r="80" spans="1:63" x14ac:dyDescent="0.25">
      <c r="A80" t="s">
        <v>159</v>
      </c>
      <c r="B80">
        <v>43711</v>
      </c>
      <c r="C80">
        <v>22</v>
      </c>
      <c r="D80">
        <v>437.51</v>
      </c>
      <c r="E80" s="70">
        <v>9625.14</v>
      </c>
      <c r="F80" s="70">
        <v>7272.65</v>
      </c>
      <c r="G80">
        <v>1.09E-2</v>
      </c>
      <c r="H80">
        <v>0.39140000000000003</v>
      </c>
      <c r="I80">
        <v>1.2999999999999999E-3</v>
      </c>
      <c r="J80">
        <v>7.4999999999999997E-2</v>
      </c>
      <c r="K80">
        <v>0.44190000000000002</v>
      </c>
      <c r="L80">
        <v>7.9600000000000004E-2</v>
      </c>
      <c r="M80">
        <v>0.83720000000000006</v>
      </c>
      <c r="N80">
        <v>3.1099999999999999E-2</v>
      </c>
      <c r="O80">
        <v>0.1862</v>
      </c>
      <c r="P80" s="70">
        <v>55996.03</v>
      </c>
      <c r="Q80">
        <v>0.1888</v>
      </c>
      <c r="R80">
        <v>0.17879999999999999</v>
      </c>
      <c r="S80">
        <v>0.63239999999999996</v>
      </c>
      <c r="T80">
        <v>18.12</v>
      </c>
      <c r="U80">
        <v>51.82</v>
      </c>
      <c r="V80" s="70">
        <v>76901.27</v>
      </c>
      <c r="W80">
        <v>184.76</v>
      </c>
      <c r="X80" s="70">
        <v>74400.23</v>
      </c>
      <c r="Y80">
        <v>0.67930000000000001</v>
      </c>
      <c r="Z80">
        <v>0.2742</v>
      </c>
      <c r="AA80">
        <v>4.6399999999999997E-2</v>
      </c>
      <c r="AB80">
        <v>0.32069999999999999</v>
      </c>
      <c r="AC80">
        <v>74.400000000000006</v>
      </c>
      <c r="AD80" s="70">
        <v>3308.29</v>
      </c>
      <c r="AE80">
        <v>431.28</v>
      </c>
      <c r="AF80" s="70">
        <v>80618.39</v>
      </c>
      <c r="AG80" t="s">
        <v>751</v>
      </c>
      <c r="AH80" s="70">
        <v>24244</v>
      </c>
      <c r="AI80" s="70">
        <v>34877.599999999999</v>
      </c>
      <c r="AJ80">
        <v>61.18</v>
      </c>
      <c r="AK80">
        <v>40.549999999999997</v>
      </c>
      <c r="AL80">
        <v>48.89</v>
      </c>
      <c r="AM80">
        <v>4.29</v>
      </c>
      <c r="AN80" s="70">
        <v>1123.3499999999999</v>
      </c>
      <c r="AO80">
        <v>1.2759</v>
      </c>
      <c r="AP80" s="70">
        <v>1691.76</v>
      </c>
      <c r="AQ80" s="70">
        <v>2322.4</v>
      </c>
      <c r="AR80" s="70">
        <v>6844.39</v>
      </c>
      <c r="AS80">
        <v>740.51</v>
      </c>
      <c r="AT80">
        <v>558.4</v>
      </c>
      <c r="AU80" s="70">
        <v>12157.47</v>
      </c>
      <c r="AV80" s="70">
        <v>8426.34</v>
      </c>
      <c r="AW80">
        <v>0.57389999999999997</v>
      </c>
      <c r="AX80" s="70">
        <v>3648.35</v>
      </c>
      <c r="AY80">
        <v>0.2485</v>
      </c>
      <c r="AZ80">
        <v>647.91999999999996</v>
      </c>
      <c r="BA80">
        <v>4.41E-2</v>
      </c>
      <c r="BB80" s="70">
        <v>1958.74</v>
      </c>
      <c r="BC80">
        <v>0.13339999999999999</v>
      </c>
      <c r="BD80" s="70">
        <v>14681.34</v>
      </c>
      <c r="BE80" s="70">
        <v>4153.29</v>
      </c>
      <c r="BF80">
        <v>2.1312000000000002</v>
      </c>
      <c r="BG80">
        <v>0.49180000000000001</v>
      </c>
      <c r="BH80">
        <v>0.19900000000000001</v>
      </c>
      <c r="BI80">
        <v>0.2707</v>
      </c>
      <c r="BJ80">
        <v>2.5700000000000001E-2</v>
      </c>
      <c r="BK80">
        <v>1.2699999999999999E-2</v>
      </c>
    </row>
    <row r="81" spans="1:63" x14ac:dyDescent="0.25">
      <c r="A81" t="s">
        <v>160</v>
      </c>
      <c r="B81">
        <v>49833</v>
      </c>
      <c r="C81">
        <v>56.95</v>
      </c>
      <c r="D81">
        <v>45.01</v>
      </c>
      <c r="E81" s="70">
        <v>2563.6999999999998</v>
      </c>
      <c r="F81" s="70">
        <v>2386.36</v>
      </c>
      <c r="G81">
        <v>8.8000000000000005E-3</v>
      </c>
      <c r="H81">
        <v>3.56E-2</v>
      </c>
      <c r="I81">
        <v>1.6000000000000001E-3</v>
      </c>
      <c r="J81">
        <v>3.2500000000000001E-2</v>
      </c>
      <c r="K81">
        <v>0.86429999999999996</v>
      </c>
      <c r="L81">
        <v>5.7200000000000001E-2</v>
      </c>
      <c r="M81">
        <v>0.52569999999999995</v>
      </c>
      <c r="N81">
        <v>9.7000000000000003E-3</v>
      </c>
      <c r="O81">
        <v>0.1535</v>
      </c>
      <c r="P81" s="70">
        <v>53573.97</v>
      </c>
      <c r="Q81">
        <v>0.222</v>
      </c>
      <c r="R81">
        <v>0.18410000000000001</v>
      </c>
      <c r="S81">
        <v>0.59389999999999998</v>
      </c>
      <c r="T81">
        <v>17.89</v>
      </c>
      <c r="U81">
        <v>15.61</v>
      </c>
      <c r="V81" s="70">
        <v>75632.88</v>
      </c>
      <c r="W81">
        <v>158.94</v>
      </c>
      <c r="X81" s="70">
        <v>129881.59</v>
      </c>
      <c r="Y81">
        <v>0.70950000000000002</v>
      </c>
      <c r="Z81">
        <v>0.24110000000000001</v>
      </c>
      <c r="AA81">
        <v>4.9399999999999999E-2</v>
      </c>
      <c r="AB81">
        <v>0.29049999999999998</v>
      </c>
      <c r="AC81">
        <v>129.88</v>
      </c>
      <c r="AD81" s="70">
        <v>4027.33</v>
      </c>
      <c r="AE81">
        <v>487.56</v>
      </c>
      <c r="AF81" s="70">
        <v>142153.17000000001</v>
      </c>
      <c r="AG81" t="s">
        <v>751</v>
      </c>
      <c r="AH81" s="70">
        <v>28373</v>
      </c>
      <c r="AI81" s="70">
        <v>44197.26</v>
      </c>
      <c r="AJ81">
        <v>47.68</v>
      </c>
      <c r="AK81">
        <v>29.36</v>
      </c>
      <c r="AL81">
        <v>34.409999999999997</v>
      </c>
      <c r="AM81">
        <v>4.1900000000000004</v>
      </c>
      <c r="AN81" s="70">
        <v>1146.24</v>
      </c>
      <c r="AO81">
        <v>1.0405</v>
      </c>
      <c r="AP81" s="70">
        <v>1171.77</v>
      </c>
      <c r="AQ81" s="70">
        <v>1673.39</v>
      </c>
      <c r="AR81" s="70">
        <v>5459.18</v>
      </c>
      <c r="AS81">
        <v>499.83</v>
      </c>
      <c r="AT81">
        <v>257.52999999999997</v>
      </c>
      <c r="AU81" s="70">
        <v>9061.69</v>
      </c>
      <c r="AV81" s="70">
        <v>4541.93</v>
      </c>
      <c r="AW81">
        <v>0.44259999999999999</v>
      </c>
      <c r="AX81" s="70">
        <v>3838.9</v>
      </c>
      <c r="AY81">
        <v>0.37409999999999999</v>
      </c>
      <c r="AZ81">
        <v>904.09</v>
      </c>
      <c r="BA81">
        <v>8.8099999999999998E-2</v>
      </c>
      <c r="BB81">
        <v>976.69</v>
      </c>
      <c r="BC81">
        <v>9.5200000000000007E-2</v>
      </c>
      <c r="BD81" s="70">
        <v>10261.61</v>
      </c>
      <c r="BE81" s="70">
        <v>2904.17</v>
      </c>
      <c r="BF81">
        <v>0.83089999999999997</v>
      </c>
      <c r="BG81">
        <v>0.54869999999999997</v>
      </c>
      <c r="BH81">
        <v>0.20960000000000001</v>
      </c>
      <c r="BI81">
        <v>0.18970000000000001</v>
      </c>
      <c r="BJ81">
        <v>2.8000000000000001E-2</v>
      </c>
      <c r="BK81">
        <v>2.4E-2</v>
      </c>
    </row>
    <row r="82" spans="1:63" x14ac:dyDescent="0.25">
      <c r="A82" t="s">
        <v>161</v>
      </c>
      <c r="B82">
        <v>47175</v>
      </c>
      <c r="C82">
        <v>128.24</v>
      </c>
      <c r="D82">
        <v>12.71</v>
      </c>
      <c r="E82" s="70">
        <v>1630.47</v>
      </c>
      <c r="F82" s="70">
        <v>1571.99</v>
      </c>
      <c r="G82">
        <v>3.7000000000000002E-3</v>
      </c>
      <c r="H82">
        <v>7.6E-3</v>
      </c>
      <c r="I82">
        <v>1.1999999999999999E-3</v>
      </c>
      <c r="J82">
        <v>1.0800000000000001E-2</v>
      </c>
      <c r="K82">
        <v>0.96150000000000002</v>
      </c>
      <c r="L82">
        <v>1.5299999999999999E-2</v>
      </c>
      <c r="M82">
        <v>0.44569999999999999</v>
      </c>
      <c r="N82">
        <v>4.8099999999999997E-2</v>
      </c>
      <c r="O82">
        <v>0.14799999999999999</v>
      </c>
      <c r="P82" s="70">
        <v>50483.87</v>
      </c>
      <c r="Q82">
        <v>0.22259999999999999</v>
      </c>
      <c r="R82">
        <v>0.18659999999999999</v>
      </c>
      <c r="S82">
        <v>0.59079999999999999</v>
      </c>
      <c r="T82">
        <v>17.600000000000001</v>
      </c>
      <c r="U82">
        <v>11.7</v>
      </c>
      <c r="V82" s="70">
        <v>66116.710000000006</v>
      </c>
      <c r="W82">
        <v>135.44</v>
      </c>
      <c r="X82" s="70">
        <v>165206.95000000001</v>
      </c>
      <c r="Y82">
        <v>0.71879999999999999</v>
      </c>
      <c r="Z82">
        <v>0.1615</v>
      </c>
      <c r="AA82">
        <v>0.1197</v>
      </c>
      <c r="AB82">
        <v>0.28120000000000001</v>
      </c>
      <c r="AC82">
        <v>165.21</v>
      </c>
      <c r="AD82" s="70">
        <v>4698.87</v>
      </c>
      <c r="AE82">
        <v>485.94</v>
      </c>
      <c r="AF82" s="70">
        <v>155843.66</v>
      </c>
      <c r="AG82" t="s">
        <v>751</v>
      </c>
      <c r="AH82" s="70">
        <v>30121</v>
      </c>
      <c r="AI82" s="70">
        <v>46471.02</v>
      </c>
      <c r="AJ82">
        <v>41.36</v>
      </c>
      <c r="AK82">
        <v>26.09</v>
      </c>
      <c r="AL82">
        <v>28.72</v>
      </c>
      <c r="AM82">
        <v>3.82</v>
      </c>
      <c r="AN82">
        <v>658.73</v>
      </c>
      <c r="AO82">
        <v>1.0465</v>
      </c>
      <c r="AP82" s="70">
        <v>1276.31</v>
      </c>
      <c r="AQ82" s="70">
        <v>1961.99</v>
      </c>
      <c r="AR82" s="70">
        <v>5519.71</v>
      </c>
      <c r="AS82">
        <v>401.19</v>
      </c>
      <c r="AT82">
        <v>310.54000000000002</v>
      </c>
      <c r="AU82" s="70">
        <v>9469.74</v>
      </c>
      <c r="AV82" s="70">
        <v>4554.4399999999996</v>
      </c>
      <c r="AW82">
        <v>0.41699999999999998</v>
      </c>
      <c r="AX82" s="70">
        <v>4261.8100000000004</v>
      </c>
      <c r="AY82">
        <v>0.39019999999999999</v>
      </c>
      <c r="AZ82" s="70">
        <v>1040.98</v>
      </c>
      <c r="BA82">
        <v>9.5299999999999996E-2</v>
      </c>
      <c r="BB82" s="70">
        <v>1064.03</v>
      </c>
      <c r="BC82">
        <v>9.74E-2</v>
      </c>
      <c r="BD82" s="70">
        <v>10921.27</v>
      </c>
      <c r="BE82" s="70">
        <v>3335.01</v>
      </c>
      <c r="BF82">
        <v>0.8327</v>
      </c>
      <c r="BG82">
        <v>0.53510000000000002</v>
      </c>
      <c r="BH82">
        <v>0.2208</v>
      </c>
      <c r="BI82">
        <v>0.1807</v>
      </c>
      <c r="BJ82">
        <v>3.6600000000000001E-2</v>
      </c>
      <c r="BK82">
        <v>2.69E-2</v>
      </c>
    </row>
    <row r="83" spans="1:63" x14ac:dyDescent="0.25">
      <c r="A83" t="s">
        <v>162</v>
      </c>
      <c r="B83">
        <v>48793</v>
      </c>
      <c r="C83">
        <v>86.48</v>
      </c>
      <c r="D83">
        <v>14.27</v>
      </c>
      <c r="E83" s="70">
        <v>1233.8900000000001</v>
      </c>
      <c r="F83" s="70">
        <v>1230.7</v>
      </c>
      <c r="G83">
        <v>1.8E-3</v>
      </c>
      <c r="H83">
        <v>7.3000000000000001E-3</v>
      </c>
      <c r="I83">
        <v>8.9999999999999998E-4</v>
      </c>
      <c r="J83">
        <v>1.15E-2</v>
      </c>
      <c r="K83">
        <v>0.96020000000000005</v>
      </c>
      <c r="L83">
        <v>1.8200000000000001E-2</v>
      </c>
      <c r="M83">
        <v>0.49059999999999998</v>
      </c>
      <c r="N83">
        <v>1.4E-3</v>
      </c>
      <c r="O83">
        <v>0.1532</v>
      </c>
      <c r="P83" s="70">
        <v>48677.53</v>
      </c>
      <c r="Q83">
        <v>0.22700000000000001</v>
      </c>
      <c r="R83">
        <v>0.18260000000000001</v>
      </c>
      <c r="S83">
        <v>0.59040000000000004</v>
      </c>
      <c r="T83">
        <v>18.510000000000002</v>
      </c>
      <c r="U83">
        <v>9.64</v>
      </c>
      <c r="V83" s="70">
        <v>60542.879999999997</v>
      </c>
      <c r="W83">
        <v>123.7</v>
      </c>
      <c r="X83" s="70">
        <v>99945.56</v>
      </c>
      <c r="Y83">
        <v>0.86680000000000001</v>
      </c>
      <c r="Z83">
        <v>7.2900000000000006E-2</v>
      </c>
      <c r="AA83">
        <v>6.0299999999999999E-2</v>
      </c>
      <c r="AB83">
        <v>0.13320000000000001</v>
      </c>
      <c r="AC83">
        <v>99.95</v>
      </c>
      <c r="AD83" s="70">
        <v>2401.38</v>
      </c>
      <c r="AE83">
        <v>354.12</v>
      </c>
      <c r="AF83" s="70">
        <v>97033.14</v>
      </c>
      <c r="AG83" t="s">
        <v>751</v>
      </c>
      <c r="AH83" s="70">
        <v>30679</v>
      </c>
      <c r="AI83" s="70">
        <v>43319.57</v>
      </c>
      <c r="AJ83">
        <v>35.51</v>
      </c>
      <c r="AK83">
        <v>23.35</v>
      </c>
      <c r="AL83">
        <v>25.97</v>
      </c>
      <c r="AM83">
        <v>4</v>
      </c>
      <c r="AN83">
        <v>734.26</v>
      </c>
      <c r="AO83">
        <v>0.91439999999999999</v>
      </c>
      <c r="AP83" s="70">
        <v>1138.31</v>
      </c>
      <c r="AQ83" s="70">
        <v>1931.35</v>
      </c>
      <c r="AR83" s="70">
        <v>5048.3500000000004</v>
      </c>
      <c r="AS83">
        <v>392.29</v>
      </c>
      <c r="AT83">
        <v>260.32</v>
      </c>
      <c r="AU83" s="70">
        <v>8770.6200000000008</v>
      </c>
      <c r="AV83" s="70">
        <v>5772.92</v>
      </c>
      <c r="AW83">
        <v>0.58250000000000002</v>
      </c>
      <c r="AX83" s="70">
        <v>2199.71</v>
      </c>
      <c r="AY83">
        <v>0.22189999999999999</v>
      </c>
      <c r="AZ83" s="70">
        <v>1031.45</v>
      </c>
      <c r="BA83">
        <v>0.1041</v>
      </c>
      <c r="BB83">
        <v>906.85</v>
      </c>
      <c r="BC83">
        <v>9.1499999999999998E-2</v>
      </c>
      <c r="BD83" s="70">
        <v>9910.93</v>
      </c>
      <c r="BE83" s="70">
        <v>5246.35</v>
      </c>
      <c r="BF83">
        <v>1.8686</v>
      </c>
      <c r="BG83">
        <v>0.5252</v>
      </c>
      <c r="BH83">
        <v>0.23200000000000001</v>
      </c>
      <c r="BI83">
        <v>0.185</v>
      </c>
      <c r="BJ83">
        <v>3.6400000000000002E-2</v>
      </c>
      <c r="BK83">
        <v>2.1299999999999999E-2</v>
      </c>
    </row>
    <row r="84" spans="1:63" x14ac:dyDescent="0.25">
      <c r="A84" t="s">
        <v>163</v>
      </c>
      <c r="B84">
        <v>45260</v>
      </c>
      <c r="C84">
        <v>65.19</v>
      </c>
      <c r="D84">
        <v>13.27</v>
      </c>
      <c r="E84">
        <v>865.25</v>
      </c>
      <c r="F84">
        <v>882.17</v>
      </c>
      <c r="G84">
        <v>3.3999999999999998E-3</v>
      </c>
      <c r="H84">
        <v>6.0000000000000001E-3</v>
      </c>
      <c r="I84">
        <v>1.9E-3</v>
      </c>
      <c r="J84">
        <v>2.7E-2</v>
      </c>
      <c r="K84">
        <v>0.94040000000000001</v>
      </c>
      <c r="L84">
        <v>2.1399999999999999E-2</v>
      </c>
      <c r="M84">
        <v>0.4128</v>
      </c>
      <c r="N84">
        <v>3.3999999999999998E-3</v>
      </c>
      <c r="O84">
        <v>0.1449</v>
      </c>
      <c r="P84" s="70">
        <v>49184.12</v>
      </c>
      <c r="Q84">
        <v>0.22209999999999999</v>
      </c>
      <c r="R84">
        <v>0.19739999999999999</v>
      </c>
      <c r="S84">
        <v>0.58050000000000002</v>
      </c>
      <c r="T84">
        <v>17.03</v>
      </c>
      <c r="U84">
        <v>8.44</v>
      </c>
      <c r="V84" s="70">
        <v>60893.09</v>
      </c>
      <c r="W84">
        <v>99.27</v>
      </c>
      <c r="X84" s="70">
        <v>113167.71</v>
      </c>
      <c r="Y84">
        <v>0.84760000000000002</v>
      </c>
      <c r="Z84">
        <v>9.6699999999999994E-2</v>
      </c>
      <c r="AA84">
        <v>5.57E-2</v>
      </c>
      <c r="AB84">
        <v>0.15240000000000001</v>
      </c>
      <c r="AC84">
        <v>113.17</v>
      </c>
      <c r="AD84" s="70">
        <v>3067.21</v>
      </c>
      <c r="AE84">
        <v>428.99</v>
      </c>
      <c r="AF84" s="70">
        <v>107200.37</v>
      </c>
      <c r="AG84" t="s">
        <v>751</v>
      </c>
      <c r="AH84" s="70">
        <v>31206</v>
      </c>
      <c r="AI84" s="70">
        <v>43938.23</v>
      </c>
      <c r="AJ84">
        <v>44.22</v>
      </c>
      <c r="AK84">
        <v>25.1</v>
      </c>
      <c r="AL84">
        <v>31.37</v>
      </c>
      <c r="AM84">
        <v>4.1900000000000004</v>
      </c>
      <c r="AN84" s="70">
        <v>1398.84</v>
      </c>
      <c r="AO84">
        <v>1.2315</v>
      </c>
      <c r="AP84" s="70">
        <v>1302.67</v>
      </c>
      <c r="AQ84" s="70">
        <v>1848.02</v>
      </c>
      <c r="AR84" s="70">
        <v>5323.33</v>
      </c>
      <c r="AS84">
        <v>446.78</v>
      </c>
      <c r="AT84">
        <v>245.84</v>
      </c>
      <c r="AU84" s="70">
        <v>9166.64</v>
      </c>
      <c r="AV84" s="70">
        <v>5076.6099999999997</v>
      </c>
      <c r="AW84">
        <v>0.48159999999999997</v>
      </c>
      <c r="AX84" s="70">
        <v>3432.25</v>
      </c>
      <c r="AY84">
        <v>0.3256</v>
      </c>
      <c r="AZ84" s="70">
        <v>1330.77</v>
      </c>
      <c r="BA84">
        <v>0.12620000000000001</v>
      </c>
      <c r="BB84">
        <v>702.25</v>
      </c>
      <c r="BC84">
        <v>6.6600000000000006E-2</v>
      </c>
      <c r="BD84" s="70">
        <v>10541.88</v>
      </c>
      <c r="BE84" s="70">
        <v>4328.92</v>
      </c>
      <c r="BF84">
        <v>1.3838999999999999</v>
      </c>
      <c r="BG84">
        <v>0.53210000000000002</v>
      </c>
      <c r="BH84">
        <v>0.20930000000000001</v>
      </c>
      <c r="BI84">
        <v>0.1976</v>
      </c>
      <c r="BJ84">
        <v>3.6999999999999998E-2</v>
      </c>
      <c r="BK84">
        <v>2.41E-2</v>
      </c>
    </row>
    <row r="85" spans="1:63" x14ac:dyDescent="0.25">
      <c r="A85" t="s">
        <v>164</v>
      </c>
      <c r="B85">
        <v>50419</v>
      </c>
      <c r="C85">
        <v>71.14</v>
      </c>
      <c r="D85">
        <v>27.04</v>
      </c>
      <c r="E85" s="70">
        <v>1923.98</v>
      </c>
      <c r="F85" s="70">
        <v>1875.05</v>
      </c>
      <c r="G85">
        <v>6.8999999999999999E-3</v>
      </c>
      <c r="H85">
        <v>9.5999999999999992E-3</v>
      </c>
      <c r="I85">
        <v>1.6000000000000001E-3</v>
      </c>
      <c r="J85">
        <v>2.1600000000000001E-2</v>
      </c>
      <c r="K85">
        <v>0.93820000000000003</v>
      </c>
      <c r="L85">
        <v>2.2200000000000001E-2</v>
      </c>
      <c r="M85">
        <v>0.3906</v>
      </c>
      <c r="N85">
        <v>8.6E-3</v>
      </c>
      <c r="O85">
        <v>0.13730000000000001</v>
      </c>
      <c r="P85" s="70">
        <v>52553.42</v>
      </c>
      <c r="Q85">
        <v>0.19059999999999999</v>
      </c>
      <c r="R85">
        <v>0.19600000000000001</v>
      </c>
      <c r="S85">
        <v>0.61339999999999995</v>
      </c>
      <c r="T85">
        <v>18.55</v>
      </c>
      <c r="U85">
        <v>12.54</v>
      </c>
      <c r="V85" s="70">
        <v>69050.86</v>
      </c>
      <c r="W85">
        <v>149</v>
      </c>
      <c r="X85" s="70">
        <v>125360.26</v>
      </c>
      <c r="Y85">
        <v>0.79949999999999999</v>
      </c>
      <c r="Z85">
        <v>0.159</v>
      </c>
      <c r="AA85">
        <v>4.1500000000000002E-2</v>
      </c>
      <c r="AB85">
        <v>0.20050000000000001</v>
      </c>
      <c r="AC85">
        <v>125.36</v>
      </c>
      <c r="AD85" s="70">
        <v>3812.01</v>
      </c>
      <c r="AE85">
        <v>504.29</v>
      </c>
      <c r="AF85" s="70">
        <v>131132.75</v>
      </c>
      <c r="AG85" t="s">
        <v>751</v>
      </c>
      <c r="AH85" s="70">
        <v>32236</v>
      </c>
      <c r="AI85" s="70">
        <v>47119.02</v>
      </c>
      <c r="AJ85">
        <v>45.68</v>
      </c>
      <c r="AK85">
        <v>28.76</v>
      </c>
      <c r="AL85">
        <v>33.74</v>
      </c>
      <c r="AM85">
        <v>4.57</v>
      </c>
      <c r="AN85" s="70">
        <v>1078.69</v>
      </c>
      <c r="AO85">
        <v>1.0893999999999999</v>
      </c>
      <c r="AP85" s="70">
        <v>1154.3800000000001</v>
      </c>
      <c r="AQ85" s="70">
        <v>1750.08</v>
      </c>
      <c r="AR85" s="70">
        <v>5501</v>
      </c>
      <c r="AS85">
        <v>448.99</v>
      </c>
      <c r="AT85">
        <v>231</v>
      </c>
      <c r="AU85" s="70">
        <v>9085.4500000000007</v>
      </c>
      <c r="AV85" s="70">
        <v>4475.1899999999996</v>
      </c>
      <c r="AW85">
        <v>0.44879999999999998</v>
      </c>
      <c r="AX85" s="70">
        <v>3844.99</v>
      </c>
      <c r="AY85">
        <v>0.3856</v>
      </c>
      <c r="AZ85">
        <v>932.23</v>
      </c>
      <c r="BA85">
        <v>9.35E-2</v>
      </c>
      <c r="BB85">
        <v>718.88</v>
      </c>
      <c r="BC85">
        <v>7.2099999999999997E-2</v>
      </c>
      <c r="BD85" s="70">
        <v>9971.2900000000009</v>
      </c>
      <c r="BE85" s="70">
        <v>3306.96</v>
      </c>
      <c r="BF85">
        <v>0.87619999999999998</v>
      </c>
      <c r="BG85">
        <v>0.55079999999999996</v>
      </c>
      <c r="BH85">
        <v>0.22720000000000001</v>
      </c>
      <c r="BI85">
        <v>0.16170000000000001</v>
      </c>
      <c r="BJ85">
        <v>3.5099999999999999E-2</v>
      </c>
      <c r="BK85">
        <v>2.52E-2</v>
      </c>
    </row>
    <row r="86" spans="1:63" x14ac:dyDescent="0.25">
      <c r="A86" t="s">
        <v>165</v>
      </c>
      <c r="B86">
        <v>45278</v>
      </c>
      <c r="C86">
        <v>141.86000000000001</v>
      </c>
      <c r="D86">
        <v>14.01</v>
      </c>
      <c r="E86" s="70">
        <v>1987.47</v>
      </c>
      <c r="F86" s="70">
        <v>1944.69</v>
      </c>
      <c r="G86">
        <v>3.3E-3</v>
      </c>
      <c r="H86">
        <v>5.3E-3</v>
      </c>
      <c r="I86">
        <v>1.1999999999999999E-3</v>
      </c>
      <c r="J86">
        <v>8.8999999999999999E-3</v>
      </c>
      <c r="K86">
        <v>0.96560000000000001</v>
      </c>
      <c r="L86">
        <v>1.5699999999999999E-2</v>
      </c>
      <c r="M86">
        <v>0.45019999999999999</v>
      </c>
      <c r="N86">
        <v>1.09E-2</v>
      </c>
      <c r="O86">
        <v>0.15040000000000001</v>
      </c>
      <c r="P86" s="70">
        <v>53368.61</v>
      </c>
      <c r="Q86">
        <v>0.18190000000000001</v>
      </c>
      <c r="R86">
        <v>0.19020000000000001</v>
      </c>
      <c r="S86">
        <v>0.628</v>
      </c>
      <c r="T86">
        <v>18.39</v>
      </c>
      <c r="U86">
        <v>12.67</v>
      </c>
      <c r="V86" s="70">
        <v>68904.649999999994</v>
      </c>
      <c r="W86">
        <v>151.69999999999999</v>
      </c>
      <c r="X86" s="70">
        <v>122707.55</v>
      </c>
      <c r="Y86">
        <v>0.77559999999999996</v>
      </c>
      <c r="Z86">
        <v>0.14369999999999999</v>
      </c>
      <c r="AA86">
        <v>8.0699999999999994E-2</v>
      </c>
      <c r="AB86">
        <v>0.22439999999999999</v>
      </c>
      <c r="AC86">
        <v>122.71</v>
      </c>
      <c r="AD86" s="70">
        <v>3233.53</v>
      </c>
      <c r="AE86">
        <v>394.49</v>
      </c>
      <c r="AF86" s="70">
        <v>121191.34</v>
      </c>
      <c r="AG86" t="s">
        <v>751</v>
      </c>
      <c r="AH86" s="70">
        <v>31398</v>
      </c>
      <c r="AI86" s="70">
        <v>46524.44</v>
      </c>
      <c r="AJ86">
        <v>36.18</v>
      </c>
      <c r="AK86">
        <v>25.41</v>
      </c>
      <c r="AL86">
        <v>27.26</v>
      </c>
      <c r="AM86">
        <v>4.24</v>
      </c>
      <c r="AN86">
        <v>799.58</v>
      </c>
      <c r="AO86">
        <v>0.97460000000000002</v>
      </c>
      <c r="AP86" s="70">
        <v>1093.56</v>
      </c>
      <c r="AQ86" s="70">
        <v>1883.07</v>
      </c>
      <c r="AR86" s="70">
        <v>5224.3100000000004</v>
      </c>
      <c r="AS86">
        <v>374.8</v>
      </c>
      <c r="AT86">
        <v>234.24</v>
      </c>
      <c r="AU86" s="70">
        <v>8809.98</v>
      </c>
      <c r="AV86" s="70">
        <v>5027.33</v>
      </c>
      <c r="AW86">
        <v>0.50890000000000002</v>
      </c>
      <c r="AX86" s="70">
        <v>3049.29</v>
      </c>
      <c r="AY86">
        <v>0.30869999999999997</v>
      </c>
      <c r="AZ86">
        <v>937.53</v>
      </c>
      <c r="BA86">
        <v>9.4899999999999998E-2</v>
      </c>
      <c r="BB86">
        <v>864.95</v>
      </c>
      <c r="BC86">
        <v>8.7599999999999997E-2</v>
      </c>
      <c r="BD86" s="70">
        <v>9879.1</v>
      </c>
      <c r="BE86" s="70">
        <v>4220.6899999999996</v>
      </c>
      <c r="BF86">
        <v>1.2249000000000001</v>
      </c>
      <c r="BG86">
        <v>0.54069999999999996</v>
      </c>
      <c r="BH86">
        <v>0.22370000000000001</v>
      </c>
      <c r="BI86">
        <v>0.17050000000000001</v>
      </c>
      <c r="BJ86">
        <v>3.78E-2</v>
      </c>
      <c r="BK86">
        <v>2.7300000000000001E-2</v>
      </c>
    </row>
    <row r="87" spans="1:63" x14ac:dyDescent="0.25">
      <c r="A87" t="s">
        <v>166</v>
      </c>
      <c r="B87">
        <v>47258</v>
      </c>
      <c r="C87">
        <v>57.76</v>
      </c>
      <c r="D87">
        <v>15.01</v>
      </c>
      <c r="E87">
        <v>867.19</v>
      </c>
      <c r="F87">
        <v>912.8</v>
      </c>
      <c r="G87">
        <v>8.8999999999999999E-3</v>
      </c>
      <c r="H87">
        <v>8.0000000000000002E-3</v>
      </c>
      <c r="I87">
        <v>5.9999999999999995E-4</v>
      </c>
      <c r="J87">
        <v>4.2299999999999997E-2</v>
      </c>
      <c r="K87">
        <v>0.91600000000000004</v>
      </c>
      <c r="L87">
        <v>2.4299999999999999E-2</v>
      </c>
      <c r="M87">
        <v>0.25650000000000001</v>
      </c>
      <c r="N87">
        <v>7.4999999999999997E-3</v>
      </c>
      <c r="O87">
        <v>0.1163</v>
      </c>
      <c r="P87" s="70">
        <v>52680.11</v>
      </c>
      <c r="Q87">
        <v>0.18329999999999999</v>
      </c>
      <c r="R87">
        <v>0.18099999999999999</v>
      </c>
      <c r="S87">
        <v>0.63570000000000004</v>
      </c>
      <c r="T87">
        <v>17.98</v>
      </c>
      <c r="U87">
        <v>7.38</v>
      </c>
      <c r="V87" s="70">
        <v>64300.38</v>
      </c>
      <c r="W87">
        <v>114.44</v>
      </c>
      <c r="X87" s="70">
        <v>148479.94</v>
      </c>
      <c r="Y87">
        <v>0.83940000000000003</v>
      </c>
      <c r="Z87">
        <v>0.1104</v>
      </c>
      <c r="AA87">
        <v>5.0200000000000002E-2</v>
      </c>
      <c r="AB87">
        <v>0.16059999999999999</v>
      </c>
      <c r="AC87">
        <v>148.47999999999999</v>
      </c>
      <c r="AD87" s="70">
        <v>4155.3</v>
      </c>
      <c r="AE87">
        <v>551</v>
      </c>
      <c r="AF87" s="70">
        <v>138990.9</v>
      </c>
      <c r="AG87" t="s">
        <v>751</v>
      </c>
      <c r="AH87" s="70">
        <v>34966</v>
      </c>
      <c r="AI87" s="70">
        <v>53448.11</v>
      </c>
      <c r="AJ87">
        <v>42.99</v>
      </c>
      <c r="AK87">
        <v>26.53</v>
      </c>
      <c r="AL87">
        <v>30.69</v>
      </c>
      <c r="AM87">
        <v>4.75</v>
      </c>
      <c r="AN87" s="70">
        <v>1348.52</v>
      </c>
      <c r="AO87">
        <v>1.1255999999999999</v>
      </c>
      <c r="AP87" s="70">
        <v>1303</v>
      </c>
      <c r="AQ87" s="70">
        <v>1820.19</v>
      </c>
      <c r="AR87" s="70">
        <v>5405.28</v>
      </c>
      <c r="AS87">
        <v>400.33</v>
      </c>
      <c r="AT87">
        <v>255.46</v>
      </c>
      <c r="AU87" s="70">
        <v>9184.26</v>
      </c>
      <c r="AV87" s="70">
        <v>3959.08</v>
      </c>
      <c r="AW87">
        <v>0.38769999999999999</v>
      </c>
      <c r="AX87" s="70">
        <v>4236</v>
      </c>
      <c r="AY87">
        <v>0.4148</v>
      </c>
      <c r="AZ87" s="70">
        <v>1468.92</v>
      </c>
      <c r="BA87">
        <v>0.1439</v>
      </c>
      <c r="BB87">
        <v>547.17999999999995</v>
      </c>
      <c r="BC87">
        <v>5.3600000000000002E-2</v>
      </c>
      <c r="BD87" s="70">
        <v>10211.18</v>
      </c>
      <c r="BE87" s="70">
        <v>3546.81</v>
      </c>
      <c r="BF87">
        <v>0.77300000000000002</v>
      </c>
      <c r="BG87">
        <v>0.56530000000000002</v>
      </c>
      <c r="BH87">
        <v>0.20480000000000001</v>
      </c>
      <c r="BI87">
        <v>0.16880000000000001</v>
      </c>
      <c r="BJ87">
        <v>3.5999999999999997E-2</v>
      </c>
      <c r="BK87">
        <v>2.52E-2</v>
      </c>
    </row>
    <row r="88" spans="1:63" x14ac:dyDescent="0.25">
      <c r="A88" t="s">
        <v>167</v>
      </c>
      <c r="B88">
        <v>43729</v>
      </c>
      <c r="C88">
        <v>96.14</v>
      </c>
      <c r="D88">
        <v>23.02</v>
      </c>
      <c r="E88" s="70">
        <v>2213.58</v>
      </c>
      <c r="F88" s="70">
        <v>2185.8200000000002</v>
      </c>
      <c r="G88">
        <v>5.4999999999999997E-3</v>
      </c>
      <c r="H88">
        <v>1.0500000000000001E-2</v>
      </c>
      <c r="I88">
        <v>1E-3</v>
      </c>
      <c r="J88">
        <v>2.0899999999999998E-2</v>
      </c>
      <c r="K88">
        <v>0.93630000000000002</v>
      </c>
      <c r="L88">
        <v>2.58E-2</v>
      </c>
      <c r="M88">
        <v>0.44869999999999999</v>
      </c>
      <c r="N88">
        <v>4.7999999999999996E-3</v>
      </c>
      <c r="O88">
        <v>0.1447</v>
      </c>
      <c r="P88" s="70">
        <v>54116.88</v>
      </c>
      <c r="Q88">
        <v>0.1835</v>
      </c>
      <c r="R88">
        <v>0.16800000000000001</v>
      </c>
      <c r="S88">
        <v>0.64849999999999997</v>
      </c>
      <c r="T88">
        <v>18.54</v>
      </c>
      <c r="U88">
        <v>14.91</v>
      </c>
      <c r="V88" s="70">
        <v>70896.240000000005</v>
      </c>
      <c r="W88">
        <v>144.63</v>
      </c>
      <c r="X88" s="70">
        <v>115481.39</v>
      </c>
      <c r="Y88">
        <v>0.80110000000000003</v>
      </c>
      <c r="Z88">
        <v>0.15570000000000001</v>
      </c>
      <c r="AA88">
        <v>4.3200000000000002E-2</v>
      </c>
      <c r="AB88">
        <v>0.19889999999999999</v>
      </c>
      <c r="AC88">
        <v>115.48</v>
      </c>
      <c r="AD88" s="70">
        <v>3204.22</v>
      </c>
      <c r="AE88">
        <v>448.03</v>
      </c>
      <c r="AF88" s="70">
        <v>117160.21</v>
      </c>
      <c r="AG88" t="s">
        <v>751</v>
      </c>
      <c r="AH88" s="70">
        <v>30520</v>
      </c>
      <c r="AI88" s="70">
        <v>44116.24</v>
      </c>
      <c r="AJ88">
        <v>43.29</v>
      </c>
      <c r="AK88">
        <v>26.32</v>
      </c>
      <c r="AL88">
        <v>31.03</v>
      </c>
      <c r="AM88">
        <v>4.4400000000000004</v>
      </c>
      <c r="AN88">
        <v>837.82</v>
      </c>
      <c r="AO88">
        <v>1.0961000000000001</v>
      </c>
      <c r="AP88" s="70">
        <v>1142.5999999999999</v>
      </c>
      <c r="AQ88" s="70">
        <v>1790.49</v>
      </c>
      <c r="AR88" s="70">
        <v>5409.11</v>
      </c>
      <c r="AS88">
        <v>465.03</v>
      </c>
      <c r="AT88">
        <v>235.42</v>
      </c>
      <c r="AU88" s="70">
        <v>9042.66</v>
      </c>
      <c r="AV88" s="70">
        <v>4918.87</v>
      </c>
      <c r="AW88">
        <v>0.499</v>
      </c>
      <c r="AX88" s="70">
        <v>3263.12</v>
      </c>
      <c r="AY88">
        <v>0.33100000000000002</v>
      </c>
      <c r="AZ88">
        <v>880.58</v>
      </c>
      <c r="BA88">
        <v>8.9300000000000004E-2</v>
      </c>
      <c r="BB88">
        <v>794.78</v>
      </c>
      <c r="BC88">
        <v>8.0600000000000005E-2</v>
      </c>
      <c r="BD88" s="70">
        <v>9857.35</v>
      </c>
      <c r="BE88" s="70">
        <v>4081.44</v>
      </c>
      <c r="BF88">
        <v>1.2865</v>
      </c>
      <c r="BG88">
        <v>0.55679999999999996</v>
      </c>
      <c r="BH88">
        <v>0.2319</v>
      </c>
      <c r="BI88">
        <v>0.1532</v>
      </c>
      <c r="BJ88">
        <v>3.4500000000000003E-2</v>
      </c>
      <c r="BK88">
        <v>2.3599999999999999E-2</v>
      </c>
    </row>
    <row r="89" spans="1:63" x14ac:dyDescent="0.25">
      <c r="A89" t="s">
        <v>168</v>
      </c>
      <c r="B89">
        <v>47829</v>
      </c>
      <c r="C89">
        <v>83.29</v>
      </c>
      <c r="D89">
        <v>13.46</v>
      </c>
      <c r="E89" s="70">
        <v>1120.83</v>
      </c>
      <c r="F89" s="70">
        <v>1123.8800000000001</v>
      </c>
      <c r="G89">
        <v>5.1000000000000004E-3</v>
      </c>
      <c r="H89">
        <v>6.0000000000000001E-3</v>
      </c>
      <c r="I89">
        <v>6.9999999999999999E-4</v>
      </c>
      <c r="J89">
        <v>1.49E-2</v>
      </c>
      <c r="K89">
        <v>0.95720000000000005</v>
      </c>
      <c r="L89">
        <v>1.6199999999999999E-2</v>
      </c>
      <c r="M89">
        <v>0.28460000000000002</v>
      </c>
      <c r="N89">
        <v>3.2000000000000002E-3</v>
      </c>
      <c r="O89">
        <v>0.1244</v>
      </c>
      <c r="P89" s="70">
        <v>51159.65</v>
      </c>
      <c r="Q89">
        <v>0.23599999999999999</v>
      </c>
      <c r="R89">
        <v>0.17299999999999999</v>
      </c>
      <c r="S89">
        <v>0.59099999999999997</v>
      </c>
      <c r="T89">
        <v>18</v>
      </c>
      <c r="U89">
        <v>8.82</v>
      </c>
      <c r="V89" s="70">
        <v>67780.59</v>
      </c>
      <c r="W89">
        <v>123.92</v>
      </c>
      <c r="X89" s="70">
        <v>118638.72</v>
      </c>
      <c r="Y89">
        <v>0.89680000000000004</v>
      </c>
      <c r="Z89">
        <v>5.4699999999999999E-2</v>
      </c>
      <c r="AA89">
        <v>4.8500000000000001E-2</v>
      </c>
      <c r="AB89">
        <v>0.1032</v>
      </c>
      <c r="AC89">
        <v>118.64</v>
      </c>
      <c r="AD89" s="70">
        <v>2933.99</v>
      </c>
      <c r="AE89">
        <v>419.97</v>
      </c>
      <c r="AF89" s="70">
        <v>115003.93</v>
      </c>
      <c r="AG89" t="s">
        <v>751</v>
      </c>
      <c r="AH89" s="70">
        <v>34905</v>
      </c>
      <c r="AI89" s="70">
        <v>50193.66</v>
      </c>
      <c r="AJ89">
        <v>35.869999999999997</v>
      </c>
      <c r="AK89">
        <v>23.61</v>
      </c>
      <c r="AL89">
        <v>25.94</v>
      </c>
      <c r="AM89">
        <v>4.75</v>
      </c>
      <c r="AN89" s="70">
        <v>1282</v>
      </c>
      <c r="AO89">
        <v>1.1868000000000001</v>
      </c>
      <c r="AP89" s="70">
        <v>1151.9100000000001</v>
      </c>
      <c r="AQ89" s="70">
        <v>1774.49</v>
      </c>
      <c r="AR89" s="70">
        <v>5117.93</v>
      </c>
      <c r="AS89">
        <v>384.32</v>
      </c>
      <c r="AT89">
        <v>247.5</v>
      </c>
      <c r="AU89" s="70">
        <v>8676.14</v>
      </c>
      <c r="AV89" s="70">
        <v>4849.34</v>
      </c>
      <c r="AW89">
        <v>0.48089999999999999</v>
      </c>
      <c r="AX89" s="70">
        <v>3479.01</v>
      </c>
      <c r="AY89">
        <v>0.34499999999999997</v>
      </c>
      <c r="AZ89" s="70">
        <v>1214.6199999999999</v>
      </c>
      <c r="BA89">
        <v>0.12039999999999999</v>
      </c>
      <c r="BB89">
        <v>541.24</v>
      </c>
      <c r="BC89">
        <v>5.3699999999999998E-2</v>
      </c>
      <c r="BD89" s="70">
        <v>10084.209999999999</v>
      </c>
      <c r="BE89" s="70">
        <v>4184.37</v>
      </c>
      <c r="BF89">
        <v>1.2065999999999999</v>
      </c>
      <c r="BG89">
        <v>0.54159999999999997</v>
      </c>
      <c r="BH89">
        <v>0.2072</v>
      </c>
      <c r="BI89">
        <v>0.1895</v>
      </c>
      <c r="BJ89">
        <v>3.6200000000000003E-2</v>
      </c>
      <c r="BK89">
        <v>2.5499999999999998E-2</v>
      </c>
    </row>
    <row r="90" spans="1:63" x14ac:dyDescent="0.25">
      <c r="A90" t="s">
        <v>169</v>
      </c>
      <c r="B90">
        <v>43737</v>
      </c>
      <c r="C90">
        <v>31.62</v>
      </c>
      <c r="D90">
        <v>243.89</v>
      </c>
      <c r="E90" s="70">
        <v>7711.72</v>
      </c>
      <c r="F90" s="70">
        <v>7374.77</v>
      </c>
      <c r="G90">
        <v>6.93E-2</v>
      </c>
      <c r="H90">
        <v>5.5899999999999998E-2</v>
      </c>
      <c r="I90">
        <v>1.1999999999999999E-3</v>
      </c>
      <c r="J90">
        <v>3.61E-2</v>
      </c>
      <c r="K90">
        <v>0.7964</v>
      </c>
      <c r="L90">
        <v>4.1200000000000001E-2</v>
      </c>
      <c r="M90">
        <v>0.17230000000000001</v>
      </c>
      <c r="N90">
        <v>3.4700000000000002E-2</v>
      </c>
      <c r="O90">
        <v>0.1095</v>
      </c>
      <c r="P90" s="70">
        <v>66497.509999999995</v>
      </c>
      <c r="Q90">
        <v>0.22259999999999999</v>
      </c>
      <c r="R90">
        <v>0.19719999999999999</v>
      </c>
      <c r="S90">
        <v>0.58020000000000005</v>
      </c>
      <c r="T90">
        <v>19.2</v>
      </c>
      <c r="U90">
        <v>35.79</v>
      </c>
      <c r="V90" s="70">
        <v>90065.76</v>
      </c>
      <c r="W90">
        <v>213.08</v>
      </c>
      <c r="X90" s="70">
        <v>179912.83</v>
      </c>
      <c r="Y90">
        <v>0.76100000000000001</v>
      </c>
      <c r="Z90">
        <v>0.21629999999999999</v>
      </c>
      <c r="AA90">
        <v>2.2700000000000001E-2</v>
      </c>
      <c r="AB90">
        <v>0.23899999999999999</v>
      </c>
      <c r="AC90">
        <v>179.91</v>
      </c>
      <c r="AD90" s="70">
        <v>7797.23</v>
      </c>
      <c r="AE90">
        <v>878.14</v>
      </c>
      <c r="AF90" s="70">
        <v>212388.64</v>
      </c>
      <c r="AG90" t="s">
        <v>751</v>
      </c>
      <c r="AH90" s="70">
        <v>47108</v>
      </c>
      <c r="AI90" s="70">
        <v>80352.820000000007</v>
      </c>
      <c r="AJ90">
        <v>69.180000000000007</v>
      </c>
      <c r="AK90">
        <v>40.78</v>
      </c>
      <c r="AL90">
        <v>44.49</v>
      </c>
      <c r="AM90">
        <v>4.9000000000000004</v>
      </c>
      <c r="AN90" s="70">
        <v>1145.5899999999999</v>
      </c>
      <c r="AO90">
        <v>0.70599999999999996</v>
      </c>
      <c r="AP90" s="70">
        <v>1220.44</v>
      </c>
      <c r="AQ90" s="70">
        <v>1858.15</v>
      </c>
      <c r="AR90" s="70">
        <v>6586.1</v>
      </c>
      <c r="AS90">
        <v>637.91</v>
      </c>
      <c r="AT90">
        <v>328.44</v>
      </c>
      <c r="AU90" s="70">
        <v>10631.03</v>
      </c>
      <c r="AV90" s="70">
        <v>2993.02</v>
      </c>
      <c r="AW90">
        <v>0.26690000000000003</v>
      </c>
      <c r="AX90" s="70">
        <v>6957.69</v>
      </c>
      <c r="AY90">
        <v>0.62039999999999995</v>
      </c>
      <c r="AZ90">
        <v>836.13</v>
      </c>
      <c r="BA90">
        <v>7.46E-2</v>
      </c>
      <c r="BB90">
        <v>428.35</v>
      </c>
      <c r="BC90">
        <v>3.8199999999999998E-2</v>
      </c>
      <c r="BD90" s="70">
        <v>11215.18</v>
      </c>
      <c r="BE90" s="70">
        <v>1444.13</v>
      </c>
      <c r="BF90">
        <v>0.17849999999999999</v>
      </c>
      <c r="BG90">
        <v>0.6139</v>
      </c>
      <c r="BH90">
        <v>0.23300000000000001</v>
      </c>
      <c r="BI90">
        <v>0.1016</v>
      </c>
      <c r="BJ90">
        <v>2.9499999999999998E-2</v>
      </c>
      <c r="BK90">
        <v>2.1999999999999999E-2</v>
      </c>
    </row>
    <row r="91" spans="1:63" x14ac:dyDescent="0.25">
      <c r="A91" t="s">
        <v>170</v>
      </c>
      <c r="B91">
        <v>46714</v>
      </c>
      <c r="C91">
        <v>102.9</v>
      </c>
      <c r="D91">
        <v>10.36</v>
      </c>
      <c r="E91" s="70">
        <v>1015.14</v>
      </c>
      <c r="F91" s="70">
        <v>1038.57</v>
      </c>
      <c r="G91">
        <v>3.3999999999999998E-3</v>
      </c>
      <c r="H91">
        <v>6.1000000000000004E-3</v>
      </c>
      <c r="I91">
        <v>8.0000000000000004E-4</v>
      </c>
      <c r="J91">
        <v>1.8200000000000001E-2</v>
      </c>
      <c r="K91">
        <v>0.95209999999999995</v>
      </c>
      <c r="L91">
        <v>1.9400000000000001E-2</v>
      </c>
      <c r="M91">
        <v>0.39050000000000001</v>
      </c>
      <c r="N91">
        <v>2.8E-3</v>
      </c>
      <c r="O91">
        <v>0.1421</v>
      </c>
      <c r="P91" s="70">
        <v>50555.62</v>
      </c>
      <c r="Q91">
        <v>0.2324</v>
      </c>
      <c r="R91">
        <v>0.17749999999999999</v>
      </c>
      <c r="S91">
        <v>0.59009999999999996</v>
      </c>
      <c r="T91">
        <v>17.7</v>
      </c>
      <c r="U91">
        <v>9.1</v>
      </c>
      <c r="V91" s="70">
        <v>61087.47</v>
      </c>
      <c r="W91">
        <v>108.17</v>
      </c>
      <c r="X91" s="70">
        <v>109837.55</v>
      </c>
      <c r="Y91">
        <v>0.90229999999999999</v>
      </c>
      <c r="Z91">
        <v>5.0999999999999997E-2</v>
      </c>
      <c r="AA91">
        <v>4.6699999999999998E-2</v>
      </c>
      <c r="AB91">
        <v>9.7699999999999995E-2</v>
      </c>
      <c r="AC91">
        <v>109.84</v>
      </c>
      <c r="AD91" s="70">
        <v>2711.8</v>
      </c>
      <c r="AE91">
        <v>399.71</v>
      </c>
      <c r="AF91" s="70">
        <v>102616.92</v>
      </c>
      <c r="AG91" t="s">
        <v>751</v>
      </c>
      <c r="AH91" s="70">
        <v>33279</v>
      </c>
      <c r="AI91" s="70">
        <v>45599.24</v>
      </c>
      <c r="AJ91">
        <v>35.159999999999997</v>
      </c>
      <c r="AK91">
        <v>23.75</v>
      </c>
      <c r="AL91">
        <v>27.43</v>
      </c>
      <c r="AM91">
        <v>4.47</v>
      </c>
      <c r="AN91" s="70">
        <v>1203.19</v>
      </c>
      <c r="AO91">
        <v>1.23</v>
      </c>
      <c r="AP91" s="70">
        <v>1192.17</v>
      </c>
      <c r="AQ91" s="70">
        <v>1852.61</v>
      </c>
      <c r="AR91" s="70">
        <v>5272.72</v>
      </c>
      <c r="AS91">
        <v>345</v>
      </c>
      <c r="AT91">
        <v>273.81</v>
      </c>
      <c r="AU91" s="70">
        <v>8936.31</v>
      </c>
      <c r="AV91" s="70">
        <v>5260.35</v>
      </c>
      <c r="AW91">
        <v>0.51839999999999997</v>
      </c>
      <c r="AX91" s="70">
        <v>3072.36</v>
      </c>
      <c r="AY91">
        <v>0.30280000000000001</v>
      </c>
      <c r="AZ91" s="70">
        <v>1182.53</v>
      </c>
      <c r="BA91">
        <v>0.11650000000000001</v>
      </c>
      <c r="BB91">
        <v>631.13</v>
      </c>
      <c r="BC91">
        <v>6.2199999999999998E-2</v>
      </c>
      <c r="BD91" s="70">
        <v>10146.370000000001</v>
      </c>
      <c r="BE91" s="70">
        <v>4698.0600000000004</v>
      </c>
      <c r="BF91">
        <v>1.5924</v>
      </c>
      <c r="BG91">
        <v>0.54200000000000004</v>
      </c>
      <c r="BH91">
        <v>0.2072</v>
      </c>
      <c r="BI91">
        <v>0.18509999999999999</v>
      </c>
      <c r="BJ91">
        <v>3.8300000000000001E-2</v>
      </c>
      <c r="BK91">
        <v>2.7400000000000001E-2</v>
      </c>
    </row>
    <row r="92" spans="1:63" x14ac:dyDescent="0.25">
      <c r="A92" t="s">
        <v>171</v>
      </c>
      <c r="B92">
        <v>45286</v>
      </c>
      <c r="C92">
        <v>27.33</v>
      </c>
      <c r="D92">
        <v>116.19</v>
      </c>
      <c r="E92" s="70">
        <v>3175.89</v>
      </c>
      <c r="F92" s="70">
        <v>3071.65</v>
      </c>
      <c r="G92">
        <v>3.4599999999999999E-2</v>
      </c>
      <c r="H92">
        <v>2.06E-2</v>
      </c>
      <c r="I92">
        <v>8.0000000000000004E-4</v>
      </c>
      <c r="J92">
        <v>1.9199999999999998E-2</v>
      </c>
      <c r="K92">
        <v>0.9002</v>
      </c>
      <c r="L92">
        <v>2.4500000000000001E-2</v>
      </c>
      <c r="M92">
        <v>8.6599999999999996E-2</v>
      </c>
      <c r="N92">
        <v>9.7999999999999997E-3</v>
      </c>
      <c r="O92">
        <v>0.1076</v>
      </c>
      <c r="P92" s="70">
        <v>66081.440000000002</v>
      </c>
      <c r="Q92">
        <v>0.18759999999999999</v>
      </c>
      <c r="R92">
        <v>0.2039</v>
      </c>
      <c r="S92">
        <v>0.60850000000000004</v>
      </c>
      <c r="T92">
        <v>18.59</v>
      </c>
      <c r="U92">
        <v>15.65</v>
      </c>
      <c r="V92" s="70">
        <v>87311.03</v>
      </c>
      <c r="W92">
        <v>201.12</v>
      </c>
      <c r="X92" s="70">
        <v>219475.73</v>
      </c>
      <c r="Y92">
        <v>0.86750000000000005</v>
      </c>
      <c r="Z92">
        <v>0.1079</v>
      </c>
      <c r="AA92">
        <v>2.46E-2</v>
      </c>
      <c r="AB92">
        <v>0.13250000000000001</v>
      </c>
      <c r="AC92">
        <v>219.48</v>
      </c>
      <c r="AD92" s="70">
        <v>8891.01</v>
      </c>
      <c r="AE92" s="70">
        <v>1117.1099999999999</v>
      </c>
      <c r="AF92" s="70">
        <v>266794.63</v>
      </c>
      <c r="AG92" t="s">
        <v>751</v>
      </c>
      <c r="AH92" s="70">
        <v>54934</v>
      </c>
      <c r="AI92" s="70">
        <v>116203.79</v>
      </c>
      <c r="AJ92">
        <v>75.47</v>
      </c>
      <c r="AK92">
        <v>40.26</v>
      </c>
      <c r="AL92">
        <v>44.67</v>
      </c>
      <c r="AM92">
        <v>4.9400000000000004</v>
      </c>
      <c r="AN92">
        <v>0</v>
      </c>
      <c r="AO92">
        <v>0.61760000000000004</v>
      </c>
      <c r="AP92" s="70">
        <v>1335.61</v>
      </c>
      <c r="AQ92" s="70">
        <v>1943.58</v>
      </c>
      <c r="AR92" s="70">
        <v>6530.66</v>
      </c>
      <c r="AS92">
        <v>736.15</v>
      </c>
      <c r="AT92">
        <v>422.78</v>
      </c>
      <c r="AU92" s="70">
        <v>10968.78</v>
      </c>
      <c r="AV92" s="70">
        <v>2611.48</v>
      </c>
      <c r="AW92">
        <v>0.22600000000000001</v>
      </c>
      <c r="AX92" s="70">
        <v>7740.22</v>
      </c>
      <c r="AY92">
        <v>0.66990000000000005</v>
      </c>
      <c r="AZ92">
        <v>863.92</v>
      </c>
      <c r="BA92">
        <v>7.4800000000000005E-2</v>
      </c>
      <c r="BB92">
        <v>337.85</v>
      </c>
      <c r="BC92">
        <v>2.92E-2</v>
      </c>
      <c r="BD92" s="70">
        <v>11553.47</v>
      </c>
      <c r="BE92" s="70">
        <v>1194.23</v>
      </c>
      <c r="BF92">
        <v>9.5600000000000004E-2</v>
      </c>
      <c r="BG92">
        <v>0.60850000000000004</v>
      </c>
      <c r="BH92">
        <v>0.215</v>
      </c>
      <c r="BI92">
        <v>0.1217</v>
      </c>
      <c r="BJ92">
        <v>3.4000000000000002E-2</v>
      </c>
      <c r="BK92">
        <v>2.0799999999999999E-2</v>
      </c>
    </row>
    <row r="93" spans="1:63" x14ac:dyDescent="0.25">
      <c r="A93" t="s">
        <v>172</v>
      </c>
      <c r="B93">
        <v>50138</v>
      </c>
      <c r="C93">
        <v>72.14</v>
      </c>
      <c r="D93">
        <v>22.05</v>
      </c>
      <c r="E93" s="70">
        <v>1590.83</v>
      </c>
      <c r="F93" s="70">
        <v>1583.86</v>
      </c>
      <c r="G93">
        <v>4.0000000000000001E-3</v>
      </c>
      <c r="H93">
        <v>5.0000000000000001E-3</v>
      </c>
      <c r="I93">
        <v>8.0000000000000004E-4</v>
      </c>
      <c r="J93">
        <v>8.2000000000000007E-3</v>
      </c>
      <c r="K93">
        <v>0.96750000000000003</v>
      </c>
      <c r="L93">
        <v>1.4500000000000001E-2</v>
      </c>
      <c r="M93">
        <v>0.33489999999999998</v>
      </c>
      <c r="N93">
        <v>2.5999999999999999E-3</v>
      </c>
      <c r="O93">
        <v>0.1295</v>
      </c>
      <c r="P93" s="70">
        <v>52819.05</v>
      </c>
      <c r="Q93">
        <v>0.2412</v>
      </c>
      <c r="R93">
        <v>0.1643</v>
      </c>
      <c r="S93">
        <v>0.59450000000000003</v>
      </c>
      <c r="T93">
        <v>19.38</v>
      </c>
      <c r="U93">
        <v>11.05</v>
      </c>
      <c r="V93" s="70">
        <v>70598.789999999994</v>
      </c>
      <c r="W93">
        <v>139.58000000000001</v>
      </c>
      <c r="X93" s="70">
        <v>120075.63</v>
      </c>
      <c r="Y93">
        <v>0.87539999999999996</v>
      </c>
      <c r="Z93">
        <v>7.5200000000000003E-2</v>
      </c>
      <c r="AA93">
        <v>4.9399999999999999E-2</v>
      </c>
      <c r="AB93">
        <v>0.1246</v>
      </c>
      <c r="AC93">
        <v>120.08</v>
      </c>
      <c r="AD93" s="70">
        <v>3441.5</v>
      </c>
      <c r="AE93">
        <v>473.32</v>
      </c>
      <c r="AF93" s="70">
        <v>125217.94</v>
      </c>
      <c r="AG93" t="s">
        <v>751</v>
      </c>
      <c r="AH93" s="70">
        <v>34001</v>
      </c>
      <c r="AI93" s="70">
        <v>49778.17</v>
      </c>
      <c r="AJ93">
        <v>47.05</v>
      </c>
      <c r="AK93">
        <v>27.78</v>
      </c>
      <c r="AL93">
        <v>30.64</v>
      </c>
      <c r="AM93">
        <v>4.92</v>
      </c>
      <c r="AN93" s="70">
        <v>1120.31</v>
      </c>
      <c r="AO93">
        <v>0.94110000000000005</v>
      </c>
      <c r="AP93" s="70">
        <v>1121.3</v>
      </c>
      <c r="AQ93" s="70">
        <v>1808.76</v>
      </c>
      <c r="AR93" s="70">
        <v>5096.57</v>
      </c>
      <c r="AS93">
        <v>443.54</v>
      </c>
      <c r="AT93">
        <v>256.76</v>
      </c>
      <c r="AU93" s="70">
        <v>8726.93</v>
      </c>
      <c r="AV93" s="70">
        <v>4960.3</v>
      </c>
      <c r="AW93">
        <v>0.50629999999999997</v>
      </c>
      <c r="AX93" s="70">
        <v>3147.73</v>
      </c>
      <c r="AY93">
        <v>0.32129999999999997</v>
      </c>
      <c r="AZ93" s="70">
        <v>1040.75</v>
      </c>
      <c r="BA93">
        <v>0.1062</v>
      </c>
      <c r="BB93">
        <v>648.85</v>
      </c>
      <c r="BC93">
        <v>6.6199999999999995E-2</v>
      </c>
      <c r="BD93" s="70">
        <v>9797.64</v>
      </c>
      <c r="BE93" s="70">
        <v>4348.04</v>
      </c>
      <c r="BF93">
        <v>1.1486000000000001</v>
      </c>
      <c r="BG93">
        <v>0.5585</v>
      </c>
      <c r="BH93">
        <v>0.21929999999999999</v>
      </c>
      <c r="BI93">
        <v>0.16420000000000001</v>
      </c>
      <c r="BJ93">
        <v>3.78E-2</v>
      </c>
      <c r="BK93">
        <v>2.0199999999999999E-2</v>
      </c>
    </row>
    <row r="94" spans="1:63" x14ac:dyDescent="0.25">
      <c r="A94" t="s">
        <v>173</v>
      </c>
      <c r="B94">
        <v>47183</v>
      </c>
      <c r="C94">
        <v>53.62</v>
      </c>
      <c r="D94">
        <v>59.06</v>
      </c>
      <c r="E94" s="70">
        <v>3166.91</v>
      </c>
      <c r="F94" s="70">
        <v>3045.55</v>
      </c>
      <c r="G94">
        <v>1.5900000000000001E-2</v>
      </c>
      <c r="H94">
        <v>1.2500000000000001E-2</v>
      </c>
      <c r="I94">
        <v>1.4E-3</v>
      </c>
      <c r="J94">
        <v>1.8100000000000002E-2</v>
      </c>
      <c r="K94">
        <v>0.93079999999999996</v>
      </c>
      <c r="L94">
        <v>2.12E-2</v>
      </c>
      <c r="M94">
        <v>0.192</v>
      </c>
      <c r="N94">
        <v>7.7000000000000002E-3</v>
      </c>
      <c r="O94">
        <v>0.1138</v>
      </c>
      <c r="P94" s="70">
        <v>58924.38</v>
      </c>
      <c r="Q94">
        <v>0.2019</v>
      </c>
      <c r="R94">
        <v>0.21099999999999999</v>
      </c>
      <c r="S94">
        <v>0.58709999999999996</v>
      </c>
      <c r="T94">
        <v>19.54</v>
      </c>
      <c r="U94">
        <v>15.49</v>
      </c>
      <c r="V94" s="70">
        <v>81588.33</v>
      </c>
      <c r="W94">
        <v>201.17</v>
      </c>
      <c r="X94" s="70">
        <v>165821.07999999999</v>
      </c>
      <c r="Y94">
        <v>0.81689999999999996</v>
      </c>
      <c r="Z94">
        <v>0.1477</v>
      </c>
      <c r="AA94">
        <v>3.5400000000000001E-2</v>
      </c>
      <c r="AB94">
        <v>0.18310000000000001</v>
      </c>
      <c r="AC94">
        <v>165.82</v>
      </c>
      <c r="AD94" s="70">
        <v>5927.79</v>
      </c>
      <c r="AE94">
        <v>750.06</v>
      </c>
      <c r="AF94" s="70">
        <v>183629.29</v>
      </c>
      <c r="AG94" t="s">
        <v>751</v>
      </c>
      <c r="AH94" s="70">
        <v>40212</v>
      </c>
      <c r="AI94" s="70">
        <v>67739.73</v>
      </c>
      <c r="AJ94">
        <v>55.99</v>
      </c>
      <c r="AK94">
        <v>34.35</v>
      </c>
      <c r="AL94">
        <v>36.06</v>
      </c>
      <c r="AM94">
        <v>4.13</v>
      </c>
      <c r="AN94" s="70">
        <v>1343.89</v>
      </c>
      <c r="AO94">
        <v>0.83360000000000001</v>
      </c>
      <c r="AP94" s="70">
        <v>1157.21</v>
      </c>
      <c r="AQ94" s="70">
        <v>1735.23</v>
      </c>
      <c r="AR94" s="70">
        <v>5529.86</v>
      </c>
      <c r="AS94">
        <v>524.38</v>
      </c>
      <c r="AT94">
        <v>286.38</v>
      </c>
      <c r="AU94" s="70">
        <v>9233.0499999999993</v>
      </c>
      <c r="AV94" s="70">
        <v>3428.73</v>
      </c>
      <c r="AW94">
        <v>0.34499999999999997</v>
      </c>
      <c r="AX94" s="70">
        <v>5361.55</v>
      </c>
      <c r="AY94">
        <v>0.53949999999999998</v>
      </c>
      <c r="AZ94">
        <v>727.54</v>
      </c>
      <c r="BA94">
        <v>7.3200000000000001E-2</v>
      </c>
      <c r="BB94">
        <v>420.52</v>
      </c>
      <c r="BC94">
        <v>4.2299999999999997E-2</v>
      </c>
      <c r="BD94" s="70">
        <v>9938.33</v>
      </c>
      <c r="BE94" s="70">
        <v>2140.09</v>
      </c>
      <c r="BF94">
        <v>0.32319999999999999</v>
      </c>
      <c r="BG94">
        <v>0.57679999999999998</v>
      </c>
      <c r="BH94">
        <v>0.23699999999999999</v>
      </c>
      <c r="BI94">
        <v>0.12759999999999999</v>
      </c>
      <c r="BJ94">
        <v>3.6999999999999998E-2</v>
      </c>
      <c r="BK94">
        <v>2.1600000000000001E-2</v>
      </c>
    </row>
    <row r="95" spans="1:63" x14ac:dyDescent="0.25">
      <c r="A95" t="s">
        <v>174</v>
      </c>
      <c r="B95">
        <v>45294</v>
      </c>
      <c r="C95">
        <v>82.19</v>
      </c>
      <c r="D95">
        <v>17.78</v>
      </c>
      <c r="E95" s="70">
        <v>1461.52</v>
      </c>
      <c r="F95" s="70">
        <v>1431.62</v>
      </c>
      <c r="G95">
        <v>3.2000000000000002E-3</v>
      </c>
      <c r="H95">
        <v>7.7000000000000002E-3</v>
      </c>
      <c r="I95">
        <v>1E-3</v>
      </c>
      <c r="J95">
        <v>1.21E-2</v>
      </c>
      <c r="K95">
        <v>0.95850000000000002</v>
      </c>
      <c r="L95">
        <v>1.7600000000000001E-2</v>
      </c>
      <c r="M95">
        <v>0.49519999999999997</v>
      </c>
      <c r="N95">
        <v>1.4E-3</v>
      </c>
      <c r="O95">
        <v>0.1522</v>
      </c>
      <c r="P95" s="70">
        <v>49860.21</v>
      </c>
      <c r="Q95">
        <v>0.20519999999999999</v>
      </c>
      <c r="R95">
        <v>0.18229999999999999</v>
      </c>
      <c r="S95">
        <v>0.61250000000000004</v>
      </c>
      <c r="T95">
        <v>18.84</v>
      </c>
      <c r="U95">
        <v>10.71</v>
      </c>
      <c r="V95" s="70">
        <v>63159.05</v>
      </c>
      <c r="W95">
        <v>131.63</v>
      </c>
      <c r="X95" s="70">
        <v>104163.88</v>
      </c>
      <c r="Y95">
        <v>0.86450000000000005</v>
      </c>
      <c r="Z95">
        <v>8.2799999999999999E-2</v>
      </c>
      <c r="AA95">
        <v>5.2699999999999997E-2</v>
      </c>
      <c r="AB95">
        <v>0.13550000000000001</v>
      </c>
      <c r="AC95">
        <v>104.16</v>
      </c>
      <c r="AD95" s="70">
        <v>2591.17</v>
      </c>
      <c r="AE95">
        <v>380.04</v>
      </c>
      <c r="AF95" s="70">
        <v>103639.39</v>
      </c>
      <c r="AG95" t="s">
        <v>751</v>
      </c>
      <c r="AH95" s="70">
        <v>30453</v>
      </c>
      <c r="AI95" s="70">
        <v>43866.83</v>
      </c>
      <c r="AJ95">
        <v>37.78</v>
      </c>
      <c r="AK95">
        <v>23.96</v>
      </c>
      <c r="AL95">
        <v>27.52</v>
      </c>
      <c r="AM95">
        <v>3.9</v>
      </c>
      <c r="AN95">
        <v>645.70000000000005</v>
      </c>
      <c r="AO95">
        <v>0.93669999999999998</v>
      </c>
      <c r="AP95" s="70">
        <v>1142.32</v>
      </c>
      <c r="AQ95" s="70">
        <v>1899.03</v>
      </c>
      <c r="AR95" s="70">
        <v>5027.66</v>
      </c>
      <c r="AS95">
        <v>387.09</v>
      </c>
      <c r="AT95">
        <v>249.77</v>
      </c>
      <c r="AU95" s="70">
        <v>8705.8700000000008</v>
      </c>
      <c r="AV95" s="70">
        <v>5515.86</v>
      </c>
      <c r="AW95">
        <v>0.57040000000000002</v>
      </c>
      <c r="AX95" s="70">
        <v>2393.75</v>
      </c>
      <c r="AY95">
        <v>0.2475</v>
      </c>
      <c r="AZ95">
        <v>894.92</v>
      </c>
      <c r="BA95">
        <v>9.2499999999999999E-2</v>
      </c>
      <c r="BB95">
        <v>865.45</v>
      </c>
      <c r="BC95">
        <v>8.9499999999999996E-2</v>
      </c>
      <c r="BD95" s="70">
        <v>9669.98</v>
      </c>
      <c r="BE95" s="70">
        <v>4772.6400000000003</v>
      </c>
      <c r="BF95">
        <v>1.647</v>
      </c>
      <c r="BG95">
        <v>0.53090000000000004</v>
      </c>
      <c r="BH95">
        <v>0.22309999999999999</v>
      </c>
      <c r="BI95">
        <v>0.1865</v>
      </c>
      <c r="BJ95">
        <v>3.6600000000000001E-2</v>
      </c>
      <c r="BK95">
        <v>2.2800000000000001E-2</v>
      </c>
    </row>
    <row r="96" spans="1:63" x14ac:dyDescent="0.25">
      <c r="A96" t="s">
        <v>175</v>
      </c>
      <c r="B96">
        <v>43745</v>
      </c>
      <c r="C96">
        <v>45.24</v>
      </c>
      <c r="D96">
        <v>78.39</v>
      </c>
      <c r="E96" s="70">
        <v>3545.99</v>
      </c>
      <c r="F96" s="70">
        <v>3119.4</v>
      </c>
      <c r="G96">
        <v>1.03E-2</v>
      </c>
      <c r="H96">
        <v>0.1011</v>
      </c>
      <c r="I96">
        <v>1.5E-3</v>
      </c>
      <c r="J96">
        <v>4.6800000000000001E-2</v>
      </c>
      <c r="K96">
        <v>0.76149999999999995</v>
      </c>
      <c r="L96">
        <v>7.8799999999999995E-2</v>
      </c>
      <c r="M96">
        <v>0.59260000000000002</v>
      </c>
      <c r="N96">
        <v>1.6299999999999999E-2</v>
      </c>
      <c r="O96">
        <v>0.16450000000000001</v>
      </c>
      <c r="P96" s="70">
        <v>54946.13</v>
      </c>
      <c r="Q96">
        <v>0.22869999999999999</v>
      </c>
      <c r="R96">
        <v>0.17910000000000001</v>
      </c>
      <c r="S96">
        <v>0.59219999999999995</v>
      </c>
      <c r="T96">
        <v>18.57</v>
      </c>
      <c r="U96">
        <v>19.7</v>
      </c>
      <c r="V96" s="70">
        <v>79361.929999999993</v>
      </c>
      <c r="W96">
        <v>175.16</v>
      </c>
      <c r="X96" s="70">
        <v>114459.14</v>
      </c>
      <c r="Y96">
        <v>0.68799999999999994</v>
      </c>
      <c r="Z96">
        <v>0.26369999999999999</v>
      </c>
      <c r="AA96">
        <v>4.8300000000000003E-2</v>
      </c>
      <c r="AB96">
        <v>0.312</v>
      </c>
      <c r="AC96">
        <v>114.46</v>
      </c>
      <c r="AD96" s="70">
        <v>3842.57</v>
      </c>
      <c r="AE96">
        <v>452</v>
      </c>
      <c r="AF96" s="70">
        <v>127065.99</v>
      </c>
      <c r="AG96" t="s">
        <v>751</v>
      </c>
      <c r="AH96" s="70">
        <v>28044</v>
      </c>
      <c r="AI96" s="70">
        <v>41810.870000000003</v>
      </c>
      <c r="AJ96">
        <v>51.08</v>
      </c>
      <c r="AK96">
        <v>31.14</v>
      </c>
      <c r="AL96">
        <v>35.39</v>
      </c>
      <c r="AM96">
        <v>4.22</v>
      </c>
      <c r="AN96">
        <v>930.93</v>
      </c>
      <c r="AO96">
        <v>1.0758000000000001</v>
      </c>
      <c r="AP96" s="70">
        <v>1248.73</v>
      </c>
      <c r="AQ96" s="70">
        <v>1865.77</v>
      </c>
      <c r="AR96" s="70">
        <v>5639.48</v>
      </c>
      <c r="AS96">
        <v>577.46</v>
      </c>
      <c r="AT96">
        <v>282.91000000000003</v>
      </c>
      <c r="AU96" s="70">
        <v>9614.36</v>
      </c>
      <c r="AV96" s="70">
        <v>5281.96</v>
      </c>
      <c r="AW96">
        <v>0.47689999999999999</v>
      </c>
      <c r="AX96" s="70">
        <v>3919.78</v>
      </c>
      <c r="AY96">
        <v>0.35389999999999999</v>
      </c>
      <c r="AZ96">
        <v>781.84</v>
      </c>
      <c r="BA96">
        <v>7.0599999999999996E-2</v>
      </c>
      <c r="BB96" s="70">
        <v>1091.02</v>
      </c>
      <c r="BC96">
        <v>9.8500000000000004E-2</v>
      </c>
      <c r="BD96" s="70">
        <v>11074.61</v>
      </c>
      <c r="BE96" s="70">
        <v>3014.77</v>
      </c>
      <c r="BF96">
        <v>0.997</v>
      </c>
      <c r="BG96">
        <v>0.53569999999999995</v>
      </c>
      <c r="BH96">
        <v>0.21149999999999999</v>
      </c>
      <c r="BI96">
        <v>0.2059</v>
      </c>
      <c r="BJ96">
        <v>2.6700000000000002E-2</v>
      </c>
      <c r="BK96">
        <v>2.0199999999999999E-2</v>
      </c>
    </row>
    <row r="97" spans="1:63" x14ac:dyDescent="0.25">
      <c r="A97" t="s">
        <v>176</v>
      </c>
      <c r="B97">
        <v>50534</v>
      </c>
      <c r="C97">
        <v>69.290000000000006</v>
      </c>
      <c r="D97">
        <v>23.23</v>
      </c>
      <c r="E97" s="70">
        <v>1609.33</v>
      </c>
      <c r="F97" s="70">
        <v>1579.34</v>
      </c>
      <c r="G97">
        <v>5.1000000000000004E-3</v>
      </c>
      <c r="H97">
        <v>6.7000000000000002E-3</v>
      </c>
      <c r="I97">
        <v>1.6000000000000001E-3</v>
      </c>
      <c r="J97">
        <v>1.34E-2</v>
      </c>
      <c r="K97">
        <v>0.95320000000000005</v>
      </c>
      <c r="L97">
        <v>0.02</v>
      </c>
      <c r="M97">
        <v>0.3553</v>
      </c>
      <c r="N97">
        <v>4.0000000000000001E-3</v>
      </c>
      <c r="O97">
        <v>0.12920000000000001</v>
      </c>
      <c r="P97" s="70">
        <v>52607.44</v>
      </c>
      <c r="Q97">
        <v>0.2319</v>
      </c>
      <c r="R97">
        <v>0.20599999999999999</v>
      </c>
      <c r="S97">
        <v>0.56220000000000003</v>
      </c>
      <c r="T97">
        <v>19.04</v>
      </c>
      <c r="U97">
        <v>10.98</v>
      </c>
      <c r="V97" s="70">
        <v>69337.31</v>
      </c>
      <c r="W97">
        <v>141.66999999999999</v>
      </c>
      <c r="X97" s="70">
        <v>127416.22</v>
      </c>
      <c r="Y97">
        <v>0.82730000000000004</v>
      </c>
      <c r="Z97">
        <v>0.1178</v>
      </c>
      <c r="AA97">
        <v>5.4899999999999997E-2</v>
      </c>
      <c r="AB97">
        <v>0.17269999999999999</v>
      </c>
      <c r="AC97">
        <v>127.42</v>
      </c>
      <c r="AD97" s="70">
        <v>3606.94</v>
      </c>
      <c r="AE97">
        <v>481.29</v>
      </c>
      <c r="AF97" s="70">
        <v>132703.49</v>
      </c>
      <c r="AG97" t="s">
        <v>751</v>
      </c>
      <c r="AH97" s="70">
        <v>33266</v>
      </c>
      <c r="AI97" s="70">
        <v>49340.54</v>
      </c>
      <c r="AJ97">
        <v>43.6</v>
      </c>
      <c r="AK97">
        <v>26.97</v>
      </c>
      <c r="AL97">
        <v>30.72</v>
      </c>
      <c r="AM97">
        <v>4.92</v>
      </c>
      <c r="AN97" s="70">
        <v>1014.68</v>
      </c>
      <c r="AO97">
        <v>0.98529999999999995</v>
      </c>
      <c r="AP97" s="70">
        <v>1159.43</v>
      </c>
      <c r="AQ97" s="70">
        <v>1822.71</v>
      </c>
      <c r="AR97" s="70">
        <v>5141.04</v>
      </c>
      <c r="AS97">
        <v>394.64</v>
      </c>
      <c r="AT97">
        <v>169.49</v>
      </c>
      <c r="AU97" s="70">
        <v>8687.32</v>
      </c>
      <c r="AV97" s="70">
        <v>4561.9399999999996</v>
      </c>
      <c r="AW97">
        <v>0.47170000000000001</v>
      </c>
      <c r="AX97" s="70">
        <v>3517.09</v>
      </c>
      <c r="AY97">
        <v>0.36359999999999998</v>
      </c>
      <c r="AZ97">
        <v>984.18</v>
      </c>
      <c r="BA97">
        <v>0.1018</v>
      </c>
      <c r="BB97">
        <v>608.58000000000004</v>
      </c>
      <c r="BC97">
        <v>6.2899999999999998E-2</v>
      </c>
      <c r="BD97" s="70">
        <v>9671.7900000000009</v>
      </c>
      <c r="BE97" s="70">
        <v>3709.37</v>
      </c>
      <c r="BF97">
        <v>0.96240000000000003</v>
      </c>
      <c r="BG97">
        <v>0.55400000000000005</v>
      </c>
      <c r="BH97">
        <v>0.21890000000000001</v>
      </c>
      <c r="BI97">
        <v>0.16650000000000001</v>
      </c>
      <c r="BJ97">
        <v>3.7600000000000001E-2</v>
      </c>
      <c r="BK97">
        <v>2.3E-2</v>
      </c>
    </row>
    <row r="98" spans="1:63" x14ac:dyDescent="0.25">
      <c r="A98" t="s">
        <v>177</v>
      </c>
      <c r="B98">
        <v>43752</v>
      </c>
      <c r="C98">
        <v>70.290000000000006</v>
      </c>
      <c r="D98">
        <v>522.51</v>
      </c>
      <c r="E98" s="70">
        <v>36725.1</v>
      </c>
      <c r="F98" s="70">
        <v>25790.95</v>
      </c>
      <c r="G98">
        <v>1.7500000000000002E-2</v>
      </c>
      <c r="H98">
        <v>0.58450000000000002</v>
      </c>
      <c r="I98">
        <v>1.2999999999999999E-3</v>
      </c>
      <c r="J98">
        <v>7.7799999999999994E-2</v>
      </c>
      <c r="K98">
        <v>0.26590000000000003</v>
      </c>
      <c r="L98">
        <v>5.2999999999999999E-2</v>
      </c>
      <c r="M98">
        <v>0.85619999999999996</v>
      </c>
      <c r="N98">
        <v>6.6199999999999995E-2</v>
      </c>
      <c r="O98">
        <v>0.1956</v>
      </c>
      <c r="P98" s="70">
        <v>63578.32</v>
      </c>
      <c r="Q98">
        <v>0.1174</v>
      </c>
      <c r="R98">
        <v>0.13769999999999999</v>
      </c>
      <c r="S98">
        <v>0.745</v>
      </c>
      <c r="T98">
        <v>19.16</v>
      </c>
      <c r="U98">
        <v>187.85</v>
      </c>
      <c r="V98" s="70">
        <v>81642.5</v>
      </c>
      <c r="W98">
        <v>195.45</v>
      </c>
      <c r="X98" s="70">
        <v>103862.16</v>
      </c>
      <c r="Y98">
        <v>0.58040000000000003</v>
      </c>
      <c r="Z98">
        <v>0.37590000000000001</v>
      </c>
      <c r="AA98">
        <v>4.3700000000000003E-2</v>
      </c>
      <c r="AB98">
        <v>0.41959999999999997</v>
      </c>
      <c r="AC98">
        <v>103.86</v>
      </c>
      <c r="AD98" s="70">
        <v>4933.9399999999996</v>
      </c>
      <c r="AE98">
        <v>468.5</v>
      </c>
      <c r="AF98" s="70">
        <v>107331.62</v>
      </c>
      <c r="AG98" t="s">
        <v>751</v>
      </c>
      <c r="AH98" s="70">
        <v>24287</v>
      </c>
      <c r="AI98" s="70">
        <v>40275.85</v>
      </c>
      <c r="AJ98">
        <v>72.349999999999994</v>
      </c>
      <c r="AK98">
        <v>45.16</v>
      </c>
      <c r="AL98">
        <v>58.16</v>
      </c>
      <c r="AM98">
        <v>4.2300000000000004</v>
      </c>
      <c r="AN98">
        <v>0</v>
      </c>
      <c r="AO98">
        <v>1.1374</v>
      </c>
      <c r="AP98" s="70">
        <v>1933.31</v>
      </c>
      <c r="AQ98" s="70">
        <v>2728.36</v>
      </c>
      <c r="AR98" s="70">
        <v>7516.88</v>
      </c>
      <c r="AS98">
        <v>872.53</v>
      </c>
      <c r="AT98">
        <v>711.31</v>
      </c>
      <c r="AU98" s="70">
        <v>13762.39</v>
      </c>
      <c r="AV98" s="70">
        <v>8413.06</v>
      </c>
      <c r="AW98">
        <v>0.48430000000000001</v>
      </c>
      <c r="AX98" s="70">
        <v>6051.53</v>
      </c>
      <c r="AY98">
        <v>0.34839999999999999</v>
      </c>
      <c r="AZ98">
        <v>590.87</v>
      </c>
      <c r="BA98">
        <v>3.4000000000000002E-2</v>
      </c>
      <c r="BB98" s="70">
        <v>2315.19</v>
      </c>
      <c r="BC98">
        <v>0.1333</v>
      </c>
      <c r="BD98" s="70">
        <v>17370.650000000001</v>
      </c>
      <c r="BE98" s="70">
        <v>3159.32</v>
      </c>
      <c r="BF98">
        <v>1.0724</v>
      </c>
      <c r="BG98">
        <v>0.46920000000000001</v>
      </c>
      <c r="BH98">
        <v>0.19489999999999999</v>
      </c>
      <c r="BI98">
        <v>0.30059999999999998</v>
      </c>
      <c r="BJ98">
        <v>2.1399999999999999E-2</v>
      </c>
      <c r="BK98">
        <v>1.3899999999999999E-2</v>
      </c>
    </row>
    <row r="99" spans="1:63" x14ac:dyDescent="0.25">
      <c r="A99" t="s">
        <v>178</v>
      </c>
      <c r="B99">
        <v>43760</v>
      </c>
      <c r="C99">
        <v>69.62</v>
      </c>
      <c r="D99">
        <v>32.619999999999997</v>
      </c>
      <c r="E99" s="70">
        <v>2270.92</v>
      </c>
      <c r="F99" s="70">
        <v>2168.23</v>
      </c>
      <c r="G99">
        <v>6.1000000000000004E-3</v>
      </c>
      <c r="H99">
        <v>2.1600000000000001E-2</v>
      </c>
      <c r="I99">
        <v>1.1000000000000001E-3</v>
      </c>
      <c r="J99">
        <v>2.1100000000000001E-2</v>
      </c>
      <c r="K99">
        <v>0.9133</v>
      </c>
      <c r="L99">
        <v>3.6799999999999999E-2</v>
      </c>
      <c r="M99">
        <v>0.55130000000000001</v>
      </c>
      <c r="N99">
        <v>5.4000000000000003E-3</v>
      </c>
      <c r="O99">
        <v>0.1636</v>
      </c>
      <c r="P99" s="70">
        <v>52314.879999999997</v>
      </c>
      <c r="Q99">
        <v>0.2011</v>
      </c>
      <c r="R99">
        <v>0.16470000000000001</v>
      </c>
      <c r="S99">
        <v>0.63429999999999997</v>
      </c>
      <c r="T99">
        <v>18.170000000000002</v>
      </c>
      <c r="U99">
        <v>15.5</v>
      </c>
      <c r="V99" s="70">
        <v>70964.72</v>
      </c>
      <c r="W99">
        <v>143.30000000000001</v>
      </c>
      <c r="X99" s="70">
        <v>116806.33</v>
      </c>
      <c r="Y99">
        <v>0.74509999999999998</v>
      </c>
      <c r="Z99">
        <v>0.20680000000000001</v>
      </c>
      <c r="AA99">
        <v>4.8000000000000001E-2</v>
      </c>
      <c r="AB99">
        <v>0.25490000000000002</v>
      </c>
      <c r="AC99">
        <v>116.81</v>
      </c>
      <c r="AD99" s="70">
        <v>3461.87</v>
      </c>
      <c r="AE99">
        <v>453.08</v>
      </c>
      <c r="AF99" s="70">
        <v>117016.73</v>
      </c>
      <c r="AG99" t="s">
        <v>751</v>
      </c>
      <c r="AH99" s="70">
        <v>27222</v>
      </c>
      <c r="AI99" s="70">
        <v>41311.33</v>
      </c>
      <c r="AJ99">
        <v>44.52</v>
      </c>
      <c r="AK99">
        <v>27.46</v>
      </c>
      <c r="AL99">
        <v>32.799999999999997</v>
      </c>
      <c r="AM99">
        <v>4.16</v>
      </c>
      <c r="AN99">
        <v>744.68</v>
      </c>
      <c r="AO99">
        <v>1.0811999999999999</v>
      </c>
      <c r="AP99" s="70">
        <v>1133.1199999999999</v>
      </c>
      <c r="AQ99" s="70">
        <v>1710.01</v>
      </c>
      <c r="AR99" s="70">
        <v>5718.71</v>
      </c>
      <c r="AS99">
        <v>455.52</v>
      </c>
      <c r="AT99">
        <v>294.56</v>
      </c>
      <c r="AU99" s="70">
        <v>9311.93</v>
      </c>
      <c r="AV99" s="70">
        <v>5233.8999999999996</v>
      </c>
      <c r="AW99">
        <v>0.50229999999999997</v>
      </c>
      <c r="AX99" s="70">
        <v>3280.67</v>
      </c>
      <c r="AY99">
        <v>0.31490000000000001</v>
      </c>
      <c r="AZ99">
        <v>879.98</v>
      </c>
      <c r="BA99">
        <v>8.4500000000000006E-2</v>
      </c>
      <c r="BB99" s="70">
        <v>1024.5899999999999</v>
      </c>
      <c r="BC99">
        <v>9.8299999999999998E-2</v>
      </c>
      <c r="BD99" s="70">
        <v>10419.14</v>
      </c>
      <c r="BE99" s="70">
        <v>3792.51</v>
      </c>
      <c r="BF99">
        <v>1.2770999999999999</v>
      </c>
      <c r="BG99">
        <v>0.54300000000000004</v>
      </c>
      <c r="BH99">
        <v>0.22270000000000001</v>
      </c>
      <c r="BI99">
        <v>0.17760000000000001</v>
      </c>
      <c r="BJ99">
        <v>3.15E-2</v>
      </c>
      <c r="BK99">
        <v>2.53E-2</v>
      </c>
    </row>
    <row r="100" spans="1:63" x14ac:dyDescent="0.25">
      <c r="A100" t="s">
        <v>179</v>
      </c>
      <c r="B100">
        <v>46284</v>
      </c>
      <c r="C100">
        <v>61.95</v>
      </c>
      <c r="D100">
        <v>34.68</v>
      </c>
      <c r="E100" s="70">
        <v>2148.36</v>
      </c>
      <c r="F100" s="70">
        <v>2122.7800000000002</v>
      </c>
      <c r="G100">
        <v>1.4999999999999999E-2</v>
      </c>
      <c r="H100">
        <v>3.3500000000000002E-2</v>
      </c>
      <c r="I100">
        <v>1.6000000000000001E-3</v>
      </c>
      <c r="J100">
        <v>3.4299999999999997E-2</v>
      </c>
      <c r="K100">
        <v>0.86960000000000004</v>
      </c>
      <c r="L100">
        <v>4.5900000000000003E-2</v>
      </c>
      <c r="M100">
        <v>0.34639999999999999</v>
      </c>
      <c r="N100">
        <v>1.01E-2</v>
      </c>
      <c r="O100">
        <v>0.1343</v>
      </c>
      <c r="P100" s="70">
        <v>57003.77</v>
      </c>
      <c r="Q100">
        <v>0.24859999999999999</v>
      </c>
      <c r="R100">
        <v>0.18959999999999999</v>
      </c>
      <c r="S100">
        <v>0.56179999999999997</v>
      </c>
      <c r="T100">
        <v>17.91</v>
      </c>
      <c r="U100">
        <v>14.69</v>
      </c>
      <c r="V100" s="70">
        <v>76849.3</v>
      </c>
      <c r="W100">
        <v>141.85</v>
      </c>
      <c r="X100" s="70">
        <v>182665.36</v>
      </c>
      <c r="Y100">
        <v>0.67779999999999996</v>
      </c>
      <c r="Z100">
        <v>0.26729999999999998</v>
      </c>
      <c r="AA100">
        <v>5.4899999999999997E-2</v>
      </c>
      <c r="AB100">
        <v>0.32219999999999999</v>
      </c>
      <c r="AC100">
        <v>182.67</v>
      </c>
      <c r="AD100" s="70">
        <v>5914.99</v>
      </c>
      <c r="AE100">
        <v>629.86</v>
      </c>
      <c r="AF100" s="70">
        <v>193278.81</v>
      </c>
      <c r="AG100" t="s">
        <v>751</v>
      </c>
      <c r="AH100" s="70">
        <v>33828</v>
      </c>
      <c r="AI100" s="70">
        <v>52388.23</v>
      </c>
      <c r="AJ100">
        <v>50.69</v>
      </c>
      <c r="AK100">
        <v>31.31</v>
      </c>
      <c r="AL100">
        <v>34.32</v>
      </c>
      <c r="AM100">
        <v>4.2699999999999996</v>
      </c>
      <c r="AN100" s="70">
        <v>1343.5</v>
      </c>
      <c r="AO100">
        <v>0.96450000000000002</v>
      </c>
      <c r="AP100" s="70">
        <v>1238.94</v>
      </c>
      <c r="AQ100" s="70">
        <v>1792.5</v>
      </c>
      <c r="AR100" s="70">
        <v>5811.82</v>
      </c>
      <c r="AS100">
        <v>576.20000000000005</v>
      </c>
      <c r="AT100">
        <v>304.70999999999998</v>
      </c>
      <c r="AU100" s="70">
        <v>9724.17</v>
      </c>
      <c r="AV100" s="70">
        <v>3371.95</v>
      </c>
      <c r="AW100">
        <v>0.32179999999999997</v>
      </c>
      <c r="AX100" s="70">
        <v>5331.07</v>
      </c>
      <c r="AY100">
        <v>0.50870000000000004</v>
      </c>
      <c r="AZ100" s="70">
        <v>1150.5999999999999</v>
      </c>
      <c r="BA100">
        <v>0.10979999999999999</v>
      </c>
      <c r="BB100">
        <v>625.91999999999996</v>
      </c>
      <c r="BC100">
        <v>5.9700000000000003E-2</v>
      </c>
      <c r="BD100" s="70">
        <v>10479.540000000001</v>
      </c>
      <c r="BE100" s="70">
        <v>1972.61</v>
      </c>
      <c r="BF100">
        <v>0.38529999999999998</v>
      </c>
      <c r="BG100">
        <v>0.56769999999999998</v>
      </c>
      <c r="BH100">
        <v>0.21529999999999999</v>
      </c>
      <c r="BI100">
        <v>0.16309999999999999</v>
      </c>
      <c r="BJ100">
        <v>3.0700000000000002E-2</v>
      </c>
      <c r="BK100">
        <v>2.3199999999999998E-2</v>
      </c>
    </row>
    <row r="101" spans="1:63" x14ac:dyDescent="0.25">
      <c r="A101" t="s">
        <v>180</v>
      </c>
      <c r="B101">
        <v>49601</v>
      </c>
      <c r="C101">
        <v>51.33</v>
      </c>
      <c r="D101">
        <v>16.88</v>
      </c>
      <c r="E101">
        <v>866.62</v>
      </c>
      <c r="F101">
        <v>885.68</v>
      </c>
      <c r="G101">
        <v>5.1000000000000004E-3</v>
      </c>
      <c r="H101">
        <v>5.4000000000000003E-3</v>
      </c>
      <c r="I101">
        <v>1.2999999999999999E-3</v>
      </c>
      <c r="J101">
        <v>7.4000000000000003E-3</v>
      </c>
      <c r="K101">
        <v>0.96960000000000002</v>
      </c>
      <c r="L101">
        <v>1.1299999999999999E-2</v>
      </c>
      <c r="M101">
        <v>0.33429999999999999</v>
      </c>
      <c r="N101">
        <v>5.0000000000000001E-3</v>
      </c>
      <c r="O101">
        <v>0.1275</v>
      </c>
      <c r="P101" s="70">
        <v>50822.81</v>
      </c>
      <c r="Q101">
        <v>0.21260000000000001</v>
      </c>
      <c r="R101">
        <v>0.19570000000000001</v>
      </c>
      <c r="S101">
        <v>0.5917</v>
      </c>
      <c r="T101">
        <v>17.670000000000002</v>
      </c>
      <c r="U101">
        <v>7.5</v>
      </c>
      <c r="V101" s="70">
        <v>63352.14</v>
      </c>
      <c r="W101">
        <v>111.21</v>
      </c>
      <c r="X101" s="70">
        <v>141926.07</v>
      </c>
      <c r="Y101">
        <v>0.82840000000000003</v>
      </c>
      <c r="Z101">
        <v>0.1159</v>
      </c>
      <c r="AA101">
        <v>5.57E-2</v>
      </c>
      <c r="AB101">
        <v>0.1716</v>
      </c>
      <c r="AC101">
        <v>141.93</v>
      </c>
      <c r="AD101" s="70">
        <v>4123.1099999999997</v>
      </c>
      <c r="AE101">
        <v>551.61</v>
      </c>
      <c r="AF101" s="70">
        <v>138387.29</v>
      </c>
      <c r="AG101" t="s">
        <v>751</v>
      </c>
      <c r="AH101" s="70">
        <v>32845</v>
      </c>
      <c r="AI101" s="70">
        <v>49564.18</v>
      </c>
      <c r="AJ101">
        <v>46.33</v>
      </c>
      <c r="AK101">
        <v>27.63</v>
      </c>
      <c r="AL101">
        <v>31.24</v>
      </c>
      <c r="AM101">
        <v>4.84</v>
      </c>
      <c r="AN101" s="70">
        <v>1427.36</v>
      </c>
      <c r="AO101">
        <v>1.0477000000000001</v>
      </c>
      <c r="AP101" s="70">
        <v>1370.3</v>
      </c>
      <c r="AQ101" s="70">
        <v>1817.48</v>
      </c>
      <c r="AR101" s="70">
        <v>5356.46</v>
      </c>
      <c r="AS101">
        <v>400.38</v>
      </c>
      <c r="AT101">
        <v>298.08</v>
      </c>
      <c r="AU101" s="70">
        <v>9242.69</v>
      </c>
      <c r="AV101" s="70">
        <v>4240.26</v>
      </c>
      <c r="AW101">
        <v>0.42130000000000001</v>
      </c>
      <c r="AX101" s="70">
        <v>3836.88</v>
      </c>
      <c r="AY101">
        <v>0.38119999999999998</v>
      </c>
      <c r="AZ101" s="70">
        <v>1342.27</v>
      </c>
      <c r="BA101">
        <v>0.13339999999999999</v>
      </c>
      <c r="BB101">
        <v>646.19000000000005</v>
      </c>
      <c r="BC101">
        <v>6.4199999999999993E-2</v>
      </c>
      <c r="BD101" s="70">
        <v>10065.6</v>
      </c>
      <c r="BE101" s="70">
        <v>3573.45</v>
      </c>
      <c r="BF101">
        <v>0.83650000000000002</v>
      </c>
      <c r="BG101">
        <v>0.55559999999999998</v>
      </c>
      <c r="BH101">
        <v>0.21809999999999999</v>
      </c>
      <c r="BI101">
        <v>0.16270000000000001</v>
      </c>
      <c r="BJ101">
        <v>3.2599999999999997E-2</v>
      </c>
      <c r="BK101">
        <v>3.1099999999999999E-2</v>
      </c>
    </row>
    <row r="102" spans="1:63" x14ac:dyDescent="0.25">
      <c r="A102" t="s">
        <v>181</v>
      </c>
      <c r="B102">
        <v>43778</v>
      </c>
      <c r="C102">
        <v>91.1</v>
      </c>
      <c r="D102">
        <v>20.93</v>
      </c>
      <c r="E102" s="70">
        <v>1906.38</v>
      </c>
      <c r="F102" s="70">
        <v>1875.19</v>
      </c>
      <c r="G102">
        <v>3.0999999999999999E-3</v>
      </c>
      <c r="H102">
        <v>1.09E-2</v>
      </c>
      <c r="I102">
        <v>1.2999999999999999E-3</v>
      </c>
      <c r="J102">
        <v>1.2500000000000001E-2</v>
      </c>
      <c r="K102">
        <v>0.9466</v>
      </c>
      <c r="L102">
        <v>2.5600000000000001E-2</v>
      </c>
      <c r="M102">
        <v>0.56789999999999996</v>
      </c>
      <c r="N102">
        <v>1.6999999999999999E-3</v>
      </c>
      <c r="O102">
        <v>0.16039999999999999</v>
      </c>
      <c r="P102" s="70">
        <v>49303.23</v>
      </c>
      <c r="Q102">
        <v>0.21</v>
      </c>
      <c r="R102">
        <v>0.17230000000000001</v>
      </c>
      <c r="S102">
        <v>0.61770000000000003</v>
      </c>
      <c r="T102">
        <v>18.100000000000001</v>
      </c>
      <c r="U102">
        <v>12.65</v>
      </c>
      <c r="V102" s="70">
        <v>68731.19</v>
      </c>
      <c r="W102">
        <v>146.13999999999999</v>
      </c>
      <c r="X102" s="70">
        <v>90104.13</v>
      </c>
      <c r="Y102">
        <v>0.79749999999999999</v>
      </c>
      <c r="Z102">
        <v>0.14219999999999999</v>
      </c>
      <c r="AA102">
        <v>6.0299999999999999E-2</v>
      </c>
      <c r="AB102">
        <v>0.20250000000000001</v>
      </c>
      <c r="AC102">
        <v>90.1</v>
      </c>
      <c r="AD102" s="70">
        <v>2320.46</v>
      </c>
      <c r="AE102">
        <v>335.61</v>
      </c>
      <c r="AF102" s="70">
        <v>88906.31</v>
      </c>
      <c r="AG102" t="s">
        <v>751</v>
      </c>
      <c r="AH102" s="70">
        <v>28093</v>
      </c>
      <c r="AI102" s="70">
        <v>40408.25</v>
      </c>
      <c r="AJ102">
        <v>36.799999999999997</v>
      </c>
      <c r="AK102">
        <v>24.45</v>
      </c>
      <c r="AL102">
        <v>28.72</v>
      </c>
      <c r="AM102">
        <v>3.96</v>
      </c>
      <c r="AN102">
        <v>897.37</v>
      </c>
      <c r="AO102">
        <v>0.96499999999999997</v>
      </c>
      <c r="AP102" s="70">
        <v>1128.79</v>
      </c>
      <c r="AQ102" s="70">
        <v>1869.78</v>
      </c>
      <c r="AR102" s="70">
        <v>5372.58</v>
      </c>
      <c r="AS102">
        <v>461.56</v>
      </c>
      <c r="AT102">
        <v>292.85000000000002</v>
      </c>
      <c r="AU102" s="70">
        <v>9125.5499999999993</v>
      </c>
      <c r="AV102" s="70">
        <v>5854.67</v>
      </c>
      <c r="AW102">
        <v>0.57950000000000002</v>
      </c>
      <c r="AX102" s="70">
        <v>2258.5500000000002</v>
      </c>
      <c r="AY102">
        <v>0.2235</v>
      </c>
      <c r="AZ102">
        <v>922.7</v>
      </c>
      <c r="BA102">
        <v>9.1300000000000006E-2</v>
      </c>
      <c r="BB102" s="70">
        <v>1067.5899999999999</v>
      </c>
      <c r="BC102">
        <v>0.1057</v>
      </c>
      <c r="BD102" s="70">
        <v>10103.51</v>
      </c>
      <c r="BE102" s="70">
        <v>5180.45</v>
      </c>
      <c r="BF102">
        <v>2.0878999999999999</v>
      </c>
      <c r="BG102">
        <v>0.53010000000000002</v>
      </c>
      <c r="BH102">
        <v>0.23499999999999999</v>
      </c>
      <c r="BI102">
        <v>0.1779</v>
      </c>
      <c r="BJ102">
        <v>3.39E-2</v>
      </c>
      <c r="BK102">
        <v>2.3099999999999999E-2</v>
      </c>
    </row>
    <row r="103" spans="1:63" x14ac:dyDescent="0.25">
      <c r="A103" t="s">
        <v>182</v>
      </c>
      <c r="B103">
        <v>49411</v>
      </c>
      <c r="C103">
        <v>89.9</v>
      </c>
      <c r="D103">
        <v>18.28</v>
      </c>
      <c r="E103" s="70">
        <v>1643.49</v>
      </c>
      <c r="F103" s="70">
        <v>1646.23</v>
      </c>
      <c r="G103">
        <v>2.3E-3</v>
      </c>
      <c r="H103">
        <v>6.3E-3</v>
      </c>
      <c r="I103">
        <v>1.1000000000000001E-3</v>
      </c>
      <c r="J103">
        <v>9.9000000000000008E-3</v>
      </c>
      <c r="K103">
        <v>0.96430000000000005</v>
      </c>
      <c r="L103">
        <v>1.6E-2</v>
      </c>
      <c r="M103">
        <v>0.4476</v>
      </c>
      <c r="N103">
        <v>1.1999999999999999E-3</v>
      </c>
      <c r="O103">
        <v>0.14349999999999999</v>
      </c>
      <c r="P103" s="70">
        <v>50068.71</v>
      </c>
      <c r="Q103">
        <v>0.19420000000000001</v>
      </c>
      <c r="R103">
        <v>0.19470000000000001</v>
      </c>
      <c r="S103">
        <v>0.61109999999999998</v>
      </c>
      <c r="T103">
        <v>18.75</v>
      </c>
      <c r="U103">
        <v>11.96</v>
      </c>
      <c r="V103" s="70">
        <v>65326.080000000002</v>
      </c>
      <c r="W103">
        <v>132.5</v>
      </c>
      <c r="X103" s="70">
        <v>109345.45</v>
      </c>
      <c r="Y103">
        <v>0.86309999999999998</v>
      </c>
      <c r="Z103">
        <v>8.5900000000000004E-2</v>
      </c>
      <c r="AA103">
        <v>5.0999999999999997E-2</v>
      </c>
      <c r="AB103">
        <v>0.13689999999999999</v>
      </c>
      <c r="AC103">
        <v>109.35</v>
      </c>
      <c r="AD103" s="70">
        <v>2740.71</v>
      </c>
      <c r="AE103">
        <v>395.3</v>
      </c>
      <c r="AF103" s="70">
        <v>108859.76</v>
      </c>
      <c r="AG103" t="s">
        <v>751</v>
      </c>
      <c r="AH103" s="70">
        <v>31425</v>
      </c>
      <c r="AI103" s="70">
        <v>45062.400000000001</v>
      </c>
      <c r="AJ103">
        <v>36.04</v>
      </c>
      <c r="AK103">
        <v>24.12</v>
      </c>
      <c r="AL103">
        <v>26.22</v>
      </c>
      <c r="AM103">
        <v>4.09</v>
      </c>
      <c r="AN103">
        <v>688.09</v>
      </c>
      <c r="AO103">
        <v>0.93320000000000003</v>
      </c>
      <c r="AP103" s="70">
        <v>1143.17</v>
      </c>
      <c r="AQ103" s="70">
        <v>1892.75</v>
      </c>
      <c r="AR103" s="70">
        <v>4962.3599999999997</v>
      </c>
      <c r="AS103">
        <v>390.65</v>
      </c>
      <c r="AT103">
        <v>223.29</v>
      </c>
      <c r="AU103" s="70">
        <v>8612.2199999999993</v>
      </c>
      <c r="AV103" s="70">
        <v>5305.09</v>
      </c>
      <c r="AW103">
        <v>0.55430000000000001</v>
      </c>
      <c r="AX103" s="70">
        <v>2522.83</v>
      </c>
      <c r="AY103">
        <v>0.2636</v>
      </c>
      <c r="AZ103">
        <v>942.17</v>
      </c>
      <c r="BA103">
        <v>9.8400000000000001E-2</v>
      </c>
      <c r="BB103">
        <v>800.78</v>
      </c>
      <c r="BC103">
        <v>8.3699999999999997E-2</v>
      </c>
      <c r="BD103" s="70">
        <v>9570.8700000000008</v>
      </c>
      <c r="BE103" s="70">
        <v>4717.1000000000004</v>
      </c>
      <c r="BF103">
        <v>1.5152000000000001</v>
      </c>
      <c r="BG103">
        <v>0.5413</v>
      </c>
      <c r="BH103">
        <v>0.2273</v>
      </c>
      <c r="BI103">
        <v>0.1714</v>
      </c>
      <c r="BJ103">
        <v>3.6700000000000003E-2</v>
      </c>
      <c r="BK103">
        <v>2.3300000000000001E-2</v>
      </c>
    </row>
    <row r="104" spans="1:63" x14ac:dyDescent="0.25">
      <c r="A104" t="s">
        <v>183</v>
      </c>
      <c r="B104">
        <v>48132</v>
      </c>
      <c r="C104">
        <v>19.29</v>
      </c>
      <c r="D104">
        <v>126.66</v>
      </c>
      <c r="E104" s="70">
        <v>2442.77</v>
      </c>
      <c r="F104" s="70">
        <v>2253.2399999999998</v>
      </c>
      <c r="G104">
        <v>5.8999999999999999E-3</v>
      </c>
      <c r="H104">
        <v>0.2079</v>
      </c>
      <c r="I104">
        <v>1.1999999999999999E-3</v>
      </c>
      <c r="J104">
        <v>6.9099999999999995E-2</v>
      </c>
      <c r="K104">
        <v>0.63660000000000005</v>
      </c>
      <c r="L104">
        <v>7.9299999999999995E-2</v>
      </c>
      <c r="M104">
        <v>0.68440000000000001</v>
      </c>
      <c r="N104">
        <v>1.4999999999999999E-2</v>
      </c>
      <c r="O104">
        <v>0.16880000000000001</v>
      </c>
      <c r="P104" s="70">
        <v>52832.480000000003</v>
      </c>
      <c r="Q104">
        <v>0.24759999999999999</v>
      </c>
      <c r="R104">
        <v>0.17399999999999999</v>
      </c>
      <c r="S104">
        <v>0.57840000000000003</v>
      </c>
      <c r="T104">
        <v>17.920000000000002</v>
      </c>
      <c r="U104">
        <v>16.23</v>
      </c>
      <c r="V104" s="70">
        <v>70265.56</v>
      </c>
      <c r="W104">
        <v>147.63</v>
      </c>
      <c r="X104" s="70">
        <v>79401.149999999994</v>
      </c>
      <c r="Y104">
        <v>0.72589999999999999</v>
      </c>
      <c r="Z104">
        <v>0.2215</v>
      </c>
      <c r="AA104">
        <v>5.2600000000000001E-2</v>
      </c>
      <c r="AB104">
        <v>0.27410000000000001</v>
      </c>
      <c r="AC104">
        <v>79.400000000000006</v>
      </c>
      <c r="AD104" s="70">
        <v>2854.6</v>
      </c>
      <c r="AE104">
        <v>412.31</v>
      </c>
      <c r="AF104" s="70">
        <v>79112.31</v>
      </c>
      <c r="AG104" t="s">
        <v>751</v>
      </c>
      <c r="AH104" s="70">
        <v>25536</v>
      </c>
      <c r="AI104" s="70">
        <v>37641.86</v>
      </c>
      <c r="AJ104">
        <v>50.81</v>
      </c>
      <c r="AK104">
        <v>34.15</v>
      </c>
      <c r="AL104">
        <v>37.71</v>
      </c>
      <c r="AM104">
        <v>4.5</v>
      </c>
      <c r="AN104">
        <v>222.14</v>
      </c>
      <c r="AO104">
        <v>0.95669999999999999</v>
      </c>
      <c r="AP104" s="70">
        <v>1247.17</v>
      </c>
      <c r="AQ104" s="70">
        <v>1949.04</v>
      </c>
      <c r="AR104" s="70">
        <v>5689.02</v>
      </c>
      <c r="AS104">
        <v>526.49</v>
      </c>
      <c r="AT104">
        <v>302.20999999999998</v>
      </c>
      <c r="AU104" s="70">
        <v>9713.92</v>
      </c>
      <c r="AV104" s="70">
        <v>6488.28</v>
      </c>
      <c r="AW104">
        <v>0.57909999999999995</v>
      </c>
      <c r="AX104" s="70">
        <v>2553.89</v>
      </c>
      <c r="AY104">
        <v>0.22789999999999999</v>
      </c>
      <c r="AZ104">
        <v>831.76</v>
      </c>
      <c r="BA104">
        <v>7.4200000000000002E-2</v>
      </c>
      <c r="BB104" s="70">
        <v>1330.69</v>
      </c>
      <c r="BC104">
        <v>0.1188</v>
      </c>
      <c r="BD104" s="70">
        <v>11204.62</v>
      </c>
      <c r="BE104" s="70">
        <v>4866.99</v>
      </c>
      <c r="BF104">
        <v>2.1383999999999999</v>
      </c>
      <c r="BG104">
        <v>0.53639999999999999</v>
      </c>
      <c r="BH104">
        <v>0.21149999999999999</v>
      </c>
      <c r="BI104">
        <v>0.2051</v>
      </c>
      <c r="BJ104">
        <v>2.8299999999999999E-2</v>
      </c>
      <c r="BK104">
        <v>1.8700000000000001E-2</v>
      </c>
    </row>
    <row r="105" spans="1:63" x14ac:dyDescent="0.25">
      <c r="A105" t="s">
        <v>184</v>
      </c>
      <c r="B105">
        <v>46326</v>
      </c>
      <c r="C105">
        <v>94.1</v>
      </c>
      <c r="D105">
        <v>19.350000000000001</v>
      </c>
      <c r="E105" s="70">
        <v>1821.19</v>
      </c>
      <c r="F105" s="70">
        <v>1766.17</v>
      </c>
      <c r="G105">
        <v>3.5999999999999999E-3</v>
      </c>
      <c r="H105">
        <v>6.3E-3</v>
      </c>
      <c r="I105">
        <v>1.4E-3</v>
      </c>
      <c r="J105">
        <v>1.3100000000000001E-2</v>
      </c>
      <c r="K105">
        <v>0.95809999999999995</v>
      </c>
      <c r="L105">
        <v>1.7500000000000002E-2</v>
      </c>
      <c r="M105">
        <v>0.42180000000000001</v>
      </c>
      <c r="N105">
        <v>1.2500000000000001E-2</v>
      </c>
      <c r="O105">
        <v>0.1416</v>
      </c>
      <c r="P105" s="70">
        <v>52016.43</v>
      </c>
      <c r="Q105">
        <v>0.1976</v>
      </c>
      <c r="R105">
        <v>0.20680000000000001</v>
      </c>
      <c r="S105">
        <v>0.59560000000000002</v>
      </c>
      <c r="T105">
        <v>18.09</v>
      </c>
      <c r="U105">
        <v>11.47</v>
      </c>
      <c r="V105" s="70">
        <v>70096.13</v>
      </c>
      <c r="W105">
        <v>153.63</v>
      </c>
      <c r="X105" s="70">
        <v>134880.5</v>
      </c>
      <c r="Y105">
        <v>0.80020000000000002</v>
      </c>
      <c r="Z105">
        <v>0.13420000000000001</v>
      </c>
      <c r="AA105">
        <v>6.5600000000000006E-2</v>
      </c>
      <c r="AB105">
        <v>0.19980000000000001</v>
      </c>
      <c r="AC105">
        <v>134.88</v>
      </c>
      <c r="AD105" s="70">
        <v>3819.09</v>
      </c>
      <c r="AE105">
        <v>469.24</v>
      </c>
      <c r="AF105" s="70">
        <v>136961.20000000001</v>
      </c>
      <c r="AG105" t="s">
        <v>751</v>
      </c>
      <c r="AH105" s="70">
        <v>32276</v>
      </c>
      <c r="AI105" s="70">
        <v>47526.03</v>
      </c>
      <c r="AJ105">
        <v>42.02</v>
      </c>
      <c r="AK105">
        <v>26.1</v>
      </c>
      <c r="AL105">
        <v>30.75</v>
      </c>
      <c r="AM105">
        <v>4.42</v>
      </c>
      <c r="AN105">
        <v>923.09</v>
      </c>
      <c r="AO105">
        <v>1.0192000000000001</v>
      </c>
      <c r="AP105" s="70">
        <v>1125.47</v>
      </c>
      <c r="AQ105" s="70">
        <v>1924.46</v>
      </c>
      <c r="AR105" s="70">
        <v>5367.78</v>
      </c>
      <c r="AS105">
        <v>419.03</v>
      </c>
      <c r="AT105">
        <v>267.87</v>
      </c>
      <c r="AU105" s="70">
        <v>9104.61</v>
      </c>
      <c r="AV105" s="70">
        <v>4682.8900000000003</v>
      </c>
      <c r="AW105">
        <v>0.4622</v>
      </c>
      <c r="AX105" s="70">
        <v>3670.78</v>
      </c>
      <c r="AY105">
        <v>0.36230000000000001</v>
      </c>
      <c r="AZ105">
        <v>973.14</v>
      </c>
      <c r="BA105">
        <v>9.6100000000000005E-2</v>
      </c>
      <c r="BB105">
        <v>803.93</v>
      </c>
      <c r="BC105">
        <v>7.9399999999999998E-2</v>
      </c>
      <c r="BD105" s="70">
        <v>10130.74</v>
      </c>
      <c r="BE105" s="70">
        <v>3694.64</v>
      </c>
      <c r="BF105">
        <v>0.99439999999999995</v>
      </c>
      <c r="BG105">
        <v>0.54849999999999999</v>
      </c>
      <c r="BH105">
        <v>0.2258</v>
      </c>
      <c r="BI105">
        <v>0.16489999999999999</v>
      </c>
      <c r="BJ105">
        <v>3.5700000000000003E-2</v>
      </c>
      <c r="BK105">
        <v>2.5100000000000001E-2</v>
      </c>
    </row>
    <row r="106" spans="1:63" x14ac:dyDescent="0.25">
      <c r="A106" t="s">
        <v>185</v>
      </c>
      <c r="B106">
        <v>43794</v>
      </c>
      <c r="C106">
        <v>15.78</v>
      </c>
      <c r="D106">
        <v>487.21</v>
      </c>
      <c r="E106" s="70">
        <v>6918.38</v>
      </c>
      <c r="F106" s="70">
        <v>6288.36</v>
      </c>
      <c r="G106">
        <v>2.35E-2</v>
      </c>
      <c r="H106">
        <v>0.36149999999999999</v>
      </c>
      <c r="I106">
        <v>1.1000000000000001E-3</v>
      </c>
      <c r="J106">
        <v>4.41E-2</v>
      </c>
      <c r="K106">
        <v>0.50739999999999996</v>
      </c>
      <c r="L106">
        <v>6.2399999999999997E-2</v>
      </c>
      <c r="M106">
        <v>0.45910000000000001</v>
      </c>
      <c r="N106">
        <v>0.05</v>
      </c>
      <c r="O106">
        <v>0.14799999999999999</v>
      </c>
      <c r="P106" s="70">
        <v>63225.43</v>
      </c>
      <c r="Q106">
        <v>0.2107</v>
      </c>
      <c r="R106">
        <v>0.2077</v>
      </c>
      <c r="S106">
        <v>0.58160000000000001</v>
      </c>
      <c r="T106">
        <v>17.86</v>
      </c>
      <c r="U106">
        <v>39.58</v>
      </c>
      <c r="V106" s="70">
        <v>85122.92</v>
      </c>
      <c r="W106">
        <v>172.82</v>
      </c>
      <c r="X106" s="70">
        <v>139339.6</v>
      </c>
      <c r="Y106">
        <v>0.78410000000000002</v>
      </c>
      <c r="Z106">
        <v>0.1968</v>
      </c>
      <c r="AA106">
        <v>1.9099999999999999E-2</v>
      </c>
      <c r="AB106">
        <v>0.21590000000000001</v>
      </c>
      <c r="AC106">
        <v>139.34</v>
      </c>
      <c r="AD106" s="70">
        <v>7839.84</v>
      </c>
      <c r="AE106">
        <v>978.04</v>
      </c>
      <c r="AF106" s="70">
        <v>161663.74</v>
      </c>
      <c r="AG106" t="s">
        <v>751</v>
      </c>
      <c r="AH106" s="70">
        <v>34501</v>
      </c>
      <c r="AI106" s="70">
        <v>57654.07</v>
      </c>
      <c r="AJ106">
        <v>96.89</v>
      </c>
      <c r="AK106">
        <v>55.27</v>
      </c>
      <c r="AL106">
        <v>64.069999999999993</v>
      </c>
      <c r="AM106">
        <v>4.93</v>
      </c>
      <c r="AN106">
        <v>705.84</v>
      </c>
      <c r="AO106">
        <v>1.1836</v>
      </c>
      <c r="AP106" s="70">
        <v>1588.12</v>
      </c>
      <c r="AQ106" s="70">
        <v>2199.75</v>
      </c>
      <c r="AR106" s="70">
        <v>6883.16</v>
      </c>
      <c r="AS106">
        <v>814.71</v>
      </c>
      <c r="AT106">
        <v>418.32</v>
      </c>
      <c r="AU106" s="70">
        <v>11904.07</v>
      </c>
      <c r="AV106" s="70">
        <v>4051.55</v>
      </c>
      <c r="AW106">
        <v>0.3044</v>
      </c>
      <c r="AX106" s="70">
        <v>7530.09</v>
      </c>
      <c r="AY106">
        <v>0.56569999999999998</v>
      </c>
      <c r="AZ106">
        <v>890.63</v>
      </c>
      <c r="BA106">
        <v>6.6900000000000001E-2</v>
      </c>
      <c r="BB106">
        <v>839.72</v>
      </c>
      <c r="BC106">
        <v>6.3100000000000003E-2</v>
      </c>
      <c r="BD106" s="70">
        <v>13311.99</v>
      </c>
      <c r="BE106" s="70">
        <v>2265.94</v>
      </c>
      <c r="BF106">
        <v>0.39360000000000001</v>
      </c>
      <c r="BG106">
        <v>0.58379999999999999</v>
      </c>
      <c r="BH106">
        <v>0.21260000000000001</v>
      </c>
      <c r="BI106">
        <v>0.1489</v>
      </c>
      <c r="BJ106">
        <v>2.7E-2</v>
      </c>
      <c r="BK106">
        <v>2.76E-2</v>
      </c>
    </row>
    <row r="107" spans="1:63" x14ac:dyDescent="0.25">
      <c r="A107" t="s">
        <v>186</v>
      </c>
      <c r="B107">
        <v>43786</v>
      </c>
      <c r="C107">
        <v>71.14</v>
      </c>
      <c r="D107">
        <v>523.38</v>
      </c>
      <c r="E107" s="70">
        <v>37235.1</v>
      </c>
      <c r="F107" s="70">
        <v>26346.79</v>
      </c>
      <c r="G107">
        <v>1.7100000000000001E-2</v>
      </c>
      <c r="H107">
        <v>0.56630000000000003</v>
      </c>
      <c r="I107">
        <v>1.4E-3</v>
      </c>
      <c r="J107">
        <v>7.7600000000000002E-2</v>
      </c>
      <c r="K107">
        <v>0.2802</v>
      </c>
      <c r="L107">
        <v>5.74E-2</v>
      </c>
      <c r="M107">
        <v>0.85899999999999999</v>
      </c>
      <c r="N107">
        <v>6.5100000000000005E-2</v>
      </c>
      <c r="O107">
        <v>0.19400000000000001</v>
      </c>
      <c r="P107" s="70">
        <v>63195.86</v>
      </c>
      <c r="Q107">
        <v>0.1351</v>
      </c>
      <c r="R107">
        <v>0.13139999999999999</v>
      </c>
      <c r="S107">
        <v>0.73340000000000005</v>
      </c>
      <c r="T107">
        <v>19.09</v>
      </c>
      <c r="U107">
        <v>190.65</v>
      </c>
      <c r="V107" s="70">
        <v>81379.25</v>
      </c>
      <c r="W107">
        <v>195.27</v>
      </c>
      <c r="X107" s="70">
        <v>102325.62</v>
      </c>
      <c r="Y107">
        <v>0.57920000000000005</v>
      </c>
      <c r="Z107">
        <v>0.376</v>
      </c>
      <c r="AA107">
        <v>4.48E-2</v>
      </c>
      <c r="AB107">
        <v>0.42080000000000001</v>
      </c>
      <c r="AC107">
        <v>102.33</v>
      </c>
      <c r="AD107" s="70">
        <v>4815.57</v>
      </c>
      <c r="AE107">
        <v>456.97</v>
      </c>
      <c r="AF107" s="70">
        <v>100560.12</v>
      </c>
      <c r="AG107" t="s">
        <v>751</v>
      </c>
      <c r="AH107" s="70">
        <v>24267</v>
      </c>
      <c r="AI107" s="70">
        <v>40034.42</v>
      </c>
      <c r="AJ107">
        <v>68.989999999999995</v>
      </c>
      <c r="AK107">
        <v>42.06</v>
      </c>
      <c r="AL107">
        <v>55.27</v>
      </c>
      <c r="AM107">
        <v>4.2</v>
      </c>
      <c r="AN107">
        <v>0</v>
      </c>
      <c r="AO107">
        <v>1.1343000000000001</v>
      </c>
      <c r="AP107" s="70">
        <v>1915.43</v>
      </c>
      <c r="AQ107" s="70">
        <v>2705.72</v>
      </c>
      <c r="AR107" s="70">
        <v>7484.48</v>
      </c>
      <c r="AS107">
        <v>865.87</v>
      </c>
      <c r="AT107">
        <v>705.06</v>
      </c>
      <c r="AU107" s="70">
        <v>13676.56</v>
      </c>
      <c r="AV107" s="70">
        <v>8498.3700000000008</v>
      </c>
      <c r="AW107">
        <v>0.4924</v>
      </c>
      <c r="AX107" s="70">
        <v>5853.65</v>
      </c>
      <c r="AY107">
        <v>0.3392</v>
      </c>
      <c r="AZ107">
        <v>588.91</v>
      </c>
      <c r="BA107">
        <v>3.4099999999999998E-2</v>
      </c>
      <c r="BB107" s="70">
        <v>2316.5100000000002</v>
      </c>
      <c r="BC107">
        <v>0.13420000000000001</v>
      </c>
      <c r="BD107" s="70">
        <v>17257.43</v>
      </c>
      <c r="BE107" s="70">
        <v>3260.69</v>
      </c>
      <c r="BF107">
        <v>1.1274</v>
      </c>
      <c r="BG107">
        <v>0.46939999999999998</v>
      </c>
      <c r="BH107">
        <v>0.1948</v>
      </c>
      <c r="BI107">
        <v>0.30059999999999998</v>
      </c>
      <c r="BJ107">
        <v>2.1700000000000001E-2</v>
      </c>
      <c r="BK107">
        <v>1.35E-2</v>
      </c>
    </row>
    <row r="108" spans="1:63" x14ac:dyDescent="0.25">
      <c r="A108" t="s">
        <v>187</v>
      </c>
      <c r="B108">
        <v>46391</v>
      </c>
      <c r="C108">
        <v>80.81</v>
      </c>
      <c r="D108">
        <v>21.77</v>
      </c>
      <c r="E108" s="70">
        <v>1759.08</v>
      </c>
      <c r="F108" s="70">
        <v>1736.26</v>
      </c>
      <c r="G108">
        <v>3.3999999999999998E-3</v>
      </c>
      <c r="H108">
        <v>5.5999999999999999E-3</v>
      </c>
      <c r="I108">
        <v>1.4E-3</v>
      </c>
      <c r="J108">
        <v>1.1900000000000001E-2</v>
      </c>
      <c r="K108">
        <v>0.96120000000000005</v>
      </c>
      <c r="L108">
        <v>1.66E-2</v>
      </c>
      <c r="M108">
        <v>0.30420000000000003</v>
      </c>
      <c r="N108">
        <v>3.8E-3</v>
      </c>
      <c r="O108">
        <v>0.11990000000000001</v>
      </c>
      <c r="P108" s="70">
        <v>53522.559999999998</v>
      </c>
      <c r="Q108">
        <v>0.26669999999999999</v>
      </c>
      <c r="R108">
        <v>0.18340000000000001</v>
      </c>
      <c r="S108">
        <v>0.54990000000000006</v>
      </c>
      <c r="T108">
        <v>19.850000000000001</v>
      </c>
      <c r="U108">
        <v>12.04</v>
      </c>
      <c r="V108" s="70">
        <v>72403.509999999995</v>
      </c>
      <c r="W108">
        <v>141.84</v>
      </c>
      <c r="X108" s="70">
        <v>126955.51</v>
      </c>
      <c r="Y108">
        <v>0.86480000000000001</v>
      </c>
      <c r="Z108">
        <v>7.6200000000000004E-2</v>
      </c>
      <c r="AA108">
        <v>5.8999999999999997E-2</v>
      </c>
      <c r="AB108">
        <v>0.13519999999999999</v>
      </c>
      <c r="AC108">
        <v>126.96</v>
      </c>
      <c r="AD108" s="70">
        <v>3495.65</v>
      </c>
      <c r="AE108">
        <v>463.92</v>
      </c>
      <c r="AF108" s="70">
        <v>133695.20000000001</v>
      </c>
      <c r="AG108" t="s">
        <v>751</v>
      </c>
      <c r="AH108" s="70">
        <v>35501</v>
      </c>
      <c r="AI108" s="70">
        <v>51569.71</v>
      </c>
      <c r="AJ108">
        <v>43.08</v>
      </c>
      <c r="AK108">
        <v>26.69</v>
      </c>
      <c r="AL108">
        <v>28.87</v>
      </c>
      <c r="AM108">
        <v>4.5599999999999996</v>
      </c>
      <c r="AN108" s="70">
        <v>1096.75</v>
      </c>
      <c r="AO108">
        <v>0.99329999999999996</v>
      </c>
      <c r="AP108" s="70">
        <v>1154.6600000000001</v>
      </c>
      <c r="AQ108" s="70">
        <v>1799.28</v>
      </c>
      <c r="AR108" s="70">
        <v>5083.16</v>
      </c>
      <c r="AS108">
        <v>428.26</v>
      </c>
      <c r="AT108">
        <v>221.8</v>
      </c>
      <c r="AU108" s="70">
        <v>8687.16</v>
      </c>
      <c r="AV108" s="70">
        <v>4683</v>
      </c>
      <c r="AW108">
        <v>0.4803</v>
      </c>
      <c r="AX108" s="70">
        <v>3505.29</v>
      </c>
      <c r="AY108">
        <v>0.35949999999999999</v>
      </c>
      <c r="AZ108" s="70">
        <v>1003.3</v>
      </c>
      <c r="BA108">
        <v>0.10290000000000001</v>
      </c>
      <c r="BB108">
        <v>558.59</v>
      </c>
      <c r="BC108">
        <v>5.7299999999999997E-2</v>
      </c>
      <c r="BD108" s="70">
        <v>9750.18</v>
      </c>
      <c r="BE108" s="70">
        <v>4107.1000000000004</v>
      </c>
      <c r="BF108">
        <v>1.0308999999999999</v>
      </c>
      <c r="BG108">
        <v>0.56620000000000004</v>
      </c>
      <c r="BH108">
        <v>0.22090000000000001</v>
      </c>
      <c r="BI108">
        <v>0.14990000000000001</v>
      </c>
      <c r="BJ108">
        <v>3.9800000000000002E-2</v>
      </c>
      <c r="BK108">
        <v>2.3199999999999998E-2</v>
      </c>
    </row>
    <row r="109" spans="1:63" x14ac:dyDescent="0.25">
      <c r="A109" t="s">
        <v>188</v>
      </c>
      <c r="B109">
        <v>48488</v>
      </c>
      <c r="C109">
        <v>96.48</v>
      </c>
      <c r="D109">
        <v>25.76</v>
      </c>
      <c r="E109" s="70">
        <v>2485.0100000000002</v>
      </c>
      <c r="F109" s="70">
        <v>2410.31</v>
      </c>
      <c r="G109">
        <v>6.0000000000000001E-3</v>
      </c>
      <c r="H109">
        <v>8.3999999999999995E-3</v>
      </c>
      <c r="I109">
        <v>1.2999999999999999E-3</v>
      </c>
      <c r="J109">
        <v>1.52E-2</v>
      </c>
      <c r="K109">
        <v>0.9496</v>
      </c>
      <c r="L109">
        <v>1.95E-2</v>
      </c>
      <c r="M109">
        <v>0.35630000000000001</v>
      </c>
      <c r="N109">
        <v>6.1999999999999998E-3</v>
      </c>
      <c r="O109">
        <v>0.13250000000000001</v>
      </c>
      <c r="P109" s="70">
        <v>55711.87</v>
      </c>
      <c r="Q109">
        <v>0.19239999999999999</v>
      </c>
      <c r="R109">
        <v>0.20130000000000001</v>
      </c>
      <c r="S109">
        <v>0.60629999999999995</v>
      </c>
      <c r="T109">
        <v>19.13</v>
      </c>
      <c r="U109">
        <v>13.22</v>
      </c>
      <c r="V109" s="70">
        <v>75199.13</v>
      </c>
      <c r="W109">
        <v>182.23</v>
      </c>
      <c r="X109" s="70">
        <v>132386.32</v>
      </c>
      <c r="Y109">
        <v>0.76749999999999996</v>
      </c>
      <c r="Z109">
        <v>0.15409999999999999</v>
      </c>
      <c r="AA109">
        <v>7.8399999999999997E-2</v>
      </c>
      <c r="AB109">
        <v>0.23250000000000001</v>
      </c>
      <c r="AC109">
        <v>132.38999999999999</v>
      </c>
      <c r="AD109" s="70">
        <v>3730.75</v>
      </c>
      <c r="AE109">
        <v>447.89</v>
      </c>
      <c r="AF109" s="70">
        <v>134929.88</v>
      </c>
      <c r="AG109" t="s">
        <v>751</v>
      </c>
      <c r="AH109" s="70">
        <v>33818</v>
      </c>
      <c r="AI109" s="70">
        <v>49606.36</v>
      </c>
      <c r="AJ109">
        <v>42.9</v>
      </c>
      <c r="AK109">
        <v>26.3</v>
      </c>
      <c r="AL109">
        <v>29.82</v>
      </c>
      <c r="AM109">
        <v>4.3600000000000003</v>
      </c>
      <c r="AN109">
        <v>838.04</v>
      </c>
      <c r="AO109">
        <v>0.91690000000000005</v>
      </c>
      <c r="AP109" s="70">
        <v>1092.73</v>
      </c>
      <c r="AQ109" s="70">
        <v>1719.26</v>
      </c>
      <c r="AR109" s="70">
        <v>5220.74</v>
      </c>
      <c r="AS109">
        <v>393.38</v>
      </c>
      <c r="AT109">
        <v>229.9</v>
      </c>
      <c r="AU109" s="70">
        <v>8656</v>
      </c>
      <c r="AV109" s="70">
        <v>4441.72</v>
      </c>
      <c r="AW109">
        <v>0.46160000000000001</v>
      </c>
      <c r="AX109" s="70">
        <v>3680.07</v>
      </c>
      <c r="AY109">
        <v>0.38240000000000002</v>
      </c>
      <c r="AZ109">
        <v>854.38</v>
      </c>
      <c r="BA109">
        <v>8.8800000000000004E-2</v>
      </c>
      <c r="BB109">
        <v>646.61</v>
      </c>
      <c r="BC109">
        <v>6.7199999999999996E-2</v>
      </c>
      <c r="BD109" s="70">
        <v>9622.7800000000007</v>
      </c>
      <c r="BE109" s="70">
        <v>3511.7</v>
      </c>
      <c r="BF109">
        <v>0.93059999999999998</v>
      </c>
      <c r="BG109">
        <v>0.56320000000000003</v>
      </c>
      <c r="BH109">
        <v>0.21909999999999999</v>
      </c>
      <c r="BI109">
        <v>0.15509999999999999</v>
      </c>
      <c r="BJ109">
        <v>3.4099999999999998E-2</v>
      </c>
      <c r="BK109">
        <v>2.86E-2</v>
      </c>
    </row>
    <row r="110" spans="1:63" x14ac:dyDescent="0.25">
      <c r="A110" t="s">
        <v>189</v>
      </c>
      <c r="B110">
        <v>45302</v>
      </c>
      <c r="C110">
        <v>83.33</v>
      </c>
      <c r="D110">
        <v>25.66</v>
      </c>
      <c r="E110" s="70">
        <v>2138.5100000000002</v>
      </c>
      <c r="F110" s="70">
        <v>2055.11</v>
      </c>
      <c r="G110">
        <v>6.3E-3</v>
      </c>
      <c r="H110">
        <v>1.6899999999999998E-2</v>
      </c>
      <c r="I110">
        <v>1.2999999999999999E-3</v>
      </c>
      <c r="J110">
        <v>4.7899999999999998E-2</v>
      </c>
      <c r="K110">
        <v>0.89410000000000001</v>
      </c>
      <c r="L110">
        <v>3.3399999999999999E-2</v>
      </c>
      <c r="M110">
        <v>0.44450000000000001</v>
      </c>
      <c r="N110">
        <v>1.12E-2</v>
      </c>
      <c r="O110">
        <v>0.15229999999999999</v>
      </c>
      <c r="P110" s="70">
        <v>53613.1</v>
      </c>
      <c r="Q110">
        <v>0.21510000000000001</v>
      </c>
      <c r="R110">
        <v>0.16930000000000001</v>
      </c>
      <c r="S110">
        <v>0.61560000000000004</v>
      </c>
      <c r="T110">
        <v>18.559999999999999</v>
      </c>
      <c r="U110">
        <v>14.34</v>
      </c>
      <c r="V110" s="70">
        <v>69794.75</v>
      </c>
      <c r="W110">
        <v>145.56</v>
      </c>
      <c r="X110" s="70">
        <v>116522.2</v>
      </c>
      <c r="Y110">
        <v>0.78820000000000001</v>
      </c>
      <c r="Z110">
        <v>0.1784</v>
      </c>
      <c r="AA110">
        <v>3.3399999999999999E-2</v>
      </c>
      <c r="AB110">
        <v>0.21179999999999999</v>
      </c>
      <c r="AC110">
        <v>116.52</v>
      </c>
      <c r="AD110" s="70">
        <v>3378.94</v>
      </c>
      <c r="AE110">
        <v>467.61</v>
      </c>
      <c r="AF110" s="70">
        <v>119570.6</v>
      </c>
      <c r="AG110" t="s">
        <v>751</v>
      </c>
      <c r="AH110" s="70">
        <v>29794</v>
      </c>
      <c r="AI110" s="70">
        <v>44723.93</v>
      </c>
      <c r="AJ110">
        <v>45.41</v>
      </c>
      <c r="AK110">
        <v>27.58</v>
      </c>
      <c r="AL110">
        <v>32.479999999999997</v>
      </c>
      <c r="AM110">
        <v>3.98</v>
      </c>
      <c r="AN110">
        <v>951.74</v>
      </c>
      <c r="AO110">
        <v>1.0698000000000001</v>
      </c>
      <c r="AP110" s="70">
        <v>1170.0999999999999</v>
      </c>
      <c r="AQ110" s="70">
        <v>1735.17</v>
      </c>
      <c r="AR110" s="70">
        <v>5597.42</v>
      </c>
      <c r="AS110">
        <v>512.6</v>
      </c>
      <c r="AT110">
        <v>284.64</v>
      </c>
      <c r="AU110" s="70">
        <v>9299.92</v>
      </c>
      <c r="AV110" s="70">
        <v>4947.67</v>
      </c>
      <c r="AW110">
        <v>0.4834</v>
      </c>
      <c r="AX110" s="70">
        <v>3525.76</v>
      </c>
      <c r="AY110">
        <v>0.34449999999999997</v>
      </c>
      <c r="AZ110">
        <v>921.06</v>
      </c>
      <c r="BA110">
        <v>0.09</v>
      </c>
      <c r="BB110">
        <v>840.02</v>
      </c>
      <c r="BC110">
        <v>8.2100000000000006E-2</v>
      </c>
      <c r="BD110" s="70">
        <v>10234.52</v>
      </c>
      <c r="BE110" s="70">
        <v>3750.71</v>
      </c>
      <c r="BF110">
        <v>1.0824</v>
      </c>
      <c r="BG110">
        <v>0.5575</v>
      </c>
      <c r="BH110">
        <v>0.22309999999999999</v>
      </c>
      <c r="BI110">
        <v>0.16589999999999999</v>
      </c>
      <c r="BJ110">
        <v>3.3700000000000001E-2</v>
      </c>
      <c r="BK110">
        <v>1.9800000000000002E-2</v>
      </c>
    </row>
    <row r="111" spans="1:63" x14ac:dyDescent="0.25">
      <c r="A111" t="s">
        <v>190</v>
      </c>
      <c r="B111">
        <v>45310</v>
      </c>
      <c r="C111">
        <v>68.290000000000006</v>
      </c>
      <c r="D111">
        <v>19.55</v>
      </c>
      <c r="E111" s="70">
        <v>1335.25</v>
      </c>
      <c r="F111" s="70">
        <v>1317.68</v>
      </c>
      <c r="G111">
        <v>4.1999999999999997E-3</v>
      </c>
      <c r="H111">
        <v>5.3E-3</v>
      </c>
      <c r="I111">
        <v>1E-3</v>
      </c>
      <c r="J111">
        <v>1.0200000000000001E-2</v>
      </c>
      <c r="K111">
        <v>0.96299999999999997</v>
      </c>
      <c r="L111">
        <v>1.6299999999999999E-2</v>
      </c>
      <c r="M111">
        <v>0.245</v>
      </c>
      <c r="N111">
        <v>3.0999999999999999E-3</v>
      </c>
      <c r="O111">
        <v>0.1201</v>
      </c>
      <c r="P111" s="70">
        <v>53093.61</v>
      </c>
      <c r="Q111">
        <v>0.24940000000000001</v>
      </c>
      <c r="R111">
        <v>0.1759</v>
      </c>
      <c r="S111">
        <v>0.57469999999999999</v>
      </c>
      <c r="T111">
        <v>18.84</v>
      </c>
      <c r="U111">
        <v>9.68</v>
      </c>
      <c r="V111" s="70">
        <v>69342.740000000005</v>
      </c>
      <c r="W111">
        <v>134.46</v>
      </c>
      <c r="X111" s="70">
        <v>124113.45</v>
      </c>
      <c r="Y111">
        <v>0.88739999999999997</v>
      </c>
      <c r="Z111">
        <v>6.5100000000000005E-2</v>
      </c>
      <c r="AA111">
        <v>4.7500000000000001E-2</v>
      </c>
      <c r="AB111">
        <v>0.11260000000000001</v>
      </c>
      <c r="AC111">
        <v>124.11</v>
      </c>
      <c r="AD111" s="70">
        <v>3497.18</v>
      </c>
      <c r="AE111">
        <v>479.36</v>
      </c>
      <c r="AF111" s="70">
        <v>125306.49</v>
      </c>
      <c r="AG111" t="s">
        <v>751</v>
      </c>
      <c r="AH111" s="70">
        <v>35326</v>
      </c>
      <c r="AI111" s="70">
        <v>51930.71</v>
      </c>
      <c r="AJ111">
        <v>42.53</v>
      </c>
      <c r="AK111">
        <v>26.73</v>
      </c>
      <c r="AL111">
        <v>29.85</v>
      </c>
      <c r="AM111">
        <v>4.9800000000000004</v>
      </c>
      <c r="AN111" s="70">
        <v>1276.33</v>
      </c>
      <c r="AO111">
        <v>1.0706</v>
      </c>
      <c r="AP111" s="70">
        <v>1132.31</v>
      </c>
      <c r="AQ111" s="70">
        <v>1735.09</v>
      </c>
      <c r="AR111" s="70">
        <v>5256.91</v>
      </c>
      <c r="AS111">
        <v>437.84</v>
      </c>
      <c r="AT111">
        <v>241.44</v>
      </c>
      <c r="AU111" s="70">
        <v>8803.59</v>
      </c>
      <c r="AV111" s="70">
        <v>4853.58</v>
      </c>
      <c r="AW111">
        <v>0.48659999999999998</v>
      </c>
      <c r="AX111" s="70">
        <v>3542.95</v>
      </c>
      <c r="AY111">
        <v>0.35520000000000002</v>
      </c>
      <c r="AZ111" s="70">
        <v>1066.23</v>
      </c>
      <c r="BA111">
        <v>0.1069</v>
      </c>
      <c r="BB111">
        <v>511.25</v>
      </c>
      <c r="BC111">
        <v>5.1299999999999998E-2</v>
      </c>
      <c r="BD111" s="70">
        <v>9974.01</v>
      </c>
      <c r="BE111" s="70">
        <v>4123.55</v>
      </c>
      <c r="BF111">
        <v>1.0487</v>
      </c>
      <c r="BG111">
        <v>0.56189999999999996</v>
      </c>
      <c r="BH111">
        <v>0.22009999999999999</v>
      </c>
      <c r="BI111">
        <v>0.15160000000000001</v>
      </c>
      <c r="BJ111">
        <v>3.6900000000000002E-2</v>
      </c>
      <c r="BK111">
        <v>2.9600000000000001E-2</v>
      </c>
    </row>
    <row r="112" spans="1:63" x14ac:dyDescent="0.25">
      <c r="A112" t="s">
        <v>191</v>
      </c>
      <c r="B112">
        <v>46516</v>
      </c>
      <c r="C112">
        <v>86.43</v>
      </c>
      <c r="D112">
        <v>11.15</v>
      </c>
      <c r="E112">
        <v>963.41</v>
      </c>
      <c r="F112">
        <v>976.91</v>
      </c>
      <c r="G112">
        <v>3.0999999999999999E-3</v>
      </c>
      <c r="H112">
        <v>4.4000000000000003E-3</v>
      </c>
      <c r="I112">
        <v>6.9999999999999999E-4</v>
      </c>
      <c r="J112">
        <v>6.7000000000000002E-3</v>
      </c>
      <c r="K112">
        <v>0.97350000000000003</v>
      </c>
      <c r="L112">
        <v>1.15E-2</v>
      </c>
      <c r="M112">
        <v>0.41649999999999998</v>
      </c>
      <c r="N112">
        <v>1.1999999999999999E-3</v>
      </c>
      <c r="O112">
        <v>0.1371</v>
      </c>
      <c r="P112" s="70">
        <v>49776.14</v>
      </c>
      <c r="Q112">
        <v>0.20080000000000001</v>
      </c>
      <c r="R112">
        <v>0.18729999999999999</v>
      </c>
      <c r="S112">
        <v>0.6119</v>
      </c>
      <c r="T112">
        <v>17.7</v>
      </c>
      <c r="U112">
        <v>7.87</v>
      </c>
      <c r="V112" s="70">
        <v>66859.520000000004</v>
      </c>
      <c r="W112">
        <v>118.32</v>
      </c>
      <c r="X112" s="70">
        <v>122637.45</v>
      </c>
      <c r="Y112">
        <v>0.85950000000000004</v>
      </c>
      <c r="Z112">
        <v>7.6499999999999999E-2</v>
      </c>
      <c r="AA112">
        <v>6.3899999999999998E-2</v>
      </c>
      <c r="AB112">
        <v>0.14050000000000001</v>
      </c>
      <c r="AC112">
        <v>122.64</v>
      </c>
      <c r="AD112" s="70">
        <v>3267.5</v>
      </c>
      <c r="AE112">
        <v>448.32</v>
      </c>
      <c r="AF112" s="70">
        <v>117077.7</v>
      </c>
      <c r="AG112" t="s">
        <v>751</v>
      </c>
      <c r="AH112" s="70">
        <v>32491</v>
      </c>
      <c r="AI112" s="70">
        <v>46434.03</v>
      </c>
      <c r="AJ112">
        <v>39.03</v>
      </c>
      <c r="AK112">
        <v>25.01</v>
      </c>
      <c r="AL112">
        <v>29.08</v>
      </c>
      <c r="AM112">
        <v>4.4400000000000004</v>
      </c>
      <c r="AN112" s="70">
        <v>1292.78</v>
      </c>
      <c r="AO112">
        <v>1.0585</v>
      </c>
      <c r="AP112" s="70">
        <v>1323.25</v>
      </c>
      <c r="AQ112" s="70">
        <v>1884.31</v>
      </c>
      <c r="AR112" s="70">
        <v>5229.2700000000004</v>
      </c>
      <c r="AS112">
        <v>389.72</v>
      </c>
      <c r="AT112">
        <v>291.31</v>
      </c>
      <c r="AU112" s="70">
        <v>9117.86</v>
      </c>
      <c r="AV112" s="70">
        <v>5005.9399999999996</v>
      </c>
      <c r="AW112">
        <v>0.48270000000000002</v>
      </c>
      <c r="AX112" s="70">
        <v>3233.46</v>
      </c>
      <c r="AY112">
        <v>0.31180000000000002</v>
      </c>
      <c r="AZ112" s="70">
        <v>1390.71</v>
      </c>
      <c r="BA112">
        <v>0.1341</v>
      </c>
      <c r="BB112">
        <v>740.04</v>
      </c>
      <c r="BC112">
        <v>7.1400000000000005E-2</v>
      </c>
      <c r="BD112" s="70">
        <v>10370.14</v>
      </c>
      <c r="BE112" s="70">
        <v>4408.5600000000004</v>
      </c>
      <c r="BF112">
        <v>1.2775000000000001</v>
      </c>
      <c r="BG112">
        <v>0.53390000000000004</v>
      </c>
      <c r="BH112">
        <v>0.21510000000000001</v>
      </c>
      <c r="BI112">
        <v>0.188</v>
      </c>
      <c r="BJ112">
        <v>3.6499999999999998E-2</v>
      </c>
      <c r="BK112">
        <v>2.6599999999999999E-2</v>
      </c>
    </row>
    <row r="113" spans="1:63" x14ac:dyDescent="0.25">
      <c r="A113" t="s">
        <v>192</v>
      </c>
      <c r="B113">
        <v>48140</v>
      </c>
      <c r="C113">
        <v>56.95</v>
      </c>
      <c r="D113">
        <v>21.79</v>
      </c>
      <c r="E113" s="70">
        <v>1240.76</v>
      </c>
      <c r="F113" s="70">
        <v>1241.5</v>
      </c>
      <c r="G113">
        <v>7.7999999999999996E-3</v>
      </c>
      <c r="H113">
        <v>7.3000000000000001E-3</v>
      </c>
      <c r="I113">
        <v>1.5E-3</v>
      </c>
      <c r="J113">
        <v>2.3E-2</v>
      </c>
      <c r="K113">
        <v>0.93869999999999998</v>
      </c>
      <c r="L113">
        <v>2.1600000000000001E-2</v>
      </c>
      <c r="M113">
        <v>0.26989999999999997</v>
      </c>
      <c r="N113">
        <v>7.1000000000000004E-3</v>
      </c>
      <c r="O113">
        <v>0.1115</v>
      </c>
      <c r="P113" s="70">
        <v>53111.48</v>
      </c>
      <c r="Q113">
        <v>0.2293</v>
      </c>
      <c r="R113">
        <v>0.18820000000000001</v>
      </c>
      <c r="S113">
        <v>0.58250000000000002</v>
      </c>
      <c r="T113">
        <v>18.87</v>
      </c>
      <c r="U113">
        <v>9.43</v>
      </c>
      <c r="V113" s="70">
        <v>66828.67</v>
      </c>
      <c r="W113">
        <v>128.05000000000001</v>
      </c>
      <c r="X113" s="70">
        <v>155089.04999999999</v>
      </c>
      <c r="Y113">
        <v>0.84430000000000005</v>
      </c>
      <c r="Z113">
        <v>0.1046</v>
      </c>
      <c r="AA113">
        <v>5.11E-2</v>
      </c>
      <c r="AB113">
        <v>0.15570000000000001</v>
      </c>
      <c r="AC113">
        <v>155.09</v>
      </c>
      <c r="AD113" s="70">
        <v>4678.3900000000003</v>
      </c>
      <c r="AE113">
        <v>581.21</v>
      </c>
      <c r="AF113" s="70">
        <v>160296.70000000001</v>
      </c>
      <c r="AG113" t="s">
        <v>751</v>
      </c>
      <c r="AH113" s="70">
        <v>36300</v>
      </c>
      <c r="AI113" s="70">
        <v>54990.89</v>
      </c>
      <c r="AJ113">
        <v>47.5</v>
      </c>
      <c r="AK113">
        <v>28.28</v>
      </c>
      <c r="AL113">
        <v>30.86</v>
      </c>
      <c r="AM113">
        <v>4.6900000000000004</v>
      </c>
      <c r="AN113" s="70">
        <v>1185.42</v>
      </c>
      <c r="AO113">
        <v>1.0363</v>
      </c>
      <c r="AP113" s="70">
        <v>1293.1500000000001</v>
      </c>
      <c r="AQ113" s="70">
        <v>1751.37</v>
      </c>
      <c r="AR113" s="70">
        <v>5189.12</v>
      </c>
      <c r="AS113">
        <v>386.89</v>
      </c>
      <c r="AT113">
        <v>219.89</v>
      </c>
      <c r="AU113" s="70">
        <v>8840.41</v>
      </c>
      <c r="AV113" s="70">
        <v>3912.34</v>
      </c>
      <c r="AW113">
        <v>0.39219999999999999</v>
      </c>
      <c r="AX113" s="70">
        <v>4442.7299999999996</v>
      </c>
      <c r="AY113">
        <v>0.44540000000000002</v>
      </c>
      <c r="AZ113" s="70">
        <v>1088.95</v>
      </c>
      <c r="BA113">
        <v>0.10920000000000001</v>
      </c>
      <c r="BB113">
        <v>530.76</v>
      </c>
      <c r="BC113">
        <v>5.3199999999999997E-2</v>
      </c>
      <c r="BD113" s="70">
        <v>9974.7800000000007</v>
      </c>
      <c r="BE113" s="70">
        <v>3004.06</v>
      </c>
      <c r="BF113">
        <v>0.61899999999999999</v>
      </c>
      <c r="BG113">
        <v>0.55549999999999999</v>
      </c>
      <c r="BH113">
        <v>0.20860000000000001</v>
      </c>
      <c r="BI113">
        <v>0.17119999999999999</v>
      </c>
      <c r="BJ113">
        <v>3.61E-2</v>
      </c>
      <c r="BK113">
        <v>2.87E-2</v>
      </c>
    </row>
    <row r="114" spans="1:63" x14ac:dyDescent="0.25">
      <c r="A114" t="s">
        <v>193</v>
      </c>
      <c r="B114">
        <v>45328</v>
      </c>
      <c r="C114">
        <v>61.24</v>
      </c>
      <c r="D114">
        <v>23.01</v>
      </c>
      <c r="E114" s="70">
        <v>1409.16</v>
      </c>
      <c r="F114" s="70">
        <v>1386.91</v>
      </c>
      <c r="G114">
        <v>5.7999999999999996E-3</v>
      </c>
      <c r="H114">
        <v>8.3999999999999995E-3</v>
      </c>
      <c r="I114">
        <v>1.9E-3</v>
      </c>
      <c r="J114">
        <v>1.89E-2</v>
      </c>
      <c r="K114">
        <v>0.94489999999999996</v>
      </c>
      <c r="L114">
        <v>2.01E-2</v>
      </c>
      <c r="M114">
        <v>0.40489999999999998</v>
      </c>
      <c r="N114">
        <v>4.1999999999999997E-3</v>
      </c>
      <c r="O114">
        <v>0.1467</v>
      </c>
      <c r="P114" s="70">
        <v>51119.98</v>
      </c>
      <c r="Q114">
        <v>0.2399</v>
      </c>
      <c r="R114">
        <v>0.19889999999999999</v>
      </c>
      <c r="S114">
        <v>0.56120000000000003</v>
      </c>
      <c r="T114">
        <v>18.02</v>
      </c>
      <c r="U114">
        <v>10.119999999999999</v>
      </c>
      <c r="V114" s="70">
        <v>66767.759999999995</v>
      </c>
      <c r="W114">
        <v>135.09</v>
      </c>
      <c r="X114" s="70">
        <v>152479.42000000001</v>
      </c>
      <c r="Y114">
        <v>0.74650000000000005</v>
      </c>
      <c r="Z114">
        <v>0.19020000000000001</v>
      </c>
      <c r="AA114">
        <v>6.3299999999999995E-2</v>
      </c>
      <c r="AB114">
        <v>0.2535</v>
      </c>
      <c r="AC114">
        <v>152.47999999999999</v>
      </c>
      <c r="AD114" s="70">
        <v>4498.1899999999996</v>
      </c>
      <c r="AE114">
        <v>513.87</v>
      </c>
      <c r="AF114" s="70">
        <v>152763.16</v>
      </c>
      <c r="AG114" t="s">
        <v>751</v>
      </c>
      <c r="AH114" s="70">
        <v>32276</v>
      </c>
      <c r="AI114" s="70">
        <v>47961.8</v>
      </c>
      <c r="AJ114">
        <v>43.78</v>
      </c>
      <c r="AK114">
        <v>26.68</v>
      </c>
      <c r="AL114">
        <v>30.62</v>
      </c>
      <c r="AM114">
        <v>3.76</v>
      </c>
      <c r="AN114" s="70">
        <v>1188.9100000000001</v>
      </c>
      <c r="AO114">
        <v>1.0881000000000001</v>
      </c>
      <c r="AP114" s="70">
        <v>1223.33</v>
      </c>
      <c r="AQ114" s="70">
        <v>1848.68</v>
      </c>
      <c r="AR114" s="70">
        <v>5339.41</v>
      </c>
      <c r="AS114">
        <v>429.24</v>
      </c>
      <c r="AT114">
        <v>313.31</v>
      </c>
      <c r="AU114" s="70">
        <v>9153.9699999999993</v>
      </c>
      <c r="AV114" s="70">
        <v>4095.39</v>
      </c>
      <c r="AW114">
        <v>0.39279999999999998</v>
      </c>
      <c r="AX114" s="70">
        <v>4343.59</v>
      </c>
      <c r="AY114">
        <v>0.41660000000000003</v>
      </c>
      <c r="AZ114" s="70">
        <v>1150.8499999999999</v>
      </c>
      <c r="BA114">
        <v>0.1104</v>
      </c>
      <c r="BB114">
        <v>835.71</v>
      </c>
      <c r="BC114">
        <v>8.0199999999999994E-2</v>
      </c>
      <c r="BD114" s="70">
        <v>10425.549999999999</v>
      </c>
      <c r="BE114" s="70">
        <v>2850.43</v>
      </c>
      <c r="BF114">
        <v>0.68799999999999994</v>
      </c>
      <c r="BG114">
        <v>0.54149999999999998</v>
      </c>
      <c r="BH114">
        <v>0.20849999999999999</v>
      </c>
      <c r="BI114">
        <v>0.19089999999999999</v>
      </c>
      <c r="BJ114">
        <v>3.3500000000000002E-2</v>
      </c>
      <c r="BK114">
        <v>2.5600000000000001E-2</v>
      </c>
    </row>
    <row r="115" spans="1:63" x14ac:dyDescent="0.25">
      <c r="A115" t="s">
        <v>194</v>
      </c>
      <c r="B115">
        <v>43802</v>
      </c>
      <c r="C115">
        <v>70.290000000000006</v>
      </c>
      <c r="D115">
        <v>522.51</v>
      </c>
      <c r="E115" s="70">
        <v>36725.1</v>
      </c>
      <c r="F115" s="70">
        <v>25790.95</v>
      </c>
      <c r="G115">
        <v>1.7500000000000002E-2</v>
      </c>
      <c r="H115">
        <v>0.58450000000000002</v>
      </c>
      <c r="I115">
        <v>1.2999999999999999E-3</v>
      </c>
      <c r="J115">
        <v>7.7799999999999994E-2</v>
      </c>
      <c r="K115">
        <v>0.26590000000000003</v>
      </c>
      <c r="L115">
        <v>5.2999999999999999E-2</v>
      </c>
      <c r="M115">
        <v>0.85619999999999996</v>
      </c>
      <c r="N115">
        <v>6.6199999999999995E-2</v>
      </c>
      <c r="O115">
        <v>0.1956</v>
      </c>
      <c r="P115" s="70">
        <v>63578.32</v>
      </c>
      <c r="Q115">
        <v>0.1174</v>
      </c>
      <c r="R115">
        <v>0.13769999999999999</v>
      </c>
      <c r="S115">
        <v>0.745</v>
      </c>
      <c r="T115">
        <v>19.16</v>
      </c>
      <c r="U115">
        <v>187.85</v>
      </c>
      <c r="V115" s="70">
        <v>81642.5</v>
      </c>
      <c r="W115">
        <v>195.45</v>
      </c>
      <c r="X115" s="70">
        <v>103862.16</v>
      </c>
      <c r="Y115">
        <v>0.58040000000000003</v>
      </c>
      <c r="Z115">
        <v>0.37590000000000001</v>
      </c>
      <c r="AA115">
        <v>4.3700000000000003E-2</v>
      </c>
      <c r="AB115">
        <v>0.41959999999999997</v>
      </c>
      <c r="AC115">
        <v>103.86</v>
      </c>
      <c r="AD115" s="70">
        <v>4933.9399999999996</v>
      </c>
      <c r="AE115">
        <v>468.5</v>
      </c>
      <c r="AF115" s="70">
        <v>107331.62</v>
      </c>
      <c r="AG115" t="s">
        <v>751</v>
      </c>
      <c r="AH115" s="70">
        <v>24287</v>
      </c>
      <c r="AI115" s="70">
        <v>40275.85</v>
      </c>
      <c r="AJ115">
        <v>72.349999999999994</v>
      </c>
      <c r="AK115">
        <v>45.16</v>
      </c>
      <c r="AL115">
        <v>58.16</v>
      </c>
      <c r="AM115">
        <v>4.2300000000000004</v>
      </c>
      <c r="AN115">
        <v>0</v>
      </c>
      <c r="AO115">
        <v>1.1374</v>
      </c>
      <c r="AP115" s="70">
        <v>1933.31</v>
      </c>
      <c r="AQ115" s="70">
        <v>2728.36</v>
      </c>
      <c r="AR115" s="70">
        <v>7516.88</v>
      </c>
      <c r="AS115">
        <v>872.53</v>
      </c>
      <c r="AT115">
        <v>711.31</v>
      </c>
      <c r="AU115" s="70">
        <v>13762.39</v>
      </c>
      <c r="AV115" s="70">
        <v>8413.06</v>
      </c>
      <c r="AW115">
        <v>0.48430000000000001</v>
      </c>
      <c r="AX115" s="70">
        <v>6051.53</v>
      </c>
      <c r="AY115">
        <v>0.34839999999999999</v>
      </c>
      <c r="AZ115">
        <v>590.87</v>
      </c>
      <c r="BA115">
        <v>3.4000000000000002E-2</v>
      </c>
      <c r="BB115" s="70">
        <v>2315.19</v>
      </c>
      <c r="BC115">
        <v>0.1333</v>
      </c>
      <c r="BD115" s="70">
        <v>17370.650000000001</v>
      </c>
      <c r="BE115" s="70">
        <v>3159.32</v>
      </c>
      <c r="BF115">
        <v>1.0724</v>
      </c>
      <c r="BG115">
        <v>0.46920000000000001</v>
      </c>
      <c r="BH115">
        <v>0.19489999999999999</v>
      </c>
      <c r="BI115">
        <v>0.30059999999999998</v>
      </c>
      <c r="BJ115">
        <v>2.1399999999999999E-2</v>
      </c>
      <c r="BK115">
        <v>1.3899999999999999E-2</v>
      </c>
    </row>
    <row r="116" spans="1:63" x14ac:dyDescent="0.25">
      <c r="A116" t="s">
        <v>195</v>
      </c>
      <c r="B116">
        <v>49312</v>
      </c>
      <c r="C116">
        <v>83.95</v>
      </c>
      <c r="D116">
        <v>11.46</v>
      </c>
      <c r="E116">
        <v>916.08</v>
      </c>
      <c r="F116">
        <v>936.93</v>
      </c>
      <c r="G116">
        <v>4.4999999999999997E-3</v>
      </c>
      <c r="H116">
        <v>7.3000000000000001E-3</v>
      </c>
      <c r="I116">
        <v>1.1000000000000001E-3</v>
      </c>
      <c r="J116">
        <v>3.27E-2</v>
      </c>
      <c r="K116">
        <v>0.93159999999999998</v>
      </c>
      <c r="L116">
        <v>2.2700000000000001E-2</v>
      </c>
      <c r="M116">
        <v>0.34029999999999999</v>
      </c>
      <c r="N116">
        <v>3.3999999999999998E-3</v>
      </c>
      <c r="O116">
        <v>0.13500000000000001</v>
      </c>
      <c r="P116" s="70">
        <v>50947.14</v>
      </c>
      <c r="Q116">
        <v>0.2681</v>
      </c>
      <c r="R116">
        <v>0.17169999999999999</v>
      </c>
      <c r="S116">
        <v>0.56020000000000003</v>
      </c>
      <c r="T116">
        <v>17.420000000000002</v>
      </c>
      <c r="U116">
        <v>7.55</v>
      </c>
      <c r="V116" s="70">
        <v>64490.79</v>
      </c>
      <c r="W116">
        <v>117.25</v>
      </c>
      <c r="X116" s="70">
        <v>111355.25</v>
      </c>
      <c r="Y116">
        <v>0.90490000000000004</v>
      </c>
      <c r="Z116">
        <v>5.0500000000000003E-2</v>
      </c>
      <c r="AA116">
        <v>4.4699999999999997E-2</v>
      </c>
      <c r="AB116">
        <v>9.5100000000000004E-2</v>
      </c>
      <c r="AC116">
        <v>111.36</v>
      </c>
      <c r="AD116" s="70">
        <v>2656.59</v>
      </c>
      <c r="AE116">
        <v>387.12</v>
      </c>
      <c r="AF116" s="70">
        <v>105308.26</v>
      </c>
      <c r="AG116" t="s">
        <v>751</v>
      </c>
      <c r="AH116" s="70">
        <v>33650</v>
      </c>
      <c r="AI116" s="70">
        <v>46359.09</v>
      </c>
      <c r="AJ116">
        <v>36.229999999999997</v>
      </c>
      <c r="AK116">
        <v>23.05</v>
      </c>
      <c r="AL116">
        <v>27.11</v>
      </c>
      <c r="AM116">
        <v>4.4400000000000004</v>
      </c>
      <c r="AN116" s="70">
        <v>1278.46</v>
      </c>
      <c r="AO116">
        <v>1.2790999999999999</v>
      </c>
      <c r="AP116" s="70">
        <v>1221.5899999999999</v>
      </c>
      <c r="AQ116" s="70">
        <v>1823.42</v>
      </c>
      <c r="AR116" s="70">
        <v>5342.76</v>
      </c>
      <c r="AS116">
        <v>358.88</v>
      </c>
      <c r="AT116">
        <v>246.35</v>
      </c>
      <c r="AU116" s="70">
        <v>8993.01</v>
      </c>
      <c r="AV116" s="70">
        <v>5157.1899999999996</v>
      </c>
      <c r="AW116">
        <v>0.504</v>
      </c>
      <c r="AX116" s="70">
        <v>3257.13</v>
      </c>
      <c r="AY116">
        <v>0.31830000000000003</v>
      </c>
      <c r="AZ116" s="70">
        <v>1235.33</v>
      </c>
      <c r="BA116">
        <v>0.1207</v>
      </c>
      <c r="BB116">
        <v>582.57000000000005</v>
      </c>
      <c r="BC116">
        <v>5.6899999999999999E-2</v>
      </c>
      <c r="BD116" s="70">
        <v>10232.219999999999</v>
      </c>
      <c r="BE116" s="70">
        <v>4637.68</v>
      </c>
      <c r="BF116">
        <v>1.542</v>
      </c>
      <c r="BG116">
        <v>0.54469999999999996</v>
      </c>
      <c r="BH116">
        <v>0.20469999999999999</v>
      </c>
      <c r="BI116">
        <v>0.18279999999999999</v>
      </c>
      <c r="BJ116">
        <v>3.73E-2</v>
      </c>
      <c r="BK116">
        <v>3.0499999999999999E-2</v>
      </c>
    </row>
    <row r="117" spans="1:63" x14ac:dyDescent="0.25">
      <c r="A117" t="s">
        <v>196</v>
      </c>
      <c r="B117">
        <v>43810</v>
      </c>
      <c r="C117">
        <v>76.8</v>
      </c>
      <c r="D117">
        <v>26.45</v>
      </c>
      <c r="E117" s="70">
        <v>1934.98</v>
      </c>
      <c r="F117" s="70">
        <v>1862.21</v>
      </c>
      <c r="G117">
        <v>4.1000000000000003E-3</v>
      </c>
      <c r="H117">
        <v>2.4199999999999999E-2</v>
      </c>
      <c r="I117">
        <v>1.4E-3</v>
      </c>
      <c r="J117">
        <v>1.8200000000000001E-2</v>
      </c>
      <c r="K117">
        <v>0.91300000000000003</v>
      </c>
      <c r="L117">
        <v>3.9300000000000002E-2</v>
      </c>
      <c r="M117">
        <v>0.59340000000000004</v>
      </c>
      <c r="N117">
        <v>3.8E-3</v>
      </c>
      <c r="O117">
        <v>0.17130000000000001</v>
      </c>
      <c r="P117" s="70">
        <v>50548.22</v>
      </c>
      <c r="Q117">
        <v>0.20730000000000001</v>
      </c>
      <c r="R117">
        <v>0.1515</v>
      </c>
      <c r="S117">
        <v>0.64119999999999999</v>
      </c>
      <c r="T117">
        <v>17.809999999999999</v>
      </c>
      <c r="U117">
        <v>12.62</v>
      </c>
      <c r="V117" s="70">
        <v>69327.69</v>
      </c>
      <c r="W117">
        <v>148.72999999999999</v>
      </c>
      <c r="X117" s="70">
        <v>99747.38</v>
      </c>
      <c r="Y117">
        <v>0.76859999999999995</v>
      </c>
      <c r="Z117">
        <v>0.1767</v>
      </c>
      <c r="AA117">
        <v>5.4699999999999999E-2</v>
      </c>
      <c r="AB117">
        <v>0.23139999999999999</v>
      </c>
      <c r="AC117">
        <v>99.75</v>
      </c>
      <c r="AD117" s="70">
        <v>2713.05</v>
      </c>
      <c r="AE117">
        <v>390.54</v>
      </c>
      <c r="AF117" s="70">
        <v>95583.64</v>
      </c>
      <c r="AG117" t="s">
        <v>751</v>
      </c>
      <c r="AH117" s="70">
        <v>26445</v>
      </c>
      <c r="AI117" s="70">
        <v>39865.919999999998</v>
      </c>
      <c r="AJ117">
        <v>41.68</v>
      </c>
      <c r="AK117">
        <v>25.83</v>
      </c>
      <c r="AL117">
        <v>30.07</v>
      </c>
      <c r="AM117">
        <v>4.17</v>
      </c>
      <c r="AN117">
        <v>968.31</v>
      </c>
      <c r="AO117">
        <v>0.99170000000000003</v>
      </c>
      <c r="AP117" s="70">
        <v>1150.4000000000001</v>
      </c>
      <c r="AQ117" s="70">
        <v>1791.3</v>
      </c>
      <c r="AR117" s="70">
        <v>5554.91</v>
      </c>
      <c r="AS117">
        <v>451.94</v>
      </c>
      <c r="AT117">
        <v>278.45999999999998</v>
      </c>
      <c r="AU117" s="70">
        <v>9227.01</v>
      </c>
      <c r="AV117" s="70">
        <v>5797.08</v>
      </c>
      <c r="AW117">
        <v>0.55489999999999995</v>
      </c>
      <c r="AX117" s="70">
        <v>2557.7199999999998</v>
      </c>
      <c r="AY117">
        <v>0.24479999999999999</v>
      </c>
      <c r="AZ117">
        <v>889.39</v>
      </c>
      <c r="BA117">
        <v>8.5099999999999995E-2</v>
      </c>
      <c r="BB117" s="70">
        <v>1203.3499999999999</v>
      </c>
      <c r="BC117">
        <v>0.1152</v>
      </c>
      <c r="BD117" s="70">
        <v>10447.530000000001</v>
      </c>
      <c r="BE117" s="70">
        <v>4804.34</v>
      </c>
      <c r="BF117">
        <v>1.8412999999999999</v>
      </c>
      <c r="BG117">
        <v>0.5423</v>
      </c>
      <c r="BH117">
        <v>0.22470000000000001</v>
      </c>
      <c r="BI117">
        <v>0.17399999999999999</v>
      </c>
      <c r="BJ117">
        <v>3.5900000000000001E-2</v>
      </c>
      <c r="BK117">
        <v>2.3099999999999999E-2</v>
      </c>
    </row>
    <row r="118" spans="1:63" x14ac:dyDescent="0.25">
      <c r="A118" t="s">
        <v>197</v>
      </c>
      <c r="B118">
        <v>47548</v>
      </c>
      <c r="C118">
        <v>86.86</v>
      </c>
      <c r="D118">
        <v>10.73</v>
      </c>
      <c r="E118">
        <v>932.25</v>
      </c>
      <c r="F118">
        <v>907.14</v>
      </c>
      <c r="G118">
        <v>3.0999999999999999E-3</v>
      </c>
      <c r="H118">
        <v>3.5000000000000001E-3</v>
      </c>
      <c r="I118">
        <v>5.9999999999999995E-4</v>
      </c>
      <c r="J118">
        <v>7.1000000000000004E-3</v>
      </c>
      <c r="K118">
        <v>0.97470000000000001</v>
      </c>
      <c r="L118">
        <v>1.11E-2</v>
      </c>
      <c r="M118">
        <v>0.52659999999999996</v>
      </c>
      <c r="N118">
        <v>2.5999999999999999E-3</v>
      </c>
      <c r="O118">
        <v>0.14799999999999999</v>
      </c>
      <c r="P118" s="70">
        <v>47046.57</v>
      </c>
      <c r="Q118">
        <v>0.21659999999999999</v>
      </c>
      <c r="R118">
        <v>0.18859999999999999</v>
      </c>
      <c r="S118">
        <v>0.5948</v>
      </c>
      <c r="T118">
        <v>16.97</v>
      </c>
      <c r="U118">
        <v>7.75</v>
      </c>
      <c r="V118" s="70">
        <v>64186.83</v>
      </c>
      <c r="W118">
        <v>115.17</v>
      </c>
      <c r="X118" s="70">
        <v>106702.59</v>
      </c>
      <c r="Y118">
        <v>0.76959999999999995</v>
      </c>
      <c r="Z118">
        <v>0.1203</v>
      </c>
      <c r="AA118">
        <v>0.1101</v>
      </c>
      <c r="AB118">
        <v>0.23039999999999999</v>
      </c>
      <c r="AC118">
        <v>106.7</v>
      </c>
      <c r="AD118" s="70">
        <v>2805.42</v>
      </c>
      <c r="AE118">
        <v>353.93</v>
      </c>
      <c r="AF118" s="70">
        <v>106961.29</v>
      </c>
      <c r="AG118" t="s">
        <v>751</v>
      </c>
      <c r="AH118" s="70">
        <v>29310</v>
      </c>
      <c r="AI118" s="70">
        <v>41881.64</v>
      </c>
      <c r="AJ118">
        <v>36.08</v>
      </c>
      <c r="AK118">
        <v>24.78</v>
      </c>
      <c r="AL118">
        <v>27.68</v>
      </c>
      <c r="AM118">
        <v>4.17</v>
      </c>
      <c r="AN118" s="70">
        <v>1285.0999999999999</v>
      </c>
      <c r="AO118">
        <v>1.0604</v>
      </c>
      <c r="AP118" s="70">
        <v>1336.07</v>
      </c>
      <c r="AQ118" s="70">
        <v>2119.4899999999998</v>
      </c>
      <c r="AR118" s="70">
        <v>5416.84</v>
      </c>
      <c r="AS118">
        <v>468.1</v>
      </c>
      <c r="AT118">
        <v>294.52999999999997</v>
      </c>
      <c r="AU118" s="70">
        <v>9635.0300000000007</v>
      </c>
      <c r="AV118" s="70">
        <v>5830.38</v>
      </c>
      <c r="AW118">
        <v>0.53779999999999994</v>
      </c>
      <c r="AX118" s="70">
        <v>2803.7</v>
      </c>
      <c r="AY118">
        <v>0.2586</v>
      </c>
      <c r="AZ118" s="70">
        <v>1070.74</v>
      </c>
      <c r="BA118">
        <v>9.8799999999999999E-2</v>
      </c>
      <c r="BB118" s="70">
        <v>1135.8800000000001</v>
      </c>
      <c r="BC118">
        <v>0.1048</v>
      </c>
      <c r="BD118" s="70">
        <v>10840.69</v>
      </c>
      <c r="BE118" s="70">
        <v>4887.4399999999996</v>
      </c>
      <c r="BF118">
        <v>1.8449</v>
      </c>
      <c r="BG118">
        <v>0.51659999999999995</v>
      </c>
      <c r="BH118">
        <v>0.22589999999999999</v>
      </c>
      <c r="BI118">
        <v>0.19939999999999999</v>
      </c>
      <c r="BJ118">
        <v>3.9100000000000003E-2</v>
      </c>
      <c r="BK118">
        <v>1.9099999999999999E-2</v>
      </c>
    </row>
    <row r="119" spans="1:63" x14ac:dyDescent="0.25">
      <c r="A119" t="s">
        <v>198</v>
      </c>
      <c r="B119">
        <v>49320</v>
      </c>
      <c r="C119">
        <v>81.599999999999994</v>
      </c>
      <c r="D119">
        <v>8.7100000000000009</v>
      </c>
      <c r="E119">
        <v>676.64</v>
      </c>
      <c r="F119">
        <v>684.6</v>
      </c>
      <c r="G119">
        <v>3.0000000000000001E-3</v>
      </c>
      <c r="H119">
        <v>6.0000000000000001E-3</v>
      </c>
      <c r="I119">
        <v>1E-3</v>
      </c>
      <c r="J119">
        <v>3.1E-2</v>
      </c>
      <c r="K119">
        <v>0.93640000000000001</v>
      </c>
      <c r="L119">
        <v>2.2599999999999999E-2</v>
      </c>
      <c r="M119">
        <v>0.4012</v>
      </c>
      <c r="N119">
        <v>4.0000000000000001E-3</v>
      </c>
      <c r="O119">
        <v>0.1512</v>
      </c>
      <c r="P119" s="70">
        <v>47493.63</v>
      </c>
      <c r="Q119">
        <v>0.26939999999999997</v>
      </c>
      <c r="R119">
        <v>0.186</v>
      </c>
      <c r="S119">
        <v>0.54459999999999997</v>
      </c>
      <c r="T119">
        <v>16.32</v>
      </c>
      <c r="U119">
        <v>6.84</v>
      </c>
      <c r="V119" s="70">
        <v>60882.77</v>
      </c>
      <c r="W119">
        <v>95.91</v>
      </c>
      <c r="X119" s="70">
        <v>113669.39</v>
      </c>
      <c r="Y119">
        <v>0.89639999999999997</v>
      </c>
      <c r="Z119">
        <v>5.5800000000000002E-2</v>
      </c>
      <c r="AA119">
        <v>4.7800000000000002E-2</v>
      </c>
      <c r="AB119">
        <v>0.1036</v>
      </c>
      <c r="AC119">
        <v>113.67</v>
      </c>
      <c r="AD119" s="70">
        <v>2706.41</v>
      </c>
      <c r="AE119">
        <v>397.07</v>
      </c>
      <c r="AF119" s="70">
        <v>98376.54</v>
      </c>
      <c r="AG119" t="s">
        <v>751</v>
      </c>
      <c r="AH119" s="70">
        <v>31913</v>
      </c>
      <c r="AI119" s="70">
        <v>43239.67</v>
      </c>
      <c r="AJ119">
        <v>38.89</v>
      </c>
      <c r="AK119">
        <v>22.78</v>
      </c>
      <c r="AL119">
        <v>27.23</v>
      </c>
      <c r="AM119">
        <v>4.38</v>
      </c>
      <c r="AN119" s="70">
        <v>1298.02</v>
      </c>
      <c r="AO119">
        <v>1.4639</v>
      </c>
      <c r="AP119" s="70">
        <v>1399.57</v>
      </c>
      <c r="AQ119" s="70">
        <v>1964.46</v>
      </c>
      <c r="AR119" s="70">
        <v>5570.59</v>
      </c>
      <c r="AS119">
        <v>345.84</v>
      </c>
      <c r="AT119">
        <v>284.89999999999998</v>
      </c>
      <c r="AU119" s="70">
        <v>9565.36</v>
      </c>
      <c r="AV119" s="70">
        <v>5480.29</v>
      </c>
      <c r="AW119">
        <v>0.49619999999999997</v>
      </c>
      <c r="AX119" s="70">
        <v>3504</v>
      </c>
      <c r="AY119">
        <v>0.31730000000000003</v>
      </c>
      <c r="AZ119" s="70">
        <v>1322.74</v>
      </c>
      <c r="BA119">
        <v>0.1198</v>
      </c>
      <c r="BB119">
        <v>737.47</v>
      </c>
      <c r="BC119">
        <v>6.6799999999999998E-2</v>
      </c>
      <c r="BD119" s="70">
        <v>11044.49</v>
      </c>
      <c r="BE119" s="70">
        <v>4798.9799999999996</v>
      </c>
      <c r="BF119">
        <v>1.7122999999999999</v>
      </c>
      <c r="BG119">
        <v>0.53139999999999998</v>
      </c>
      <c r="BH119">
        <v>0.2072</v>
      </c>
      <c r="BI119">
        <v>0.19500000000000001</v>
      </c>
      <c r="BJ119">
        <v>3.5999999999999997E-2</v>
      </c>
      <c r="BK119">
        <v>3.0499999999999999E-2</v>
      </c>
    </row>
    <row r="120" spans="1:63" x14ac:dyDescent="0.25">
      <c r="A120" t="s">
        <v>199</v>
      </c>
      <c r="B120">
        <v>49981</v>
      </c>
      <c r="C120">
        <v>26.05</v>
      </c>
      <c r="D120">
        <v>170.09</v>
      </c>
      <c r="E120" s="70">
        <v>4430.49</v>
      </c>
      <c r="F120" s="70">
        <v>4280.17</v>
      </c>
      <c r="G120">
        <v>5.5500000000000001E-2</v>
      </c>
      <c r="H120">
        <v>7.8200000000000006E-2</v>
      </c>
      <c r="I120">
        <v>1.2999999999999999E-3</v>
      </c>
      <c r="J120">
        <v>2.8500000000000001E-2</v>
      </c>
      <c r="K120">
        <v>0.79820000000000002</v>
      </c>
      <c r="L120">
        <v>3.8399999999999997E-2</v>
      </c>
      <c r="M120">
        <v>0.16450000000000001</v>
      </c>
      <c r="N120">
        <v>2.4E-2</v>
      </c>
      <c r="O120">
        <v>0.1158</v>
      </c>
      <c r="P120" s="70">
        <v>65980.69</v>
      </c>
      <c r="Q120">
        <v>0.23130000000000001</v>
      </c>
      <c r="R120">
        <v>0.20799999999999999</v>
      </c>
      <c r="S120">
        <v>0.56069999999999998</v>
      </c>
      <c r="T120">
        <v>18.97</v>
      </c>
      <c r="U120">
        <v>21.72</v>
      </c>
      <c r="V120" s="70">
        <v>91757.64</v>
      </c>
      <c r="W120">
        <v>202.18</v>
      </c>
      <c r="X120" s="70">
        <v>221396.73</v>
      </c>
      <c r="Y120">
        <v>0.73380000000000001</v>
      </c>
      <c r="Z120">
        <v>0.24129999999999999</v>
      </c>
      <c r="AA120">
        <v>2.4899999999999999E-2</v>
      </c>
      <c r="AB120">
        <v>0.26619999999999999</v>
      </c>
      <c r="AC120">
        <v>221.4</v>
      </c>
      <c r="AD120" s="70">
        <v>8742.74</v>
      </c>
      <c r="AE120">
        <v>967.49</v>
      </c>
      <c r="AF120" s="70">
        <v>248688.72</v>
      </c>
      <c r="AG120" t="s">
        <v>751</v>
      </c>
      <c r="AH120" s="70">
        <v>45614</v>
      </c>
      <c r="AI120" s="70">
        <v>85284.35</v>
      </c>
      <c r="AJ120">
        <v>65.56</v>
      </c>
      <c r="AK120">
        <v>38.51</v>
      </c>
      <c r="AL120">
        <v>42.21</v>
      </c>
      <c r="AM120">
        <v>4.92</v>
      </c>
      <c r="AN120" s="70">
        <v>1145.5899999999999</v>
      </c>
      <c r="AO120">
        <v>0.66479999999999995</v>
      </c>
      <c r="AP120" s="70">
        <v>1285.25</v>
      </c>
      <c r="AQ120" s="70">
        <v>1968.7</v>
      </c>
      <c r="AR120" s="70">
        <v>6693.83</v>
      </c>
      <c r="AS120">
        <v>673.55</v>
      </c>
      <c r="AT120">
        <v>322.2</v>
      </c>
      <c r="AU120" s="70">
        <v>10943.53</v>
      </c>
      <c r="AV120" s="70">
        <v>2583.9499999999998</v>
      </c>
      <c r="AW120">
        <v>0.2218</v>
      </c>
      <c r="AX120" s="70">
        <v>7717.67</v>
      </c>
      <c r="AY120">
        <v>0.66249999999999998</v>
      </c>
      <c r="AZ120">
        <v>890.54</v>
      </c>
      <c r="BA120">
        <v>7.6399999999999996E-2</v>
      </c>
      <c r="BB120">
        <v>457.86</v>
      </c>
      <c r="BC120">
        <v>3.9300000000000002E-2</v>
      </c>
      <c r="BD120" s="70">
        <v>11650.03</v>
      </c>
      <c r="BE120">
        <v>849.63</v>
      </c>
      <c r="BF120">
        <v>8.6499999999999994E-2</v>
      </c>
      <c r="BG120">
        <v>0.60570000000000002</v>
      </c>
      <c r="BH120">
        <v>0.22489999999999999</v>
      </c>
      <c r="BI120">
        <v>0.11310000000000001</v>
      </c>
      <c r="BJ120">
        <v>3.1199999999999999E-2</v>
      </c>
      <c r="BK120">
        <v>2.5100000000000001E-2</v>
      </c>
    </row>
    <row r="121" spans="1:63" x14ac:dyDescent="0.25">
      <c r="A121" t="s">
        <v>200</v>
      </c>
      <c r="B121">
        <v>47431</v>
      </c>
      <c r="C121">
        <v>70.290000000000006</v>
      </c>
      <c r="D121">
        <v>10.14</v>
      </c>
      <c r="E121">
        <v>712.77</v>
      </c>
      <c r="F121">
        <v>736.97</v>
      </c>
      <c r="G121">
        <v>6.1999999999999998E-3</v>
      </c>
      <c r="H121">
        <v>8.3999999999999995E-3</v>
      </c>
      <c r="I121">
        <v>1.4E-3</v>
      </c>
      <c r="J121">
        <v>1.9400000000000001E-2</v>
      </c>
      <c r="K121">
        <v>0.94499999999999995</v>
      </c>
      <c r="L121">
        <v>1.9599999999999999E-2</v>
      </c>
      <c r="M121">
        <v>0.34039999999999998</v>
      </c>
      <c r="N121">
        <v>5.5999999999999999E-3</v>
      </c>
      <c r="O121">
        <v>0.13109999999999999</v>
      </c>
      <c r="P121" s="70">
        <v>50091.77</v>
      </c>
      <c r="Q121">
        <v>0.21809999999999999</v>
      </c>
      <c r="R121">
        <v>0.18609999999999999</v>
      </c>
      <c r="S121">
        <v>0.5958</v>
      </c>
      <c r="T121">
        <v>17.010000000000002</v>
      </c>
      <c r="U121">
        <v>6.32</v>
      </c>
      <c r="V121" s="70">
        <v>64740.53</v>
      </c>
      <c r="W121">
        <v>108.89</v>
      </c>
      <c r="X121" s="70">
        <v>143451.54999999999</v>
      </c>
      <c r="Y121">
        <v>0.84219999999999995</v>
      </c>
      <c r="Z121">
        <v>0.1065</v>
      </c>
      <c r="AA121">
        <v>5.1299999999999998E-2</v>
      </c>
      <c r="AB121">
        <v>0.1578</v>
      </c>
      <c r="AC121">
        <v>143.44999999999999</v>
      </c>
      <c r="AD121" s="70">
        <v>3910.46</v>
      </c>
      <c r="AE121">
        <v>510.08</v>
      </c>
      <c r="AF121" s="70">
        <v>134150.54</v>
      </c>
      <c r="AG121" t="s">
        <v>751</v>
      </c>
      <c r="AH121" s="70">
        <v>32949</v>
      </c>
      <c r="AI121" s="70">
        <v>48321.31</v>
      </c>
      <c r="AJ121">
        <v>44.16</v>
      </c>
      <c r="AK121">
        <v>25</v>
      </c>
      <c r="AL121">
        <v>29.63</v>
      </c>
      <c r="AM121">
        <v>4.83</v>
      </c>
      <c r="AN121" s="70">
        <v>1434.78</v>
      </c>
      <c r="AO121">
        <v>1.2177</v>
      </c>
      <c r="AP121" s="70">
        <v>1371.3</v>
      </c>
      <c r="AQ121" s="70">
        <v>1776.56</v>
      </c>
      <c r="AR121" s="70">
        <v>5325.58</v>
      </c>
      <c r="AS121">
        <v>418.13</v>
      </c>
      <c r="AT121">
        <v>254.43</v>
      </c>
      <c r="AU121" s="70">
        <v>9146</v>
      </c>
      <c r="AV121" s="70">
        <v>4191.29</v>
      </c>
      <c r="AW121">
        <v>0.39939999999999998</v>
      </c>
      <c r="AX121" s="70">
        <v>4136.8999999999996</v>
      </c>
      <c r="AY121">
        <v>0.39419999999999999</v>
      </c>
      <c r="AZ121" s="70">
        <v>1474.48</v>
      </c>
      <c r="BA121">
        <v>0.14050000000000001</v>
      </c>
      <c r="BB121">
        <v>691.84</v>
      </c>
      <c r="BC121">
        <v>6.59E-2</v>
      </c>
      <c r="BD121" s="70">
        <v>10494.52</v>
      </c>
      <c r="BE121" s="70">
        <v>3698.91</v>
      </c>
      <c r="BF121">
        <v>0.9415</v>
      </c>
      <c r="BG121">
        <v>0.53890000000000005</v>
      </c>
      <c r="BH121">
        <v>0.21329999999999999</v>
      </c>
      <c r="BI121">
        <v>0.18870000000000001</v>
      </c>
      <c r="BJ121">
        <v>3.2599999999999997E-2</v>
      </c>
      <c r="BK121">
        <v>2.64E-2</v>
      </c>
    </row>
    <row r="122" spans="1:63" x14ac:dyDescent="0.25">
      <c r="A122" t="s">
        <v>201</v>
      </c>
      <c r="B122">
        <v>43828</v>
      </c>
      <c r="C122">
        <v>46.75</v>
      </c>
      <c r="D122">
        <v>48.43</v>
      </c>
      <c r="E122" s="70">
        <v>2156.11</v>
      </c>
      <c r="F122" s="70">
        <v>2031.19</v>
      </c>
      <c r="G122">
        <v>5.4000000000000003E-3</v>
      </c>
      <c r="H122">
        <v>3.0499999999999999E-2</v>
      </c>
      <c r="I122">
        <v>1.1999999999999999E-3</v>
      </c>
      <c r="J122">
        <v>1.67E-2</v>
      </c>
      <c r="K122">
        <v>0.90529999999999999</v>
      </c>
      <c r="L122">
        <v>4.1000000000000002E-2</v>
      </c>
      <c r="M122">
        <v>0.58599999999999997</v>
      </c>
      <c r="N122">
        <v>3.2000000000000002E-3</v>
      </c>
      <c r="O122">
        <v>0.1636</v>
      </c>
      <c r="P122" s="70">
        <v>50336.42</v>
      </c>
      <c r="Q122">
        <v>0.19639999999999999</v>
      </c>
      <c r="R122">
        <v>0.17549999999999999</v>
      </c>
      <c r="S122">
        <v>0.62809999999999999</v>
      </c>
      <c r="T122">
        <v>17.66</v>
      </c>
      <c r="U122">
        <v>14.01</v>
      </c>
      <c r="V122" s="70">
        <v>70507.37</v>
      </c>
      <c r="W122">
        <v>149.94999999999999</v>
      </c>
      <c r="X122" s="70">
        <v>110915.51</v>
      </c>
      <c r="Y122">
        <v>0.72119999999999995</v>
      </c>
      <c r="Z122">
        <v>0.20849999999999999</v>
      </c>
      <c r="AA122">
        <v>7.0300000000000001E-2</v>
      </c>
      <c r="AB122">
        <v>0.27879999999999999</v>
      </c>
      <c r="AC122">
        <v>110.92</v>
      </c>
      <c r="AD122" s="70">
        <v>3391.27</v>
      </c>
      <c r="AE122">
        <v>453.66</v>
      </c>
      <c r="AF122" s="70">
        <v>110782.21</v>
      </c>
      <c r="AG122" t="s">
        <v>751</v>
      </c>
      <c r="AH122" s="70">
        <v>26150</v>
      </c>
      <c r="AI122" s="70">
        <v>40285.440000000002</v>
      </c>
      <c r="AJ122">
        <v>42.66</v>
      </c>
      <c r="AK122">
        <v>28.7</v>
      </c>
      <c r="AL122">
        <v>31.94</v>
      </c>
      <c r="AM122">
        <v>4.3</v>
      </c>
      <c r="AN122">
        <v>531.42999999999995</v>
      </c>
      <c r="AO122">
        <v>0.98370000000000002</v>
      </c>
      <c r="AP122" s="70">
        <v>1200.81</v>
      </c>
      <c r="AQ122" s="70">
        <v>1749.77</v>
      </c>
      <c r="AR122" s="70">
        <v>5531.43</v>
      </c>
      <c r="AS122">
        <v>453.9</v>
      </c>
      <c r="AT122">
        <v>312.52999999999997</v>
      </c>
      <c r="AU122" s="70">
        <v>9248.43</v>
      </c>
      <c r="AV122" s="70">
        <v>5414.59</v>
      </c>
      <c r="AW122">
        <v>0.51429999999999998</v>
      </c>
      <c r="AX122" s="70">
        <v>3091.68</v>
      </c>
      <c r="AY122">
        <v>0.29370000000000002</v>
      </c>
      <c r="AZ122">
        <v>872.04</v>
      </c>
      <c r="BA122">
        <v>8.2799999999999999E-2</v>
      </c>
      <c r="BB122" s="70">
        <v>1150.0999999999999</v>
      </c>
      <c r="BC122">
        <v>0.10920000000000001</v>
      </c>
      <c r="BD122" s="70">
        <v>10528.41</v>
      </c>
      <c r="BE122" s="70">
        <v>3900.83</v>
      </c>
      <c r="BF122">
        <v>1.3614999999999999</v>
      </c>
      <c r="BG122">
        <v>0.53869999999999996</v>
      </c>
      <c r="BH122">
        <v>0.2198</v>
      </c>
      <c r="BI122">
        <v>0.1857</v>
      </c>
      <c r="BJ122">
        <v>3.1600000000000003E-2</v>
      </c>
      <c r="BK122">
        <v>2.4299999999999999E-2</v>
      </c>
    </row>
    <row r="123" spans="1:63" x14ac:dyDescent="0.25">
      <c r="A123" t="s">
        <v>202</v>
      </c>
      <c r="B123">
        <v>49999</v>
      </c>
      <c r="C123">
        <v>62.76</v>
      </c>
      <c r="D123">
        <v>38.299999999999997</v>
      </c>
      <c r="E123" s="70">
        <v>2403.54</v>
      </c>
      <c r="F123" s="70">
        <v>2384.11</v>
      </c>
      <c r="G123">
        <v>8.6999999999999994E-3</v>
      </c>
      <c r="H123">
        <v>1.6899999999999998E-2</v>
      </c>
      <c r="I123">
        <v>1.2999999999999999E-3</v>
      </c>
      <c r="J123">
        <v>2.4299999999999999E-2</v>
      </c>
      <c r="K123">
        <v>0.91839999999999999</v>
      </c>
      <c r="L123">
        <v>3.04E-2</v>
      </c>
      <c r="M123">
        <v>0.41799999999999998</v>
      </c>
      <c r="N123">
        <v>8.3999999999999995E-3</v>
      </c>
      <c r="O123">
        <v>0.14380000000000001</v>
      </c>
      <c r="P123" s="70">
        <v>53441.71</v>
      </c>
      <c r="Q123">
        <v>0.19750000000000001</v>
      </c>
      <c r="R123">
        <v>0.19420000000000001</v>
      </c>
      <c r="S123">
        <v>0.60829999999999995</v>
      </c>
      <c r="T123">
        <v>18.95</v>
      </c>
      <c r="U123">
        <v>16.37</v>
      </c>
      <c r="V123" s="70">
        <v>70507.990000000005</v>
      </c>
      <c r="W123">
        <v>143.19999999999999</v>
      </c>
      <c r="X123" s="70">
        <v>128891.81</v>
      </c>
      <c r="Y123">
        <v>0.79500000000000004</v>
      </c>
      <c r="Z123">
        <v>0.16800000000000001</v>
      </c>
      <c r="AA123">
        <v>3.6999999999999998E-2</v>
      </c>
      <c r="AB123">
        <v>0.20499999999999999</v>
      </c>
      <c r="AC123">
        <v>128.88999999999999</v>
      </c>
      <c r="AD123" s="70">
        <v>4106.79</v>
      </c>
      <c r="AE123">
        <v>533.46</v>
      </c>
      <c r="AF123" s="70">
        <v>132778.85</v>
      </c>
      <c r="AG123" t="s">
        <v>751</v>
      </c>
      <c r="AH123" s="70">
        <v>31176</v>
      </c>
      <c r="AI123" s="70">
        <v>46905.43</v>
      </c>
      <c r="AJ123">
        <v>50.57</v>
      </c>
      <c r="AK123">
        <v>30.03</v>
      </c>
      <c r="AL123">
        <v>35.92</v>
      </c>
      <c r="AM123">
        <v>4.3899999999999997</v>
      </c>
      <c r="AN123" s="70">
        <v>1142.9100000000001</v>
      </c>
      <c r="AO123">
        <v>1.0345</v>
      </c>
      <c r="AP123" s="70">
        <v>1180.1300000000001</v>
      </c>
      <c r="AQ123" s="70">
        <v>1675.53</v>
      </c>
      <c r="AR123" s="70">
        <v>5376.33</v>
      </c>
      <c r="AS123">
        <v>462.53</v>
      </c>
      <c r="AT123">
        <v>240.86</v>
      </c>
      <c r="AU123" s="70">
        <v>8935.3799999999992</v>
      </c>
      <c r="AV123" s="70">
        <v>4253.8999999999996</v>
      </c>
      <c r="AW123">
        <v>0.43669999999999998</v>
      </c>
      <c r="AX123" s="70">
        <v>3728.98</v>
      </c>
      <c r="AY123">
        <v>0.38279999999999997</v>
      </c>
      <c r="AZ123" s="70">
        <v>1005.15</v>
      </c>
      <c r="BA123">
        <v>0.1032</v>
      </c>
      <c r="BB123">
        <v>752.59</v>
      </c>
      <c r="BC123">
        <v>7.7299999999999994E-2</v>
      </c>
      <c r="BD123" s="70">
        <v>9740.6299999999992</v>
      </c>
      <c r="BE123" s="70">
        <v>3316.79</v>
      </c>
      <c r="BF123">
        <v>0.86029999999999995</v>
      </c>
      <c r="BG123">
        <v>0.56320000000000003</v>
      </c>
      <c r="BH123">
        <v>0.2263</v>
      </c>
      <c r="BI123">
        <v>0.16</v>
      </c>
      <c r="BJ123">
        <v>3.04E-2</v>
      </c>
      <c r="BK123">
        <v>2.01E-2</v>
      </c>
    </row>
    <row r="124" spans="1:63" x14ac:dyDescent="0.25">
      <c r="A124" t="s">
        <v>203</v>
      </c>
      <c r="B124">
        <v>45336</v>
      </c>
      <c r="C124">
        <v>64</v>
      </c>
      <c r="D124">
        <v>15.79</v>
      </c>
      <c r="E124" s="70">
        <v>1010.44</v>
      </c>
      <c r="F124" s="70">
        <v>1047.6300000000001</v>
      </c>
      <c r="G124">
        <v>5.3E-3</v>
      </c>
      <c r="H124">
        <v>6.6E-3</v>
      </c>
      <c r="I124">
        <v>2E-3</v>
      </c>
      <c r="J124">
        <v>2.46E-2</v>
      </c>
      <c r="K124">
        <v>0.93830000000000002</v>
      </c>
      <c r="L124">
        <v>2.3300000000000001E-2</v>
      </c>
      <c r="M124">
        <v>0.3286</v>
      </c>
      <c r="N124">
        <v>5.0000000000000001E-3</v>
      </c>
      <c r="O124">
        <v>0.13539999999999999</v>
      </c>
      <c r="P124" s="70">
        <v>51551.6</v>
      </c>
      <c r="Q124">
        <v>0.2281</v>
      </c>
      <c r="R124">
        <v>0.188</v>
      </c>
      <c r="S124">
        <v>0.58389999999999997</v>
      </c>
      <c r="T124">
        <v>18.22</v>
      </c>
      <c r="U124">
        <v>8.1199999999999992</v>
      </c>
      <c r="V124" s="70">
        <v>64133.86</v>
      </c>
      <c r="W124">
        <v>120.32</v>
      </c>
      <c r="X124" s="70">
        <v>127471.65</v>
      </c>
      <c r="Y124">
        <v>0.84670000000000001</v>
      </c>
      <c r="Z124">
        <v>0.1018</v>
      </c>
      <c r="AA124">
        <v>5.1499999999999997E-2</v>
      </c>
      <c r="AB124">
        <v>0.15329999999999999</v>
      </c>
      <c r="AC124">
        <v>127.47</v>
      </c>
      <c r="AD124" s="70">
        <v>3527.9</v>
      </c>
      <c r="AE124">
        <v>460.66</v>
      </c>
      <c r="AF124" s="70">
        <v>122843.8</v>
      </c>
      <c r="AG124" t="s">
        <v>751</v>
      </c>
      <c r="AH124" s="70">
        <v>32909</v>
      </c>
      <c r="AI124" s="70">
        <v>47578.54</v>
      </c>
      <c r="AJ124">
        <v>46.63</v>
      </c>
      <c r="AK124">
        <v>25.95</v>
      </c>
      <c r="AL124">
        <v>31.26</v>
      </c>
      <c r="AM124">
        <v>4.59</v>
      </c>
      <c r="AN124" s="70">
        <v>1481.36</v>
      </c>
      <c r="AO124">
        <v>1.0863</v>
      </c>
      <c r="AP124" s="70">
        <v>1238.95</v>
      </c>
      <c r="AQ124" s="70">
        <v>1725.22</v>
      </c>
      <c r="AR124" s="70">
        <v>5190.6099999999997</v>
      </c>
      <c r="AS124">
        <v>403.55</v>
      </c>
      <c r="AT124">
        <v>231.95</v>
      </c>
      <c r="AU124" s="70">
        <v>8790.2800000000007</v>
      </c>
      <c r="AV124" s="70">
        <v>4361.3599999999997</v>
      </c>
      <c r="AW124">
        <v>0.4446</v>
      </c>
      <c r="AX124" s="70">
        <v>3510.52</v>
      </c>
      <c r="AY124">
        <v>0.3579</v>
      </c>
      <c r="AZ124" s="70">
        <v>1314.97</v>
      </c>
      <c r="BA124">
        <v>0.1341</v>
      </c>
      <c r="BB124">
        <v>621.94000000000005</v>
      </c>
      <c r="BC124">
        <v>6.3399999999999998E-2</v>
      </c>
      <c r="BD124" s="70">
        <v>9808.7900000000009</v>
      </c>
      <c r="BE124" s="70">
        <v>3847.01</v>
      </c>
      <c r="BF124">
        <v>1.0547</v>
      </c>
      <c r="BG124">
        <v>0.54849999999999999</v>
      </c>
      <c r="BH124">
        <v>0.2135</v>
      </c>
      <c r="BI124">
        <v>0.1812</v>
      </c>
      <c r="BJ124">
        <v>3.4200000000000001E-2</v>
      </c>
      <c r="BK124">
        <v>2.2599999999999999E-2</v>
      </c>
    </row>
    <row r="125" spans="1:63" x14ac:dyDescent="0.25">
      <c r="A125" t="s">
        <v>204</v>
      </c>
      <c r="B125">
        <v>45344</v>
      </c>
      <c r="C125">
        <v>46.5</v>
      </c>
      <c r="D125">
        <v>21.55</v>
      </c>
      <c r="E125">
        <v>954.56</v>
      </c>
      <c r="F125">
        <v>911.67</v>
      </c>
      <c r="G125">
        <v>3.5999999999999999E-3</v>
      </c>
      <c r="H125">
        <v>1.6400000000000001E-2</v>
      </c>
      <c r="I125">
        <v>1E-3</v>
      </c>
      <c r="J125">
        <v>1.66E-2</v>
      </c>
      <c r="K125">
        <v>0.93530000000000002</v>
      </c>
      <c r="L125">
        <v>2.7199999999999998E-2</v>
      </c>
      <c r="M125">
        <v>0.57110000000000005</v>
      </c>
      <c r="N125">
        <v>4.7000000000000002E-3</v>
      </c>
      <c r="O125">
        <v>0.1691</v>
      </c>
      <c r="P125" s="70">
        <v>46216.46</v>
      </c>
      <c r="Q125">
        <v>0.25459999999999999</v>
      </c>
      <c r="R125">
        <v>0.18590000000000001</v>
      </c>
      <c r="S125">
        <v>0.5595</v>
      </c>
      <c r="T125">
        <v>16.97</v>
      </c>
      <c r="U125">
        <v>7.86</v>
      </c>
      <c r="V125" s="70">
        <v>60932.87</v>
      </c>
      <c r="W125">
        <v>117.33</v>
      </c>
      <c r="X125" s="70">
        <v>96763.43</v>
      </c>
      <c r="Y125">
        <v>0.77849999999999997</v>
      </c>
      <c r="Z125">
        <v>0.1525</v>
      </c>
      <c r="AA125">
        <v>6.9000000000000006E-2</v>
      </c>
      <c r="AB125">
        <v>0.2215</v>
      </c>
      <c r="AC125">
        <v>96.76</v>
      </c>
      <c r="AD125" s="70">
        <v>2823.12</v>
      </c>
      <c r="AE125">
        <v>395.32</v>
      </c>
      <c r="AF125" s="70">
        <v>96376.65</v>
      </c>
      <c r="AG125" t="s">
        <v>751</v>
      </c>
      <c r="AH125" s="70">
        <v>27875</v>
      </c>
      <c r="AI125" s="70">
        <v>40150.879999999997</v>
      </c>
      <c r="AJ125">
        <v>44.5</v>
      </c>
      <c r="AK125">
        <v>27.37</v>
      </c>
      <c r="AL125">
        <v>32.950000000000003</v>
      </c>
      <c r="AM125">
        <v>3.98</v>
      </c>
      <c r="AN125">
        <v>625.54</v>
      </c>
      <c r="AO125">
        <v>0.95809999999999995</v>
      </c>
      <c r="AP125" s="70">
        <v>1348.86</v>
      </c>
      <c r="AQ125" s="70">
        <v>1949.34</v>
      </c>
      <c r="AR125" s="70">
        <v>5325.82</v>
      </c>
      <c r="AS125">
        <v>395.52</v>
      </c>
      <c r="AT125">
        <v>200.27</v>
      </c>
      <c r="AU125" s="70">
        <v>9219.7999999999993</v>
      </c>
      <c r="AV125" s="70">
        <v>5958.41</v>
      </c>
      <c r="AW125">
        <v>0.55369999999999997</v>
      </c>
      <c r="AX125" s="70">
        <v>2542.38</v>
      </c>
      <c r="AY125">
        <v>0.23619999999999999</v>
      </c>
      <c r="AZ125" s="70">
        <v>1097.31</v>
      </c>
      <c r="BA125">
        <v>0.10199999999999999</v>
      </c>
      <c r="BB125" s="70">
        <v>1163.8</v>
      </c>
      <c r="BC125">
        <v>0.1081</v>
      </c>
      <c r="BD125" s="70">
        <v>10761.89</v>
      </c>
      <c r="BE125" s="70">
        <v>4719.8900000000003</v>
      </c>
      <c r="BF125">
        <v>1.7930999999999999</v>
      </c>
      <c r="BG125">
        <v>0.54259999999999997</v>
      </c>
      <c r="BH125">
        <v>0.23330000000000001</v>
      </c>
      <c r="BI125">
        <v>0.2248</v>
      </c>
      <c r="BJ125">
        <v>3.5900000000000001E-2</v>
      </c>
      <c r="BK125">
        <v>2.1999999999999999E-2</v>
      </c>
    </row>
    <row r="126" spans="1:63" x14ac:dyDescent="0.25">
      <c r="A126" t="s">
        <v>205</v>
      </c>
      <c r="B126">
        <v>46433</v>
      </c>
      <c r="C126">
        <v>90.76</v>
      </c>
      <c r="D126">
        <v>13.22</v>
      </c>
      <c r="E126" s="70">
        <v>1200.2</v>
      </c>
      <c r="F126" s="70">
        <v>1203.8</v>
      </c>
      <c r="G126">
        <v>3.0000000000000001E-3</v>
      </c>
      <c r="H126">
        <v>4.4000000000000003E-3</v>
      </c>
      <c r="I126">
        <v>5.0000000000000001E-4</v>
      </c>
      <c r="J126">
        <v>7.4000000000000003E-3</v>
      </c>
      <c r="K126">
        <v>0.9748</v>
      </c>
      <c r="L126">
        <v>9.7999999999999997E-3</v>
      </c>
      <c r="M126">
        <v>0.41849999999999998</v>
      </c>
      <c r="N126">
        <v>1.6000000000000001E-3</v>
      </c>
      <c r="O126">
        <v>0.13739999999999999</v>
      </c>
      <c r="P126" s="70">
        <v>50036.41</v>
      </c>
      <c r="Q126">
        <v>0.20619999999999999</v>
      </c>
      <c r="R126">
        <v>0.17369999999999999</v>
      </c>
      <c r="S126">
        <v>0.62</v>
      </c>
      <c r="T126">
        <v>18.690000000000001</v>
      </c>
      <c r="U126">
        <v>9.34</v>
      </c>
      <c r="V126" s="70">
        <v>66437.7</v>
      </c>
      <c r="W126">
        <v>124.36</v>
      </c>
      <c r="X126" s="70">
        <v>114982.65</v>
      </c>
      <c r="Y126">
        <v>0.8881</v>
      </c>
      <c r="Z126">
        <v>5.8500000000000003E-2</v>
      </c>
      <c r="AA126">
        <v>5.3499999999999999E-2</v>
      </c>
      <c r="AB126">
        <v>0.1119</v>
      </c>
      <c r="AC126">
        <v>114.98</v>
      </c>
      <c r="AD126" s="70">
        <v>2973.51</v>
      </c>
      <c r="AE126">
        <v>429.34</v>
      </c>
      <c r="AF126" s="70">
        <v>111920.62</v>
      </c>
      <c r="AG126" t="s">
        <v>751</v>
      </c>
      <c r="AH126" s="70">
        <v>33021</v>
      </c>
      <c r="AI126" s="70">
        <v>46200.18</v>
      </c>
      <c r="AJ126">
        <v>38.93</v>
      </c>
      <c r="AK126">
        <v>24.41</v>
      </c>
      <c r="AL126">
        <v>27.21</v>
      </c>
      <c r="AM126">
        <v>4.59</v>
      </c>
      <c r="AN126" s="70">
        <v>1332.91</v>
      </c>
      <c r="AO126">
        <v>1.0943000000000001</v>
      </c>
      <c r="AP126" s="70">
        <v>1181.06</v>
      </c>
      <c r="AQ126" s="70">
        <v>1970.28</v>
      </c>
      <c r="AR126" s="70">
        <v>5192.8100000000004</v>
      </c>
      <c r="AS126">
        <v>397.81</v>
      </c>
      <c r="AT126">
        <v>287.82</v>
      </c>
      <c r="AU126" s="70">
        <v>9029.77</v>
      </c>
      <c r="AV126" s="70">
        <v>5229.53</v>
      </c>
      <c r="AW126">
        <v>0.51259999999999994</v>
      </c>
      <c r="AX126" s="70">
        <v>3091.72</v>
      </c>
      <c r="AY126">
        <v>0.30299999999999999</v>
      </c>
      <c r="AZ126" s="70">
        <v>1078.92</v>
      </c>
      <c r="BA126">
        <v>0.10580000000000001</v>
      </c>
      <c r="BB126">
        <v>802.1</v>
      </c>
      <c r="BC126">
        <v>7.8600000000000003E-2</v>
      </c>
      <c r="BD126" s="70">
        <v>10202.27</v>
      </c>
      <c r="BE126" s="70">
        <v>4719.3900000000003</v>
      </c>
      <c r="BF126">
        <v>1.4259999999999999</v>
      </c>
      <c r="BG126">
        <v>0.54659999999999997</v>
      </c>
      <c r="BH126">
        <v>0.21959999999999999</v>
      </c>
      <c r="BI126">
        <v>0.17169999999999999</v>
      </c>
      <c r="BJ126">
        <v>3.8800000000000001E-2</v>
      </c>
      <c r="BK126">
        <v>2.3199999999999998E-2</v>
      </c>
    </row>
    <row r="127" spans="1:63" x14ac:dyDescent="0.25">
      <c r="A127" t="s">
        <v>206</v>
      </c>
      <c r="B127">
        <v>49429</v>
      </c>
      <c r="C127">
        <v>87.43</v>
      </c>
      <c r="D127">
        <v>13.18</v>
      </c>
      <c r="E127" s="70">
        <v>1152.3900000000001</v>
      </c>
      <c r="F127" s="70">
        <v>1159.53</v>
      </c>
      <c r="G127">
        <v>2.8999999999999998E-3</v>
      </c>
      <c r="H127">
        <v>5.7000000000000002E-3</v>
      </c>
      <c r="I127">
        <v>1.2999999999999999E-3</v>
      </c>
      <c r="J127">
        <v>1.1900000000000001E-2</v>
      </c>
      <c r="K127">
        <v>0.9617</v>
      </c>
      <c r="L127">
        <v>1.6500000000000001E-2</v>
      </c>
      <c r="M127">
        <v>0.42449999999999999</v>
      </c>
      <c r="N127">
        <v>1.5E-3</v>
      </c>
      <c r="O127">
        <v>0.14319999999999999</v>
      </c>
      <c r="P127" s="70">
        <v>51012.44</v>
      </c>
      <c r="Q127">
        <v>0.2218</v>
      </c>
      <c r="R127">
        <v>0.18740000000000001</v>
      </c>
      <c r="S127">
        <v>0.59079999999999999</v>
      </c>
      <c r="T127">
        <v>18.37</v>
      </c>
      <c r="U127">
        <v>9.49</v>
      </c>
      <c r="V127" s="70">
        <v>60717.16</v>
      </c>
      <c r="W127">
        <v>117.8</v>
      </c>
      <c r="X127" s="70">
        <v>111265.61</v>
      </c>
      <c r="Y127">
        <v>0.89359999999999995</v>
      </c>
      <c r="Z127">
        <v>6.1899999999999997E-2</v>
      </c>
      <c r="AA127">
        <v>4.4499999999999998E-2</v>
      </c>
      <c r="AB127">
        <v>0.10639999999999999</v>
      </c>
      <c r="AC127">
        <v>111.27</v>
      </c>
      <c r="AD127" s="70">
        <v>2816.86</v>
      </c>
      <c r="AE127">
        <v>411.68</v>
      </c>
      <c r="AF127" s="70">
        <v>108613.84</v>
      </c>
      <c r="AG127" t="s">
        <v>751</v>
      </c>
      <c r="AH127" s="70">
        <v>32531</v>
      </c>
      <c r="AI127" s="70">
        <v>45103.49</v>
      </c>
      <c r="AJ127">
        <v>39.07</v>
      </c>
      <c r="AK127">
        <v>24.22</v>
      </c>
      <c r="AL127">
        <v>26.88</v>
      </c>
      <c r="AM127">
        <v>4.38</v>
      </c>
      <c r="AN127" s="70">
        <v>1135</v>
      </c>
      <c r="AO127">
        <v>1.1652</v>
      </c>
      <c r="AP127" s="70">
        <v>1213.27</v>
      </c>
      <c r="AQ127" s="70">
        <v>1879.64</v>
      </c>
      <c r="AR127" s="70">
        <v>5279.75</v>
      </c>
      <c r="AS127">
        <v>364.5</v>
      </c>
      <c r="AT127">
        <v>261.68</v>
      </c>
      <c r="AU127" s="70">
        <v>8998.84</v>
      </c>
      <c r="AV127" s="70">
        <v>5264</v>
      </c>
      <c r="AW127">
        <v>0.52510000000000001</v>
      </c>
      <c r="AX127" s="70">
        <v>2977.46</v>
      </c>
      <c r="AY127">
        <v>0.29699999999999999</v>
      </c>
      <c r="AZ127" s="70">
        <v>1062.96</v>
      </c>
      <c r="BA127">
        <v>0.106</v>
      </c>
      <c r="BB127">
        <v>719.69</v>
      </c>
      <c r="BC127">
        <v>7.1800000000000003E-2</v>
      </c>
      <c r="BD127" s="70">
        <v>10024.11</v>
      </c>
      <c r="BE127" s="70">
        <v>4700.25</v>
      </c>
      <c r="BF127">
        <v>1.5315000000000001</v>
      </c>
      <c r="BG127">
        <v>0.54239999999999999</v>
      </c>
      <c r="BH127">
        <v>0.21659999999999999</v>
      </c>
      <c r="BI127">
        <v>0.18190000000000001</v>
      </c>
      <c r="BJ127">
        <v>3.5700000000000003E-2</v>
      </c>
      <c r="BK127">
        <v>2.3400000000000001E-2</v>
      </c>
    </row>
    <row r="128" spans="1:63" x14ac:dyDescent="0.25">
      <c r="A128" t="s">
        <v>207</v>
      </c>
      <c r="B128">
        <v>50351</v>
      </c>
      <c r="C128">
        <v>103.25</v>
      </c>
      <c r="D128">
        <v>9.5</v>
      </c>
      <c r="E128">
        <v>933.92</v>
      </c>
      <c r="F128">
        <v>938.22</v>
      </c>
      <c r="G128">
        <v>3.5000000000000001E-3</v>
      </c>
      <c r="H128">
        <v>6.7999999999999996E-3</v>
      </c>
      <c r="I128">
        <v>1.1000000000000001E-3</v>
      </c>
      <c r="J128">
        <v>2.6800000000000001E-2</v>
      </c>
      <c r="K128">
        <v>0.93789999999999996</v>
      </c>
      <c r="L128">
        <v>2.3900000000000001E-2</v>
      </c>
      <c r="M128">
        <v>0.37480000000000002</v>
      </c>
      <c r="N128">
        <v>4.7000000000000002E-3</v>
      </c>
      <c r="O128">
        <v>0.1487</v>
      </c>
      <c r="P128" s="70">
        <v>49882.879999999997</v>
      </c>
      <c r="Q128">
        <v>0.2432</v>
      </c>
      <c r="R128">
        <v>0.18529999999999999</v>
      </c>
      <c r="S128">
        <v>0.57150000000000001</v>
      </c>
      <c r="T128">
        <v>16.77</v>
      </c>
      <c r="U128">
        <v>8.34</v>
      </c>
      <c r="V128" s="70">
        <v>60074.73</v>
      </c>
      <c r="W128">
        <v>108.42</v>
      </c>
      <c r="X128" s="70">
        <v>111242.69</v>
      </c>
      <c r="Y128">
        <v>0.89810000000000001</v>
      </c>
      <c r="Z128">
        <v>5.7599999999999998E-2</v>
      </c>
      <c r="AA128">
        <v>4.4299999999999999E-2</v>
      </c>
      <c r="AB128">
        <v>0.1019</v>
      </c>
      <c r="AC128">
        <v>111.24</v>
      </c>
      <c r="AD128" s="70">
        <v>2653.63</v>
      </c>
      <c r="AE128">
        <v>371.59</v>
      </c>
      <c r="AF128" s="70">
        <v>103061.59</v>
      </c>
      <c r="AG128" t="s">
        <v>751</v>
      </c>
      <c r="AH128" s="70">
        <v>32923</v>
      </c>
      <c r="AI128" s="70">
        <v>45118.71</v>
      </c>
      <c r="AJ128">
        <v>36.85</v>
      </c>
      <c r="AK128">
        <v>22.74</v>
      </c>
      <c r="AL128">
        <v>27</v>
      </c>
      <c r="AM128">
        <v>4.41</v>
      </c>
      <c r="AN128" s="70">
        <v>1272.07</v>
      </c>
      <c r="AO128">
        <v>1.3504</v>
      </c>
      <c r="AP128" s="70">
        <v>1233.8399999999999</v>
      </c>
      <c r="AQ128" s="70">
        <v>1848.44</v>
      </c>
      <c r="AR128" s="70">
        <v>5448.01</v>
      </c>
      <c r="AS128">
        <v>376.29</v>
      </c>
      <c r="AT128">
        <v>244.41</v>
      </c>
      <c r="AU128" s="70">
        <v>9150.99</v>
      </c>
      <c r="AV128" s="70">
        <v>5391.54</v>
      </c>
      <c r="AW128">
        <v>0.50980000000000003</v>
      </c>
      <c r="AX128" s="70">
        <v>3384.88</v>
      </c>
      <c r="AY128">
        <v>0.32</v>
      </c>
      <c r="AZ128" s="70">
        <v>1191.57</v>
      </c>
      <c r="BA128">
        <v>0.11269999999999999</v>
      </c>
      <c r="BB128">
        <v>608.27</v>
      </c>
      <c r="BC128">
        <v>5.7500000000000002E-2</v>
      </c>
      <c r="BD128" s="70">
        <v>10576.27</v>
      </c>
      <c r="BE128" s="70">
        <v>4591.59</v>
      </c>
      <c r="BF128">
        <v>1.5631999999999999</v>
      </c>
      <c r="BG128">
        <v>0.52990000000000004</v>
      </c>
      <c r="BH128">
        <v>0.20960000000000001</v>
      </c>
      <c r="BI128">
        <v>0.1953</v>
      </c>
      <c r="BJ128">
        <v>3.6299999999999999E-2</v>
      </c>
      <c r="BK128">
        <v>2.8799999999999999E-2</v>
      </c>
    </row>
    <row r="129" spans="1:63" x14ac:dyDescent="0.25">
      <c r="A129" t="s">
        <v>208</v>
      </c>
      <c r="B129">
        <v>49189</v>
      </c>
      <c r="C129">
        <v>70.86</v>
      </c>
      <c r="D129">
        <v>26.91</v>
      </c>
      <c r="E129" s="70">
        <v>1906.49</v>
      </c>
      <c r="F129" s="70">
        <v>1897.88</v>
      </c>
      <c r="G129">
        <v>4.5999999999999999E-3</v>
      </c>
      <c r="H129">
        <v>6.1999999999999998E-3</v>
      </c>
      <c r="I129">
        <v>1.2999999999999999E-3</v>
      </c>
      <c r="J129">
        <v>9.9000000000000008E-3</v>
      </c>
      <c r="K129">
        <v>0.9627</v>
      </c>
      <c r="L129">
        <v>1.5299999999999999E-2</v>
      </c>
      <c r="M129">
        <v>0.31180000000000002</v>
      </c>
      <c r="N129">
        <v>4.1999999999999997E-3</v>
      </c>
      <c r="O129">
        <v>0.1236</v>
      </c>
      <c r="P129" s="70">
        <v>53908.12</v>
      </c>
      <c r="Q129">
        <v>0.25659999999999999</v>
      </c>
      <c r="R129">
        <v>0.18060000000000001</v>
      </c>
      <c r="S129">
        <v>0.56289999999999996</v>
      </c>
      <c r="T129">
        <v>19.63</v>
      </c>
      <c r="U129">
        <v>12.85</v>
      </c>
      <c r="V129" s="70">
        <v>72289.009999999995</v>
      </c>
      <c r="W129">
        <v>144.36000000000001</v>
      </c>
      <c r="X129" s="70">
        <v>120564.44</v>
      </c>
      <c r="Y129">
        <v>0.85189999999999999</v>
      </c>
      <c r="Z129">
        <v>9.2899999999999996E-2</v>
      </c>
      <c r="AA129">
        <v>5.5199999999999999E-2</v>
      </c>
      <c r="AB129">
        <v>0.14810000000000001</v>
      </c>
      <c r="AC129">
        <v>120.56</v>
      </c>
      <c r="AD129" s="70">
        <v>3321.12</v>
      </c>
      <c r="AE129">
        <v>454.59</v>
      </c>
      <c r="AF129" s="70">
        <v>126394.81</v>
      </c>
      <c r="AG129" t="s">
        <v>751</v>
      </c>
      <c r="AH129" s="70">
        <v>34175</v>
      </c>
      <c r="AI129" s="70">
        <v>51025.43</v>
      </c>
      <c r="AJ129">
        <v>44.7</v>
      </c>
      <c r="AK129">
        <v>26.7</v>
      </c>
      <c r="AL129">
        <v>29.59</v>
      </c>
      <c r="AM129">
        <v>4.93</v>
      </c>
      <c r="AN129" s="70">
        <v>1131.76</v>
      </c>
      <c r="AO129">
        <v>0.92969999999999997</v>
      </c>
      <c r="AP129" s="70">
        <v>1121.3</v>
      </c>
      <c r="AQ129" s="70">
        <v>1790.62</v>
      </c>
      <c r="AR129" s="70">
        <v>5147.9799999999996</v>
      </c>
      <c r="AS129">
        <v>435.7</v>
      </c>
      <c r="AT129">
        <v>223.25</v>
      </c>
      <c r="AU129" s="70">
        <v>8718.85</v>
      </c>
      <c r="AV129" s="70">
        <v>4680.0200000000004</v>
      </c>
      <c r="AW129">
        <v>0.49109999999999998</v>
      </c>
      <c r="AX129" s="70">
        <v>3268.17</v>
      </c>
      <c r="AY129">
        <v>0.34289999999999998</v>
      </c>
      <c r="AZ129" s="70">
        <v>1024.23</v>
      </c>
      <c r="BA129">
        <v>0.1075</v>
      </c>
      <c r="BB129">
        <v>558.16</v>
      </c>
      <c r="BC129">
        <v>5.8599999999999999E-2</v>
      </c>
      <c r="BD129" s="70">
        <v>9530.58</v>
      </c>
      <c r="BE129" s="70">
        <v>4195.2</v>
      </c>
      <c r="BF129">
        <v>1.0765</v>
      </c>
      <c r="BG129">
        <v>0.57669999999999999</v>
      </c>
      <c r="BH129">
        <v>0.22459999999999999</v>
      </c>
      <c r="BI129">
        <v>0.1384</v>
      </c>
      <c r="BJ129">
        <v>3.7900000000000003E-2</v>
      </c>
      <c r="BK129">
        <v>2.2499999999999999E-2</v>
      </c>
    </row>
    <row r="130" spans="1:63" x14ac:dyDescent="0.25">
      <c r="A130" t="s">
        <v>209</v>
      </c>
      <c r="B130">
        <v>45351</v>
      </c>
      <c r="C130">
        <v>112.76</v>
      </c>
      <c r="D130">
        <v>11.24</v>
      </c>
      <c r="E130" s="70">
        <v>1266.92</v>
      </c>
      <c r="F130" s="70">
        <v>1219.5999999999999</v>
      </c>
      <c r="G130">
        <v>2.2000000000000001E-3</v>
      </c>
      <c r="H130">
        <v>4.4999999999999997E-3</v>
      </c>
      <c r="I130">
        <v>1.1000000000000001E-3</v>
      </c>
      <c r="J130">
        <v>5.5999999999999999E-3</v>
      </c>
      <c r="K130">
        <v>0.97419999999999995</v>
      </c>
      <c r="L130">
        <v>1.24E-2</v>
      </c>
      <c r="M130">
        <v>0.59709999999999996</v>
      </c>
      <c r="N130">
        <v>1.2999999999999999E-3</v>
      </c>
      <c r="O130">
        <v>0.158</v>
      </c>
      <c r="P130" s="70">
        <v>47279.44</v>
      </c>
      <c r="Q130">
        <v>0.19939999999999999</v>
      </c>
      <c r="R130">
        <v>0.21279999999999999</v>
      </c>
      <c r="S130">
        <v>0.58779999999999999</v>
      </c>
      <c r="T130">
        <v>17.04</v>
      </c>
      <c r="U130">
        <v>10</v>
      </c>
      <c r="V130" s="70">
        <v>63123.67</v>
      </c>
      <c r="W130">
        <v>122.03</v>
      </c>
      <c r="X130" s="70">
        <v>89366.56</v>
      </c>
      <c r="Y130">
        <v>0.74729999999999996</v>
      </c>
      <c r="Z130">
        <v>0.12590000000000001</v>
      </c>
      <c r="AA130">
        <v>0.1268</v>
      </c>
      <c r="AB130">
        <v>0.25269999999999998</v>
      </c>
      <c r="AC130">
        <v>89.37</v>
      </c>
      <c r="AD130" s="70">
        <v>2223.92</v>
      </c>
      <c r="AE130">
        <v>291.85000000000002</v>
      </c>
      <c r="AF130" s="70">
        <v>90502.9</v>
      </c>
      <c r="AG130" t="s">
        <v>751</v>
      </c>
      <c r="AH130" s="70">
        <v>28132</v>
      </c>
      <c r="AI130" s="70">
        <v>40283.72</v>
      </c>
      <c r="AJ130">
        <v>32.43</v>
      </c>
      <c r="AK130">
        <v>23.98</v>
      </c>
      <c r="AL130">
        <v>25.45</v>
      </c>
      <c r="AM130">
        <v>3.94</v>
      </c>
      <c r="AN130" s="70">
        <v>1097.6500000000001</v>
      </c>
      <c r="AO130">
        <v>0.84950000000000003</v>
      </c>
      <c r="AP130" s="70">
        <v>1276.56</v>
      </c>
      <c r="AQ130" s="70">
        <v>2235.14</v>
      </c>
      <c r="AR130" s="70">
        <v>5602.68</v>
      </c>
      <c r="AS130">
        <v>492.39</v>
      </c>
      <c r="AT130">
        <v>293.54000000000002</v>
      </c>
      <c r="AU130" s="70">
        <v>9900.31</v>
      </c>
      <c r="AV130" s="70">
        <v>6752.68</v>
      </c>
      <c r="AW130">
        <v>0.61339999999999995</v>
      </c>
      <c r="AX130" s="70">
        <v>1994.18</v>
      </c>
      <c r="AY130">
        <v>0.1812</v>
      </c>
      <c r="AZ130">
        <v>913.16</v>
      </c>
      <c r="BA130">
        <v>8.3000000000000004E-2</v>
      </c>
      <c r="BB130" s="70">
        <v>1348.04</v>
      </c>
      <c r="BC130">
        <v>0.1225</v>
      </c>
      <c r="BD130" s="70">
        <v>11008.07</v>
      </c>
      <c r="BE130" s="70">
        <v>5847.56</v>
      </c>
      <c r="BF130">
        <v>2.4916999999999998</v>
      </c>
      <c r="BG130">
        <v>0.51080000000000003</v>
      </c>
      <c r="BH130">
        <v>0.2447</v>
      </c>
      <c r="BI130">
        <v>0.1807</v>
      </c>
      <c r="BJ130">
        <v>4.0599999999999997E-2</v>
      </c>
      <c r="BK130">
        <v>2.3099999999999999E-2</v>
      </c>
    </row>
    <row r="131" spans="1:63" x14ac:dyDescent="0.25">
      <c r="A131" t="s">
        <v>210</v>
      </c>
      <c r="B131">
        <v>43836</v>
      </c>
      <c r="C131">
        <v>25.45</v>
      </c>
      <c r="D131">
        <v>277.67</v>
      </c>
      <c r="E131" s="70">
        <v>6730.16</v>
      </c>
      <c r="F131" s="70">
        <v>6313.27</v>
      </c>
      <c r="G131">
        <v>1.9800000000000002E-2</v>
      </c>
      <c r="H131">
        <v>7.5999999999999998E-2</v>
      </c>
      <c r="I131">
        <v>1.4E-3</v>
      </c>
      <c r="J131">
        <v>3.9399999999999998E-2</v>
      </c>
      <c r="K131">
        <v>0.81369999999999998</v>
      </c>
      <c r="L131">
        <v>4.9799999999999997E-2</v>
      </c>
      <c r="M131">
        <v>0.40160000000000001</v>
      </c>
      <c r="N131">
        <v>2.3699999999999999E-2</v>
      </c>
      <c r="O131">
        <v>0.1411</v>
      </c>
      <c r="P131" s="70">
        <v>59922.82</v>
      </c>
      <c r="Q131">
        <v>0.23330000000000001</v>
      </c>
      <c r="R131">
        <v>0.20050000000000001</v>
      </c>
      <c r="S131">
        <v>0.56620000000000004</v>
      </c>
      <c r="T131">
        <v>18.84</v>
      </c>
      <c r="U131">
        <v>33.92</v>
      </c>
      <c r="V131" s="70">
        <v>85280.41</v>
      </c>
      <c r="W131">
        <v>196.02</v>
      </c>
      <c r="X131" s="70">
        <v>150116.24</v>
      </c>
      <c r="Y131">
        <v>0.71860000000000002</v>
      </c>
      <c r="Z131">
        <v>0.25069999999999998</v>
      </c>
      <c r="AA131">
        <v>3.0599999999999999E-2</v>
      </c>
      <c r="AB131">
        <v>0.28139999999999998</v>
      </c>
      <c r="AC131">
        <v>150.12</v>
      </c>
      <c r="AD131" s="70">
        <v>6440.64</v>
      </c>
      <c r="AE131">
        <v>784.53</v>
      </c>
      <c r="AF131" s="70">
        <v>164561.31</v>
      </c>
      <c r="AG131" t="s">
        <v>751</v>
      </c>
      <c r="AH131" s="70">
        <v>32906</v>
      </c>
      <c r="AI131" s="70">
        <v>49176.18</v>
      </c>
      <c r="AJ131">
        <v>67.25</v>
      </c>
      <c r="AK131">
        <v>40.46</v>
      </c>
      <c r="AL131">
        <v>45.51</v>
      </c>
      <c r="AM131">
        <v>5.03</v>
      </c>
      <c r="AN131">
        <v>922.38</v>
      </c>
      <c r="AO131">
        <v>1.0508</v>
      </c>
      <c r="AP131" s="70">
        <v>1342.37</v>
      </c>
      <c r="AQ131" s="70">
        <v>1916.18</v>
      </c>
      <c r="AR131" s="70">
        <v>6283.33</v>
      </c>
      <c r="AS131">
        <v>634.16999999999996</v>
      </c>
      <c r="AT131">
        <v>299.63</v>
      </c>
      <c r="AU131" s="70">
        <v>10475.69</v>
      </c>
      <c r="AV131" s="70">
        <v>3784.68</v>
      </c>
      <c r="AW131">
        <v>0.33329999999999999</v>
      </c>
      <c r="AX131" s="70">
        <v>6021.32</v>
      </c>
      <c r="AY131">
        <v>0.53029999999999999</v>
      </c>
      <c r="AZ131">
        <v>805.81</v>
      </c>
      <c r="BA131">
        <v>7.0999999999999994E-2</v>
      </c>
      <c r="BB131">
        <v>743.39</v>
      </c>
      <c r="BC131">
        <v>6.5500000000000003E-2</v>
      </c>
      <c r="BD131" s="70">
        <v>11355.2</v>
      </c>
      <c r="BE131" s="70">
        <v>2047.22</v>
      </c>
      <c r="BF131">
        <v>0.42870000000000003</v>
      </c>
      <c r="BG131">
        <v>0.57950000000000002</v>
      </c>
      <c r="BH131">
        <v>0.22869999999999999</v>
      </c>
      <c r="BI131">
        <v>0.1434</v>
      </c>
      <c r="BJ131">
        <v>2.9499999999999998E-2</v>
      </c>
      <c r="BK131">
        <v>1.8800000000000001E-2</v>
      </c>
    </row>
    <row r="132" spans="1:63" x14ac:dyDescent="0.25">
      <c r="A132" t="s">
        <v>211</v>
      </c>
      <c r="B132">
        <v>46557</v>
      </c>
      <c r="C132">
        <v>62.33</v>
      </c>
      <c r="D132">
        <v>24.85</v>
      </c>
      <c r="E132" s="70">
        <v>1549.06</v>
      </c>
      <c r="F132" s="70">
        <v>1543.31</v>
      </c>
      <c r="G132">
        <v>9.9000000000000008E-3</v>
      </c>
      <c r="H132">
        <v>2.6499999999999999E-2</v>
      </c>
      <c r="I132">
        <v>1.1999999999999999E-3</v>
      </c>
      <c r="J132">
        <v>3.5299999999999998E-2</v>
      </c>
      <c r="K132">
        <v>0.89580000000000004</v>
      </c>
      <c r="L132">
        <v>3.1199999999999999E-2</v>
      </c>
      <c r="M132">
        <v>0.34920000000000001</v>
      </c>
      <c r="N132">
        <v>8.5000000000000006E-3</v>
      </c>
      <c r="O132">
        <v>0.1313</v>
      </c>
      <c r="P132" s="70">
        <v>58238.17</v>
      </c>
      <c r="Q132">
        <v>0.21540000000000001</v>
      </c>
      <c r="R132">
        <v>0.18010000000000001</v>
      </c>
      <c r="S132">
        <v>0.60450000000000004</v>
      </c>
      <c r="T132">
        <v>17.52</v>
      </c>
      <c r="U132">
        <v>11.01</v>
      </c>
      <c r="V132" s="70">
        <v>74874.81</v>
      </c>
      <c r="W132">
        <v>136.27000000000001</v>
      </c>
      <c r="X132" s="70">
        <v>213528.26</v>
      </c>
      <c r="Y132">
        <v>0.57169999999999999</v>
      </c>
      <c r="Z132">
        <v>0.28749999999999998</v>
      </c>
      <c r="AA132">
        <v>0.14080000000000001</v>
      </c>
      <c r="AB132">
        <v>0.42830000000000001</v>
      </c>
      <c r="AC132">
        <v>213.53</v>
      </c>
      <c r="AD132" s="70">
        <v>6667.04</v>
      </c>
      <c r="AE132">
        <v>516.65</v>
      </c>
      <c r="AF132" s="70">
        <v>249731.7</v>
      </c>
      <c r="AG132" t="s">
        <v>751</v>
      </c>
      <c r="AH132" s="70">
        <v>34663</v>
      </c>
      <c r="AI132" s="70">
        <v>55305.08</v>
      </c>
      <c r="AJ132">
        <v>43.36</v>
      </c>
      <c r="AK132">
        <v>28.64</v>
      </c>
      <c r="AL132">
        <v>32.369999999999997</v>
      </c>
      <c r="AM132">
        <v>4.76</v>
      </c>
      <c r="AN132">
        <v>0</v>
      </c>
      <c r="AO132">
        <v>0.8407</v>
      </c>
      <c r="AP132" s="70">
        <v>1354.68</v>
      </c>
      <c r="AQ132" s="70">
        <v>2005.56</v>
      </c>
      <c r="AR132" s="70">
        <v>5965.53</v>
      </c>
      <c r="AS132">
        <v>543.54</v>
      </c>
      <c r="AT132">
        <v>339.82</v>
      </c>
      <c r="AU132" s="70">
        <v>10209.129999999999</v>
      </c>
      <c r="AV132" s="70">
        <v>3773.84</v>
      </c>
      <c r="AW132">
        <v>0.33200000000000002</v>
      </c>
      <c r="AX132" s="70">
        <v>5695.4</v>
      </c>
      <c r="AY132">
        <v>0.501</v>
      </c>
      <c r="AZ132" s="70">
        <v>1285.5899999999999</v>
      </c>
      <c r="BA132">
        <v>0.11310000000000001</v>
      </c>
      <c r="BB132">
        <v>613.85</v>
      </c>
      <c r="BC132">
        <v>5.3999999999999999E-2</v>
      </c>
      <c r="BD132" s="70">
        <v>11368.67</v>
      </c>
      <c r="BE132" s="70">
        <v>1800.55</v>
      </c>
      <c r="BF132">
        <v>0.35560000000000003</v>
      </c>
      <c r="BG132">
        <v>0.5645</v>
      </c>
      <c r="BH132">
        <v>0.21060000000000001</v>
      </c>
      <c r="BI132">
        <v>0.1686</v>
      </c>
      <c r="BJ132">
        <v>3.3300000000000003E-2</v>
      </c>
      <c r="BK132">
        <v>2.3E-2</v>
      </c>
    </row>
    <row r="133" spans="1:63" x14ac:dyDescent="0.25">
      <c r="A133" t="s">
        <v>212</v>
      </c>
      <c r="B133">
        <v>50542</v>
      </c>
      <c r="C133">
        <v>60.38</v>
      </c>
      <c r="D133">
        <v>16.649999999999999</v>
      </c>
      <c r="E133" s="70">
        <v>1005.46</v>
      </c>
      <c r="F133" s="70">
        <v>1025.6600000000001</v>
      </c>
      <c r="G133">
        <v>6.4999999999999997E-3</v>
      </c>
      <c r="H133">
        <v>6.8999999999999999E-3</v>
      </c>
      <c r="I133">
        <v>1.6999999999999999E-3</v>
      </c>
      <c r="J133">
        <v>1.6299999999999999E-2</v>
      </c>
      <c r="K133">
        <v>0.94769999999999999</v>
      </c>
      <c r="L133">
        <v>2.0799999999999999E-2</v>
      </c>
      <c r="M133">
        <v>0.28710000000000002</v>
      </c>
      <c r="N133">
        <v>8.0000000000000002E-3</v>
      </c>
      <c r="O133">
        <v>0.11849999999999999</v>
      </c>
      <c r="P133" s="70">
        <v>51852.91</v>
      </c>
      <c r="Q133">
        <v>0.20449999999999999</v>
      </c>
      <c r="R133">
        <v>0.18809999999999999</v>
      </c>
      <c r="S133">
        <v>0.60740000000000005</v>
      </c>
      <c r="T133">
        <v>18.53</v>
      </c>
      <c r="U133">
        <v>8.08</v>
      </c>
      <c r="V133" s="70">
        <v>66389.740000000005</v>
      </c>
      <c r="W133">
        <v>120.49</v>
      </c>
      <c r="X133" s="70">
        <v>151493.42000000001</v>
      </c>
      <c r="Y133">
        <v>0.85109999999999997</v>
      </c>
      <c r="Z133">
        <v>9.7600000000000006E-2</v>
      </c>
      <c r="AA133">
        <v>5.1299999999999998E-2</v>
      </c>
      <c r="AB133">
        <v>0.1489</v>
      </c>
      <c r="AC133">
        <v>151.49</v>
      </c>
      <c r="AD133" s="70">
        <v>4461.47</v>
      </c>
      <c r="AE133">
        <v>561.79</v>
      </c>
      <c r="AF133" s="70">
        <v>150970.84</v>
      </c>
      <c r="AG133" t="s">
        <v>751</v>
      </c>
      <c r="AH133" s="70">
        <v>34699</v>
      </c>
      <c r="AI133" s="70">
        <v>51266.97</v>
      </c>
      <c r="AJ133">
        <v>47.34</v>
      </c>
      <c r="AK133">
        <v>27.7</v>
      </c>
      <c r="AL133">
        <v>31.64</v>
      </c>
      <c r="AM133">
        <v>4.8</v>
      </c>
      <c r="AN133" s="70">
        <v>1135.1500000000001</v>
      </c>
      <c r="AO133">
        <v>1.0501</v>
      </c>
      <c r="AP133" s="70">
        <v>1270.33</v>
      </c>
      <c r="AQ133" s="70">
        <v>1793.68</v>
      </c>
      <c r="AR133" s="70">
        <v>5109.1499999999996</v>
      </c>
      <c r="AS133">
        <v>395.03</v>
      </c>
      <c r="AT133">
        <v>240.16</v>
      </c>
      <c r="AU133" s="70">
        <v>8808.35</v>
      </c>
      <c r="AV133" s="70">
        <v>3941.37</v>
      </c>
      <c r="AW133">
        <v>0.39389999999999997</v>
      </c>
      <c r="AX133" s="70">
        <v>4157.74</v>
      </c>
      <c r="AY133">
        <v>0.41549999999999998</v>
      </c>
      <c r="AZ133" s="70">
        <v>1303</v>
      </c>
      <c r="BA133">
        <v>0.13020000000000001</v>
      </c>
      <c r="BB133">
        <v>604.66</v>
      </c>
      <c r="BC133">
        <v>6.0400000000000002E-2</v>
      </c>
      <c r="BD133" s="70">
        <v>10006.77</v>
      </c>
      <c r="BE133" s="70">
        <v>3202.61</v>
      </c>
      <c r="BF133">
        <v>0.71130000000000004</v>
      </c>
      <c r="BG133">
        <v>0.54830000000000001</v>
      </c>
      <c r="BH133">
        <v>0.21260000000000001</v>
      </c>
      <c r="BI133">
        <v>0.17810000000000001</v>
      </c>
      <c r="BJ133">
        <v>3.5000000000000003E-2</v>
      </c>
      <c r="BK133">
        <v>2.5899999999999999E-2</v>
      </c>
    </row>
    <row r="134" spans="1:63" x14ac:dyDescent="0.25">
      <c r="A134" t="s">
        <v>213</v>
      </c>
      <c r="B134">
        <v>48934</v>
      </c>
      <c r="C134">
        <v>49.76</v>
      </c>
      <c r="D134">
        <v>24.68</v>
      </c>
      <c r="E134" s="70">
        <v>1228.3599999999999</v>
      </c>
      <c r="F134" s="70">
        <v>1210.45</v>
      </c>
      <c r="G134">
        <v>8.0999999999999996E-3</v>
      </c>
      <c r="H134">
        <v>1.4E-2</v>
      </c>
      <c r="I134">
        <v>1.4E-3</v>
      </c>
      <c r="J134">
        <v>4.6899999999999997E-2</v>
      </c>
      <c r="K134">
        <v>0.89590000000000003</v>
      </c>
      <c r="L134">
        <v>3.3599999999999998E-2</v>
      </c>
      <c r="M134">
        <v>0.3957</v>
      </c>
      <c r="N134">
        <v>3.0999999999999999E-3</v>
      </c>
      <c r="O134">
        <v>0.1401</v>
      </c>
      <c r="P134" s="70">
        <v>54417.02</v>
      </c>
      <c r="Q134">
        <v>0.27350000000000002</v>
      </c>
      <c r="R134">
        <v>0.17369999999999999</v>
      </c>
      <c r="S134">
        <v>0.55279999999999996</v>
      </c>
      <c r="T134">
        <v>17.09</v>
      </c>
      <c r="U134">
        <v>8.86</v>
      </c>
      <c r="V134" s="70">
        <v>72258.27</v>
      </c>
      <c r="W134">
        <v>133.81</v>
      </c>
      <c r="X134" s="70">
        <v>203454.54</v>
      </c>
      <c r="Y134">
        <v>0.6855</v>
      </c>
      <c r="Z134">
        <v>0.2409</v>
      </c>
      <c r="AA134">
        <v>7.3700000000000002E-2</v>
      </c>
      <c r="AB134">
        <v>0.3145</v>
      </c>
      <c r="AC134">
        <v>203.45</v>
      </c>
      <c r="AD134" s="70">
        <v>6133.98</v>
      </c>
      <c r="AE134">
        <v>613.38</v>
      </c>
      <c r="AF134" s="70">
        <v>219825.6</v>
      </c>
      <c r="AG134" t="s">
        <v>751</v>
      </c>
      <c r="AH134" s="70">
        <v>34064</v>
      </c>
      <c r="AI134" s="70">
        <v>52984.88</v>
      </c>
      <c r="AJ134">
        <v>46.18</v>
      </c>
      <c r="AK134">
        <v>28.84</v>
      </c>
      <c r="AL134">
        <v>32.43</v>
      </c>
      <c r="AM134">
        <v>4.16</v>
      </c>
      <c r="AN134">
        <v>915.02</v>
      </c>
      <c r="AO134">
        <v>1.0107999999999999</v>
      </c>
      <c r="AP134" s="70">
        <v>1353.32</v>
      </c>
      <c r="AQ134" s="70">
        <v>1897.52</v>
      </c>
      <c r="AR134" s="70">
        <v>5940.75</v>
      </c>
      <c r="AS134">
        <v>583.14</v>
      </c>
      <c r="AT134">
        <v>274.42</v>
      </c>
      <c r="AU134" s="70">
        <v>10049.14</v>
      </c>
      <c r="AV134" s="70">
        <v>3783.82</v>
      </c>
      <c r="AW134">
        <v>0.33929999999999999</v>
      </c>
      <c r="AX134" s="70">
        <v>5399.86</v>
      </c>
      <c r="AY134">
        <v>0.48420000000000002</v>
      </c>
      <c r="AZ134" s="70">
        <v>1233.1500000000001</v>
      </c>
      <c r="BA134">
        <v>0.1106</v>
      </c>
      <c r="BB134">
        <v>735.04</v>
      </c>
      <c r="BC134">
        <v>6.59E-2</v>
      </c>
      <c r="BD134" s="70">
        <v>11151.87</v>
      </c>
      <c r="BE134" s="70">
        <v>1879.1</v>
      </c>
      <c r="BF134">
        <v>0.35620000000000002</v>
      </c>
      <c r="BG134">
        <v>0.55220000000000002</v>
      </c>
      <c r="BH134">
        <v>0.20949999999999999</v>
      </c>
      <c r="BI134">
        <v>0.17879999999999999</v>
      </c>
      <c r="BJ134">
        <v>3.4799999999999998E-2</v>
      </c>
      <c r="BK134">
        <v>2.47E-2</v>
      </c>
    </row>
    <row r="135" spans="1:63" x14ac:dyDescent="0.25">
      <c r="A135" t="s">
        <v>214</v>
      </c>
      <c r="B135">
        <v>47837</v>
      </c>
      <c r="C135">
        <v>86.95</v>
      </c>
      <c r="D135">
        <v>8.86</v>
      </c>
      <c r="E135">
        <v>770.34</v>
      </c>
      <c r="F135">
        <v>756.72</v>
      </c>
      <c r="G135">
        <v>2.0999999999999999E-3</v>
      </c>
      <c r="H135">
        <v>5.5999999999999999E-3</v>
      </c>
      <c r="I135">
        <v>8.9999999999999998E-4</v>
      </c>
      <c r="J135">
        <v>1.9099999999999999E-2</v>
      </c>
      <c r="K135">
        <v>0.95140000000000002</v>
      </c>
      <c r="L135">
        <v>2.1000000000000001E-2</v>
      </c>
      <c r="M135">
        <v>0.47310000000000002</v>
      </c>
      <c r="N135">
        <v>4.8999999999999998E-3</v>
      </c>
      <c r="O135">
        <v>0.1623</v>
      </c>
      <c r="P135" s="70">
        <v>46932.11</v>
      </c>
      <c r="Q135">
        <v>0.22500000000000001</v>
      </c>
      <c r="R135">
        <v>0.17949999999999999</v>
      </c>
      <c r="S135">
        <v>0.59550000000000003</v>
      </c>
      <c r="T135">
        <v>16.510000000000002</v>
      </c>
      <c r="U135">
        <v>7.51</v>
      </c>
      <c r="V135" s="70">
        <v>57901.95</v>
      </c>
      <c r="W135">
        <v>99.14</v>
      </c>
      <c r="X135" s="70">
        <v>100999.39</v>
      </c>
      <c r="Y135">
        <v>0.88590000000000002</v>
      </c>
      <c r="Z135">
        <v>6.2700000000000006E-2</v>
      </c>
      <c r="AA135">
        <v>5.1299999999999998E-2</v>
      </c>
      <c r="AB135">
        <v>0.11409999999999999</v>
      </c>
      <c r="AC135">
        <v>101</v>
      </c>
      <c r="AD135" s="70">
        <v>2447.1</v>
      </c>
      <c r="AE135">
        <v>358.08</v>
      </c>
      <c r="AF135" s="70">
        <v>91881.37</v>
      </c>
      <c r="AG135" t="s">
        <v>751</v>
      </c>
      <c r="AH135" s="70">
        <v>30769</v>
      </c>
      <c r="AI135" s="70">
        <v>42168.15</v>
      </c>
      <c r="AJ135">
        <v>37.299999999999997</v>
      </c>
      <c r="AK135">
        <v>23.4</v>
      </c>
      <c r="AL135">
        <v>26.42</v>
      </c>
      <c r="AM135">
        <v>4.07</v>
      </c>
      <c r="AN135" s="70">
        <v>1257.1600000000001</v>
      </c>
      <c r="AO135">
        <v>1.3125</v>
      </c>
      <c r="AP135" s="70">
        <v>1300.28</v>
      </c>
      <c r="AQ135" s="70">
        <v>2031.55</v>
      </c>
      <c r="AR135" s="70">
        <v>5435.23</v>
      </c>
      <c r="AS135">
        <v>439.77</v>
      </c>
      <c r="AT135">
        <v>280.95999999999998</v>
      </c>
      <c r="AU135" s="70">
        <v>9487.7900000000009</v>
      </c>
      <c r="AV135" s="70">
        <v>6045.59</v>
      </c>
      <c r="AW135">
        <v>0.5534</v>
      </c>
      <c r="AX135" s="70">
        <v>2759.51</v>
      </c>
      <c r="AY135">
        <v>0.25259999999999999</v>
      </c>
      <c r="AZ135" s="70">
        <v>1164.83</v>
      </c>
      <c r="BA135">
        <v>0.1066</v>
      </c>
      <c r="BB135">
        <v>955.31</v>
      </c>
      <c r="BC135">
        <v>8.7400000000000005E-2</v>
      </c>
      <c r="BD135" s="70">
        <v>10925.23</v>
      </c>
      <c r="BE135" s="70">
        <v>5125.8599999999997</v>
      </c>
      <c r="BF135">
        <v>1.9268000000000001</v>
      </c>
      <c r="BG135">
        <v>0.51170000000000004</v>
      </c>
      <c r="BH135">
        <v>0.21290000000000001</v>
      </c>
      <c r="BI135">
        <v>0.214</v>
      </c>
      <c r="BJ135">
        <v>3.56E-2</v>
      </c>
      <c r="BK135">
        <v>2.58E-2</v>
      </c>
    </row>
    <row r="136" spans="1:63" x14ac:dyDescent="0.25">
      <c r="A136" t="s">
        <v>215</v>
      </c>
      <c r="B136">
        <v>47928</v>
      </c>
      <c r="C136">
        <v>89.9</v>
      </c>
      <c r="D136">
        <v>12.3</v>
      </c>
      <c r="E136" s="70">
        <v>1106.06</v>
      </c>
      <c r="F136" s="70">
        <v>1120.1099999999999</v>
      </c>
      <c r="G136">
        <v>1.6999999999999999E-3</v>
      </c>
      <c r="H136">
        <v>3.7000000000000002E-3</v>
      </c>
      <c r="I136">
        <v>1.1000000000000001E-3</v>
      </c>
      <c r="J136">
        <v>7.4999999999999997E-3</v>
      </c>
      <c r="K136">
        <v>0.97540000000000004</v>
      </c>
      <c r="L136">
        <v>1.06E-2</v>
      </c>
      <c r="M136">
        <v>0.54</v>
      </c>
      <c r="N136">
        <v>3.8999999999999998E-3</v>
      </c>
      <c r="O136">
        <v>0.15590000000000001</v>
      </c>
      <c r="P136" s="70">
        <v>49608.72</v>
      </c>
      <c r="Q136">
        <v>0.2349</v>
      </c>
      <c r="R136">
        <v>0.15570000000000001</v>
      </c>
      <c r="S136">
        <v>0.60929999999999995</v>
      </c>
      <c r="T136">
        <v>17.510000000000002</v>
      </c>
      <c r="U136">
        <v>9.1300000000000008</v>
      </c>
      <c r="V136" s="70">
        <v>63666.75</v>
      </c>
      <c r="W136">
        <v>116.88</v>
      </c>
      <c r="X136" s="70">
        <v>82263.66</v>
      </c>
      <c r="Y136">
        <v>0.89710000000000001</v>
      </c>
      <c r="Z136">
        <v>4.87E-2</v>
      </c>
      <c r="AA136">
        <v>5.4199999999999998E-2</v>
      </c>
      <c r="AB136">
        <v>0.10290000000000001</v>
      </c>
      <c r="AC136">
        <v>82.26</v>
      </c>
      <c r="AD136" s="70">
        <v>1991.09</v>
      </c>
      <c r="AE136">
        <v>304.61</v>
      </c>
      <c r="AF136" s="70">
        <v>76578.81</v>
      </c>
      <c r="AG136" t="s">
        <v>751</v>
      </c>
      <c r="AH136" s="70">
        <v>30590</v>
      </c>
      <c r="AI136" s="70">
        <v>42780.69</v>
      </c>
      <c r="AJ136">
        <v>31.04</v>
      </c>
      <c r="AK136">
        <v>23.46</v>
      </c>
      <c r="AL136">
        <v>24.66</v>
      </c>
      <c r="AM136">
        <v>4.3899999999999997</v>
      </c>
      <c r="AN136" s="70">
        <v>1444.26</v>
      </c>
      <c r="AO136">
        <v>0.91810000000000003</v>
      </c>
      <c r="AP136" s="70">
        <v>1191.03</v>
      </c>
      <c r="AQ136" s="70">
        <v>2175.79</v>
      </c>
      <c r="AR136" s="70">
        <v>5502.03</v>
      </c>
      <c r="AS136">
        <v>412.37</v>
      </c>
      <c r="AT136">
        <v>262.12</v>
      </c>
      <c r="AU136" s="70">
        <v>9543.35</v>
      </c>
      <c r="AV136" s="70">
        <v>6554.23</v>
      </c>
      <c r="AW136">
        <v>0.60950000000000004</v>
      </c>
      <c r="AX136" s="70">
        <v>1934.69</v>
      </c>
      <c r="AY136">
        <v>0.1799</v>
      </c>
      <c r="AZ136" s="70">
        <v>1215.3399999999999</v>
      </c>
      <c r="BA136">
        <v>0.113</v>
      </c>
      <c r="BB136" s="70">
        <v>1049.1500000000001</v>
      </c>
      <c r="BC136">
        <v>9.7600000000000006E-2</v>
      </c>
      <c r="BD136" s="70">
        <v>10753.41</v>
      </c>
      <c r="BE136" s="70">
        <v>6213.85</v>
      </c>
      <c r="BF136">
        <v>2.5188000000000001</v>
      </c>
      <c r="BG136">
        <v>0.53490000000000004</v>
      </c>
      <c r="BH136">
        <v>0.2208</v>
      </c>
      <c r="BI136">
        <v>0.18010000000000001</v>
      </c>
      <c r="BJ136">
        <v>4.2799999999999998E-2</v>
      </c>
      <c r="BK136">
        <v>2.1499999999999998E-2</v>
      </c>
    </row>
    <row r="137" spans="1:63" x14ac:dyDescent="0.25">
      <c r="A137" t="s">
        <v>216</v>
      </c>
      <c r="B137">
        <v>43844</v>
      </c>
      <c r="C137">
        <v>41.24</v>
      </c>
      <c r="D137">
        <v>480.1</v>
      </c>
      <c r="E137" s="70">
        <v>19797.18</v>
      </c>
      <c r="F137" s="70">
        <v>14284.26</v>
      </c>
      <c r="G137">
        <v>1.41E-2</v>
      </c>
      <c r="H137">
        <v>0.51429999999999998</v>
      </c>
      <c r="I137">
        <v>1.4E-3</v>
      </c>
      <c r="J137">
        <v>8.2400000000000001E-2</v>
      </c>
      <c r="K137">
        <v>0.32419999999999999</v>
      </c>
      <c r="L137">
        <v>6.3600000000000004E-2</v>
      </c>
      <c r="M137">
        <v>0.84670000000000001</v>
      </c>
      <c r="N137">
        <v>5.6399999999999999E-2</v>
      </c>
      <c r="O137">
        <v>0.19159999999999999</v>
      </c>
      <c r="P137" s="70">
        <v>61492.26</v>
      </c>
      <c r="Q137">
        <v>0.16569999999999999</v>
      </c>
      <c r="R137">
        <v>0.15090000000000001</v>
      </c>
      <c r="S137">
        <v>0.68340000000000001</v>
      </c>
      <c r="T137">
        <v>19.07</v>
      </c>
      <c r="U137">
        <v>104.05</v>
      </c>
      <c r="V137" s="70">
        <v>81058.02</v>
      </c>
      <c r="W137">
        <v>189.85</v>
      </c>
      <c r="X137" s="70">
        <v>95823.35</v>
      </c>
      <c r="Y137">
        <v>0.59730000000000005</v>
      </c>
      <c r="Z137">
        <v>0.35809999999999997</v>
      </c>
      <c r="AA137">
        <v>4.4600000000000001E-2</v>
      </c>
      <c r="AB137">
        <v>0.4027</v>
      </c>
      <c r="AC137">
        <v>95.82</v>
      </c>
      <c r="AD137" s="70">
        <v>4447.62</v>
      </c>
      <c r="AE137">
        <v>452.94</v>
      </c>
      <c r="AF137" s="70">
        <v>87785.49</v>
      </c>
      <c r="AG137" t="s">
        <v>751</v>
      </c>
      <c r="AH137" s="70">
        <v>22565</v>
      </c>
      <c r="AI137" s="70">
        <v>39020.5</v>
      </c>
      <c r="AJ137">
        <v>65.349999999999994</v>
      </c>
      <c r="AK137">
        <v>41.63</v>
      </c>
      <c r="AL137">
        <v>52.3</v>
      </c>
      <c r="AM137">
        <v>4.2699999999999996</v>
      </c>
      <c r="AN137">
        <v>0</v>
      </c>
      <c r="AO137">
        <v>1.2397</v>
      </c>
      <c r="AP137" s="70">
        <v>1859.26</v>
      </c>
      <c r="AQ137" s="70">
        <v>2613.84</v>
      </c>
      <c r="AR137" s="70">
        <v>7316.52</v>
      </c>
      <c r="AS137">
        <v>839.45</v>
      </c>
      <c r="AT137">
        <v>666.57</v>
      </c>
      <c r="AU137" s="70">
        <v>13295.64</v>
      </c>
      <c r="AV137" s="70">
        <v>8444.41</v>
      </c>
      <c r="AW137">
        <v>0.5091</v>
      </c>
      <c r="AX137" s="70">
        <v>5291.67</v>
      </c>
      <c r="AY137">
        <v>0.31900000000000001</v>
      </c>
      <c r="AZ137">
        <v>624.77</v>
      </c>
      <c r="BA137">
        <v>3.7699999999999997E-2</v>
      </c>
      <c r="BB137" s="70">
        <v>2226.39</v>
      </c>
      <c r="BC137">
        <v>0.13420000000000001</v>
      </c>
      <c r="BD137" s="70">
        <v>16587.240000000002</v>
      </c>
      <c r="BE137" s="70">
        <v>3502.44</v>
      </c>
      <c r="BF137">
        <v>1.3071999999999999</v>
      </c>
      <c r="BG137">
        <v>0.4753</v>
      </c>
      <c r="BH137">
        <v>0.19409999999999999</v>
      </c>
      <c r="BI137">
        <v>0.29499999999999998</v>
      </c>
      <c r="BJ137">
        <v>2.2200000000000001E-2</v>
      </c>
      <c r="BK137">
        <v>1.35E-2</v>
      </c>
    </row>
    <row r="138" spans="1:63" x14ac:dyDescent="0.25">
      <c r="A138" t="s">
        <v>217</v>
      </c>
      <c r="B138">
        <v>43851</v>
      </c>
      <c r="C138">
        <v>21.52</v>
      </c>
      <c r="D138">
        <v>90.44</v>
      </c>
      <c r="E138" s="70">
        <v>1946.69</v>
      </c>
      <c r="F138" s="70">
        <v>1895.16</v>
      </c>
      <c r="G138">
        <v>1.66E-2</v>
      </c>
      <c r="H138">
        <v>6.93E-2</v>
      </c>
      <c r="I138">
        <v>1.2999999999999999E-3</v>
      </c>
      <c r="J138">
        <v>3.7900000000000003E-2</v>
      </c>
      <c r="K138">
        <v>0.82089999999999996</v>
      </c>
      <c r="L138">
        <v>5.3999999999999999E-2</v>
      </c>
      <c r="M138">
        <v>0.42349999999999999</v>
      </c>
      <c r="N138">
        <v>1.5599999999999999E-2</v>
      </c>
      <c r="O138">
        <v>0.1419</v>
      </c>
      <c r="P138" s="70">
        <v>58340.41</v>
      </c>
      <c r="Q138">
        <v>0.2525</v>
      </c>
      <c r="R138">
        <v>0.186</v>
      </c>
      <c r="S138">
        <v>0.5615</v>
      </c>
      <c r="T138">
        <v>17.36</v>
      </c>
      <c r="U138">
        <v>13.8</v>
      </c>
      <c r="V138" s="70">
        <v>77678.880000000005</v>
      </c>
      <c r="W138">
        <v>137.47</v>
      </c>
      <c r="X138" s="70">
        <v>161238.01</v>
      </c>
      <c r="Y138">
        <v>0.69159999999999999</v>
      </c>
      <c r="Z138">
        <v>0.27860000000000001</v>
      </c>
      <c r="AA138">
        <v>2.98E-2</v>
      </c>
      <c r="AB138">
        <v>0.30840000000000001</v>
      </c>
      <c r="AC138">
        <v>161.24</v>
      </c>
      <c r="AD138" s="70">
        <v>6385.39</v>
      </c>
      <c r="AE138">
        <v>714.56</v>
      </c>
      <c r="AF138" s="70">
        <v>172515.1</v>
      </c>
      <c r="AG138" t="s">
        <v>751</v>
      </c>
      <c r="AH138" s="70">
        <v>32075</v>
      </c>
      <c r="AI138" s="70">
        <v>48883.92</v>
      </c>
      <c r="AJ138">
        <v>64.510000000000005</v>
      </c>
      <c r="AK138">
        <v>37.869999999999997</v>
      </c>
      <c r="AL138">
        <v>44.03</v>
      </c>
      <c r="AM138">
        <v>4.6100000000000003</v>
      </c>
      <c r="AN138" s="70">
        <v>1395.93</v>
      </c>
      <c r="AO138">
        <v>1.0966</v>
      </c>
      <c r="AP138" s="70">
        <v>1388.26</v>
      </c>
      <c r="AQ138" s="70">
        <v>1770.09</v>
      </c>
      <c r="AR138" s="70">
        <v>6244.72</v>
      </c>
      <c r="AS138">
        <v>619.79999999999995</v>
      </c>
      <c r="AT138">
        <v>285.38</v>
      </c>
      <c r="AU138" s="70">
        <v>10308.24</v>
      </c>
      <c r="AV138" s="70">
        <v>3921.2</v>
      </c>
      <c r="AW138">
        <v>0.34310000000000002</v>
      </c>
      <c r="AX138" s="70">
        <v>5787.96</v>
      </c>
      <c r="AY138">
        <v>0.50649999999999995</v>
      </c>
      <c r="AZ138">
        <v>904.78</v>
      </c>
      <c r="BA138">
        <v>7.9200000000000007E-2</v>
      </c>
      <c r="BB138">
        <v>813.71</v>
      </c>
      <c r="BC138">
        <v>7.1199999999999999E-2</v>
      </c>
      <c r="BD138" s="70">
        <v>11427.66</v>
      </c>
      <c r="BE138" s="70">
        <v>2335.06</v>
      </c>
      <c r="BF138">
        <v>0.49930000000000002</v>
      </c>
      <c r="BG138">
        <v>0.5786</v>
      </c>
      <c r="BH138">
        <v>0.2122</v>
      </c>
      <c r="BI138">
        <v>0.1593</v>
      </c>
      <c r="BJ138">
        <v>2.93E-2</v>
      </c>
      <c r="BK138">
        <v>2.06E-2</v>
      </c>
    </row>
    <row r="139" spans="1:63" x14ac:dyDescent="0.25">
      <c r="A139" t="s">
        <v>218</v>
      </c>
      <c r="B139">
        <v>43869</v>
      </c>
      <c r="C139">
        <v>46.38</v>
      </c>
      <c r="D139">
        <v>60.66</v>
      </c>
      <c r="E139" s="70">
        <v>2813.37</v>
      </c>
      <c r="F139" s="70">
        <v>2708.44</v>
      </c>
      <c r="G139">
        <v>6.8999999999999999E-3</v>
      </c>
      <c r="H139">
        <v>7.0300000000000001E-2</v>
      </c>
      <c r="I139">
        <v>1.5E-3</v>
      </c>
      <c r="J139">
        <v>7.7100000000000002E-2</v>
      </c>
      <c r="K139">
        <v>0.77880000000000005</v>
      </c>
      <c r="L139">
        <v>6.54E-2</v>
      </c>
      <c r="M139">
        <v>0.55689999999999995</v>
      </c>
      <c r="N139">
        <v>1.8200000000000001E-2</v>
      </c>
      <c r="O139">
        <v>0.1502</v>
      </c>
      <c r="P139" s="70">
        <v>53772.480000000003</v>
      </c>
      <c r="Q139">
        <v>0.21940000000000001</v>
      </c>
      <c r="R139">
        <v>0.18940000000000001</v>
      </c>
      <c r="S139">
        <v>0.59119999999999995</v>
      </c>
      <c r="T139">
        <v>18.72</v>
      </c>
      <c r="U139">
        <v>18.05</v>
      </c>
      <c r="V139" s="70">
        <v>74957.91</v>
      </c>
      <c r="W139">
        <v>152.16999999999999</v>
      </c>
      <c r="X139" s="70">
        <v>99500.13</v>
      </c>
      <c r="Y139">
        <v>0.74909999999999999</v>
      </c>
      <c r="Z139">
        <v>0.21290000000000001</v>
      </c>
      <c r="AA139">
        <v>3.7999999999999999E-2</v>
      </c>
      <c r="AB139">
        <v>0.25090000000000001</v>
      </c>
      <c r="AC139">
        <v>99.5</v>
      </c>
      <c r="AD139" s="70">
        <v>3222.65</v>
      </c>
      <c r="AE139">
        <v>429.98</v>
      </c>
      <c r="AF139" s="70">
        <v>97768.94</v>
      </c>
      <c r="AG139" t="s">
        <v>751</v>
      </c>
      <c r="AH139" s="70">
        <v>27499</v>
      </c>
      <c r="AI139" s="70">
        <v>40927.53</v>
      </c>
      <c r="AJ139">
        <v>49.55</v>
      </c>
      <c r="AK139">
        <v>30.66</v>
      </c>
      <c r="AL139">
        <v>35.11</v>
      </c>
      <c r="AM139">
        <v>4.58</v>
      </c>
      <c r="AN139">
        <v>888.54</v>
      </c>
      <c r="AO139">
        <v>1.0302</v>
      </c>
      <c r="AP139" s="70">
        <v>1179.29</v>
      </c>
      <c r="AQ139" s="70">
        <v>1734.19</v>
      </c>
      <c r="AR139" s="70">
        <v>5561.35</v>
      </c>
      <c r="AS139">
        <v>503.15</v>
      </c>
      <c r="AT139">
        <v>271.81</v>
      </c>
      <c r="AU139" s="70">
        <v>9249.7800000000007</v>
      </c>
      <c r="AV139" s="70">
        <v>5166.37</v>
      </c>
      <c r="AW139">
        <v>0.50519999999999998</v>
      </c>
      <c r="AX139" s="70">
        <v>3141.06</v>
      </c>
      <c r="AY139">
        <v>0.30719999999999997</v>
      </c>
      <c r="AZ139">
        <v>849.55</v>
      </c>
      <c r="BA139">
        <v>8.3099999999999993E-2</v>
      </c>
      <c r="BB139" s="70">
        <v>1068.99</v>
      </c>
      <c r="BC139">
        <v>0.1045</v>
      </c>
      <c r="BD139" s="70">
        <v>10225.969999999999</v>
      </c>
      <c r="BE139" s="70">
        <v>3917.14</v>
      </c>
      <c r="BF139">
        <v>1.3897999999999999</v>
      </c>
      <c r="BG139">
        <v>0.55769999999999997</v>
      </c>
      <c r="BH139">
        <v>0.2185</v>
      </c>
      <c r="BI139">
        <v>0.16850000000000001</v>
      </c>
      <c r="BJ139">
        <v>3.1300000000000001E-2</v>
      </c>
      <c r="BK139">
        <v>2.4E-2</v>
      </c>
    </row>
    <row r="140" spans="1:63" x14ac:dyDescent="0.25">
      <c r="A140" t="s">
        <v>219</v>
      </c>
      <c r="B140">
        <v>43877</v>
      </c>
      <c r="C140">
        <v>35.049999999999997</v>
      </c>
      <c r="D140">
        <v>127.39</v>
      </c>
      <c r="E140" s="70">
        <v>4464.62</v>
      </c>
      <c r="F140" s="70">
        <v>4263.1099999999997</v>
      </c>
      <c r="G140">
        <v>1.7399999999999999E-2</v>
      </c>
      <c r="H140">
        <v>6.1100000000000002E-2</v>
      </c>
      <c r="I140">
        <v>1.6000000000000001E-3</v>
      </c>
      <c r="J140">
        <v>4.2000000000000003E-2</v>
      </c>
      <c r="K140">
        <v>0.82709999999999995</v>
      </c>
      <c r="L140">
        <v>5.0900000000000001E-2</v>
      </c>
      <c r="M140">
        <v>0.35830000000000001</v>
      </c>
      <c r="N140">
        <v>1.35E-2</v>
      </c>
      <c r="O140">
        <v>0.13239999999999999</v>
      </c>
      <c r="P140" s="70">
        <v>57641.56</v>
      </c>
      <c r="Q140">
        <v>0.2175</v>
      </c>
      <c r="R140">
        <v>0.2185</v>
      </c>
      <c r="S140">
        <v>0.56399999999999995</v>
      </c>
      <c r="T140">
        <v>19.05</v>
      </c>
      <c r="U140">
        <v>24.28</v>
      </c>
      <c r="V140" s="70">
        <v>80113.33</v>
      </c>
      <c r="W140">
        <v>180.83</v>
      </c>
      <c r="X140" s="70">
        <v>150942.07</v>
      </c>
      <c r="Y140">
        <v>0.74509999999999998</v>
      </c>
      <c r="Z140">
        <v>0.22439999999999999</v>
      </c>
      <c r="AA140">
        <v>3.04E-2</v>
      </c>
      <c r="AB140">
        <v>0.25490000000000002</v>
      </c>
      <c r="AC140">
        <v>150.94</v>
      </c>
      <c r="AD140" s="70">
        <v>5761.71</v>
      </c>
      <c r="AE140">
        <v>705.42</v>
      </c>
      <c r="AF140" s="70">
        <v>171605.67</v>
      </c>
      <c r="AG140" t="s">
        <v>751</v>
      </c>
      <c r="AH140" s="70">
        <v>34947</v>
      </c>
      <c r="AI140" s="70">
        <v>54620.71</v>
      </c>
      <c r="AJ140">
        <v>59.37</v>
      </c>
      <c r="AK140">
        <v>36.770000000000003</v>
      </c>
      <c r="AL140">
        <v>39.71</v>
      </c>
      <c r="AM140">
        <v>5.1100000000000003</v>
      </c>
      <c r="AN140" s="70">
        <v>1598.45</v>
      </c>
      <c r="AO140">
        <v>0.92320000000000002</v>
      </c>
      <c r="AP140" s="70">
        <v>1107.68</v>
      </c>
      <c r="AQ140" s="70">
        <v>1760.05</v>
      </c>
      <c r="AR140" s="70">
        <v>5669.07</v>
      </c>
      <c r="AS140">
        <v>571.78</v>
      </c>
      <c r="AT140">
        <v>248.68</v>
      </c>
      <c r="AU140" s="70">
        <v>9357.25</v>
      </c>
      <c r="AV140" s="70">
        <v>3507.01</v>
      </c>
      <c r="AW140">
        <v>0.34239999999999998</v>
      </c>
      <c r="AX140" s="70">
        <v>5279.75</v>
      </c>
      <c r="AY140">
        <v>0.51539999999999997</v>
      </c>
      <c r="AZ140">
        <v>814.88</v>
      </c>
      <c r="BA140">
        <v>7.9500000000000001E-2</v>
      </c>
      <c r="BB140">
        <v>642.05999999999995</v>
      </c>
      <c r="BC140">
        <v>6.2700000000000006E-2</v>
      </c>
      <c r="BD140" s="70">
        <v>10243.709999999999</v>
      </c>
      <c r="BE140" s="70">
        <v>1959.44</v>
      </c>
      <c r="BF140">
        <v>0.375</v>
      </c>
      <c r="BG140">
        <v>0.5837</v>
      </c>
      <c r="BH140">
        <v>0.2215</v>
      </c>
      <c r="BI140">
        <v>0.14499999999999999</v>
      </c>
      <c r="BJ140">
        <v>3.1099999999999999E-2</v>
      </c>
      <c r="BK140">
        <v>1.8700000000000001E-2</v>
      </c>
    </row>
    <row r="141" spans="1:63" x14ac:dyDescent="0.25">
      <c r="A141" t="s">
        <v>220</v>
      </c>
      <c r="B141">
        <v>43885</v>
      </c>
      <c r="C141">
        <v>67.14</v>
      </c>
      <c r="D141">
        <v>20.78</v>
      </c>
      <c r="E141" s="70">
        <v>1395.39</v>
      </c>
      <c r="F141" s="70">
        <v>1370.52</v>
      </c>
      <c r="G141">
        <v>6.1999999999999998E-3</v>
      </c>
      <c r="H141">
        <v>1.1599999999999999E-2</v>
      </c>
      <c r="I141">
        <v>1.8E-3</v>
      </c>
      <c r="J141">
        <v>3.2899999999999999E-2</v>
      </c>
      <c r="K141">
        <v>0.92079999999999995</v>
      </c>
      <c r="L141">
        <v>2.6700000000000002E-2</v>
      </c>
      <c r="M141">
        <v>0.4395</v>
      </c>
      <c r="N141">
        <v>4.3E-3</v>
      </c>
      <c r="O141">
        <v>0.14630000000000001</v>
      </c>
      <c r="P141" s="70">
        <v>52074.49</v>
      </c>
      <c r="Q141">
        <v>0.22950000000000001</v>
      </c>
      <c r="R141">
        <v>0.19769999999999999</v>
      </c>
      <c r="S141">
        <v>0.57269999999999999</v>
      </c>
      <c r="T141">
        <v>18.059999999999999</v>
      </c>
      <c r="U141">
        <v>10.119999999999999</v>
      </c>
      <c r="V141" s="70">
        <v>66482.36</v>
      </c>
      <c r="W141">
        <v>133.44</v>
      </c>
      <c r="X141" s="70">
        <v>135724.4</v>
      </c>
      <c r="Y141">
        <v>0.77200000000000002</v>
      </c>
      <c r="Z141">
        <v>0.1802</v>
      </c>
      <c r="AA141">
        <v>4.7800000000000002E-2</v>
      </c>
      <c r="AB141">
        <v>0.22800000000000001</v>
      </c>
      <c r="AC141">
        <v>135.72</v>
      </c>
      <c r="AD141" s="70">
        <v>3895.12</v>
      </c>
      <c r="AE141">
        <v>488.72</v>
      </c>
      <c r="AF141" s="70">
        <v>138591.26999999999</v>
      </c>
      <c r="AG141" t="s">
        <v>751</v>
      </c>
      <c r="AH141" s="70">
        <v>31063</v>
      </c>
      <c r="AI141" s="70">
        <v>46077.18</v>
      </c>
      <c r="AJ141">
        <v>44.5</v>
      </c>
      <c r="AK141">
        <v>27.74</v>
      </c>
      <c r="AL141">
        <v>31.16</v>
      </c>
      <c r="AM141">
        <v>4.0599999999999996</v>
      </c>
      <c r="AN141" s="70">
        <v>1299.19</v>
      </c>
      <c r="AO141">
        <v>1.0685</v>
      </c>
      <c r="AP141" s="70">
        <v>1210.2</v>
      </c>
      <c r="AQ141" s="70">
        <v>1787.99</v>
      </c>
      <c r="AR141" s="70">
        <v>5369.21</v>
      </c>
      <c r="AS141">
        <v>419.83</v>
      </c>
      <c r="AT141">
        <v>263.62</v>
      </c>
      <c r="AU141" s="70">
        <v>9050.86</v>
      </c>
      <c r="AV141" s="70">
        <v>4376.82</v>
      </c>
      <c r="AW141">
        <v>0.43390000000000001</v>
      </c>
      <c r="AX141" s="70">
        <v>3851.25</v>
      </c>
      <c r="AY141">
        <v>0.38179999999999997</v>
      </c>
      <c r="AZ141" s="70">
        <v>1104.96</v>
      </c>
      <c r="BA141">
        <v>0.1096</v>
      </c>
      <c r="BB141">
        <v>753.2</v>
      </c>
      <c r="BC141">
        <v>7.4700000000000003E-2</v>
      </c>
      <c r="BD141" s="70">
        <v>10086.23</v>
      </c>
      <c r="BE141" s="70">
        <v>2966.69</v>
      </c>
      <c r="BF141">
        <v>0.79349999999999998</v>
      </c>
      <c r="BG141">
        <v>0.53639999999999999</v>
      </c>
      <c r="BH141">
        <v>0.20880000000000001</v>
      </c>
      <c r="BI141">
        <v>0.1963</v>
      </c>
      <c r="BJ141">
        <v>3.56E-2</v>
      </c>
      <c r="BK141">
        <v>2.29E-2</v>
      </c>
    </row>
    <row r="142" spans="1:63" x14ac:dyDescent="0.25">
      <c r="A142" t="s">
        <v>221</v>
      </c>
      <c r="B142">
        <v>43893</v>
      </c>
      <c r="C142">
        <v>64.239999999999995</v>
      </c>
      <c r="D142">
        <v>38.950000000000003</v>
      </c>
      <c r="E142" s="70">
        <v>2501.88</v>
      </c>
      <c r="F142" s="70">
        <v>2475.92</v>
      </c>
      <c r="G142">
        <v>7.9000000000000008E-3</v>
      </c>
      <c r="H142">
        <v>1.66E-2</v>
      </c>
      <c r="I142">
        <v>1.2999999999999999E-3</v>
      </c>
      <c r="J142">
        <v>2.3800000000000002E-2</v>
      </c>
      <c r="K142">
        <v>0.92279999999999995</v>
      </c>
      <c r="L142">
        <v>2.76E-2</v>
      </c>
      <c r="M142">
        <v>0.3871</v>
      </c>
      <c r="N142">
        <v>9.2999999999999992E-3</v>
      </c>
      <c r="O142">
        <v>0.13600000000000001</v>
      </c>
      <c r="P142" s="70">
        <v>54883.27</v>
      </c>
      <c r="Q142">
        <v>0.2082</v>
      </c>
      <c r="R142">
        <v>0.19769999999999999</v>
      </c>
      <c r="S142">
        <v>0.59409999999999996</v>
      </c>
      <c r="T142">
        <v>19.13</v>
      </c>
      <c r="U142">
        <v>15.43</v>
      </c>
      <c r="V142" s="70">
        <v>72441.899999999994</v>
      </c>
      <c r="W142">
        <v>157.52000000000001</v>
      </c>
      <c r="X142" s="70">
        <v>133183.64000000001</v>
      </c>
      <c r="Y142">
        <v>0.77569999999999995</v>
      </c>
      <c r="Z142">
        <v>0.18</v>
      </c>
      <c r="AA142">
        <v>4.4299999999999999E-2</v>
      </c>
      <c r="AB142">
        <v>0.2243</v>
      </c>
      <c r="AC142">
        <v>133.18</v>
      </c>
      <c r="AD142" s="70">
        <v>4104.5</v>
      </c>
      <c r="AE142">
        <v>508.55</v>
      </c>
      <c r="AF142" s="70">
        <v>137466.06</v>
      </c>
      <c r="AG142" t="s">
        <v>751</v>
      </c>
      <c r="AH142" s="70">
        <v>32160</v>
      </c>
      <c r="AI142" s="70">
        <v>48418.14</v>
      </c>
      <c r="AJ142">
        <v>50.89</v>
      </c>
      <c r="AK142">
        <v>29.07</v>
      </c>
      <c r="AL142">
        <v>34.71</v>
      </c>
      <c r="AM142">
        <v>4.08</v>
      </c>
      <c r="AN142" s="70">
        <v>1081.9100000000001</v>
      </c>
      <c r="AO142">
        <v>1.0066999999999999</v>
      </c>
      <c r="AP142" s="70">
        <v>1172.5</v>
      </c>
      <c r="AQ142" s="70">
        <v>1706.32</v>
      </c>
      <c r="AR142" s="70">
        <v>5323.78</v>
      </c>
      <c r="AS142">
        <v>435.02</v>
      </c>
      <c r="AT142">
        <v>225.31</v>
      </c>
      <c r="AU142" s="70">
        <v>8862.93</v>
      </c>
      <c r="AV142" s="70">
        <v>4132.2299999999996</v>
      </c>
      <c r="AW142">
        <v>0.42549999999999999</v>
      </c>
      <c r="AX142" s="70">
        <v>3885.75</v>
      </c>
      <c r="AY142">
        <v>0.4002</v>
      </c>
      <c r="AZ142">
        <v>994.32</v>
      </c>
      <c r="BA142">
        <v>0.1024</v>
      </c>
      <c r="BB142">
        <v>698.24</v>
      </c>
      <c r="BC142">
        <v>7.1900000000000006E-2</v>
      </c>
      <c r="BD142" s="70">
        <v>9710.5400000000009</v>
      </c>
      <c r="BE142" s="70">
        <v>3336.55</v>
      </c>
      <c r="BF142">
        <v>0.83550000000000002</v>
      </c>
      <c r="BG142">
        <v>0.57299999999999995</v>
      </c>
      <c r="BH142">
        <v>0.2203</v>
      </c>
      <c r="BI142">
        <v>0.15490000000000001</v>
      </c>
      <c r="BJ142">
        <v>3.2099999999999997E-2</v>
      </c>
      <c r="BK142">
        <v>1.9800000000000002E-2</v>
      </c>
    </row>
    <row r="143" spans="1:63" x14ac:dyDescent="0.25">
      <c r="A143" t="s">
        <v>222</v>
      </c>
      <c r="B143">
        <v>47027</v>
      </c>
      <c r="C143">
        <v>34</v>
      </c>
      <c r="D143">
        <v>254.59</v>
      </c>
      <c r="E143" s="70">
        <v>8656.09</v>
      </c>
      <c r="F143" s="70">
        <v>8264.65</v>
      </c>
      <c r="G143">
        <v>7.3499999999999996E-2</v>
      </c>
      <c r="H143">
        <v>7.1900000000000006E-2</v>
      </c>
      <c r="I143">
        <v>1.2999999999999999E-3</v>
      </c>
      <c r="J143">
        <v>3.7900000000000003E-2</v>
      </c>
      <c r="K143">
        <v>0.77110000000000001</v>
      </c>
      <c r="L143">
        <v>4.4299999999999999E-2</v>
      </c>
      <c r="M143">
        <v>0.17530000000000001</v>
      </c>
      <c r="N143">
        <v>0.04</v>
      </c>
      <c r="O143">
        <v>0.1124</v>
      </c>
      <c r="P143" s="70">
        <v>66738.509999999995</v>
      </c>
      <c r="Q143">
        <v>0.21659999999999999</v>
      </c>
      <c r="R143">
        <v>0.20530000000000001</v>
      </c>
      <c r="S143">
        <v>0.57809999999999995</v>
      </c>
      <c r="T143">
        <v>19.02</v>
      </c>
      <c r="U143">
        <v>40.17</v>
      </c>
      <c r="V143" s="70">
        <v>89955.49</v>
      </c>
      <c r="W143">
        <v>213.58</v>
      </c>
      <c r="X143" s="70">
        <v>183621.26</v>
      </c>
      <c r="Y143">
        <v>0.7571</v>
      </c>
      <c r="Z143">
        <v>0.22059999999999999</v>
      </c>
      <c r="AA143">
        <v>2.2200000000000001E-2</v>
      </c>
      <c r="AB143">
        <v>0.2429</v>
      </c>
      <c r="AC143">
        <v>183.62</v>
      </c>
      <c r="AD143" s="70">
        <v>8116.11</v>
      </c>
      <c r="AE143">
        <v>909.77</v>
      </c>
      <c r="AF143" s="70">
        <v>224013.14</v>
      </c>
      <c r="AG143" t="s">
        <v>751</v>
      </c>
      <c r="AH143" s="70">
        <v>47824</v>
      </c>
      <c r="AI143" s="70">
        <v>83408.759999999995</v>
      </c>
      <c r="AJ143">
        <v>70.63</v>
      </c>
      <c r="AK143">
        <v>41.18</v>
      </c>
      <c r="AL143">
        <v>45.24</v>
      </c>
      <c r="AM143">
        <v>4.8499999999999996</v>
      </c>
      <c r="AN143" s="70">
        <v>1145.5899999999999</v>
      </c>
      <c r="AO143">
        <v>0.68799999999999994</v>
      </c>
      <c r="AP143" s="70">
        <v>1231.32</v>
      </c>
      <c r="AQ143" s="70">
        <v>1880.5</v>
      </c>
      <c r="AR143" s="70">
        <v>6696.04</v>
      </c>
      <c r="AS143">
        <v>655.46</v>
      </c>
      <c r="AT143">
        <v>318.3</v>
      </c>
      <c r="AU143" s="70">
        <v>10781.62</v>
      </c>
      <c r="AV143" s="70">
        <v>2872.1</v>
      </c>
      <c r="AW143">
        <v>0.25159999999999999</v>
      </c>
      <c r="AX143" s="70">
        <v>7243.84</v>
      </c>
      <c r="AY143">
        <v>0.63449999999999995</v>
      </c>
      <c r="AZ143">
        <v>879.66</v>
      </c>
      <c r="BA143">
        <v>7.6999999999999999E-2</v>
      </c>
      <c r="BB143">
        <v>421.43</v>
      </c>
      <c r="BC143">
        <v>3.6900000000000002E-2</v>
      </c>
      <c r="BD143" s="70">
        <v>11417.03</v>
      </c>
      <c r="BE143" s="70">
        <v>1279.6199999999999</v>
      </c>
      <c r="BF143">
        <v>0.15590000000000001</v>
      </c>
      <c r="BG143">
        <v>0.61670000000000003</v>
      </c>
      <c r="BH143">
        <v>0.2303</v>
      </c>
      <c r="BI143">
        <v>9.7600000000000006E-2</v>
      </c>
      <c r="BJ143">
        <v>2.8000000000000001E-2</v>
      </c>
      <c r="BK143">
        <v>2.7400000000000001E-2</v>
      </c>
    </row>
    <row r="144" spans="1:63" x14ac:dyDescent="0.25">
      <c r="A144" t="s">
        <v>223</v>
      </c>
      <c r="B144">
        <v>43901</v>
      </c>
      <c r="C144">
        <v>13.33</v>
      </c>
      <c r="D144">
        <v>389.03</v>
      </c>
      <c r="E144" s="70">
        <v>5187.09</v>
      </c>
      <c r="F144" s="70">
        <v>4115.84</v>
      </c>
      <c r="G144">
        <v>4.5999999999999999E-3</v>
      </c>
      <c r="H144">
        <v>0.39119999999999999</v>
      </c>
      <c r="I144">
        <v>1.2999999999999999E-3</v>
      </c>
      <c r="J144">
        <v>8.2400000000000001E-2</v>
      </c>
      <c r="K144">
        <v>0.42649999999999999</v>
      </c>
      <c r="L144">
        <v>9.4E-2</v>
      </c>
      <c r="M144">
        <v>0.83660000000000001</v>
      </c>
      <c r="N144">
        <v>3.0800000000000001E-2</v>
      </c>
      <c r="O144">
        <v>0.17960000000000001</v>
      </c>
      <c r="P144" s="70">
        <v>55401.29</v>
      </c>
      <c r="Q144">
        <v>0.21290000000000001</v>
      </c>
      <c r="R144">
        <v>0.1817</v>
      </c>
      <c r="S144">
        <v>0.60529999999999995</v>
      </c>
      <c r="T144">
        <v>18.43</v>
      </c>
      <c r="U144">
        <v>31.94</v>
      </c>
      <c r="V144" s="70">
        <v>77676.479999999996</v>
      </c>
      <c r="W144">
        <v>160.66999999999999</v>
      </c>
      <c r="X144" s="70">
        <v>68939.58</v>
      </c>
      <c r="Y144">
        <v>0.67730000000000001</v>
      </c>
      <c r="Z144">
        <v>0.26989999999999997</v>
      </c>
      <c r="AA144">
        <v>5.28E-2</v>
      </c>
      <c r="AB144">
        <v>0.32269999999999999</v>
      </c>
      <c r="AC144">
        <v>68.94</v>
      </c>
      <c r="AD144" s="70">
        <v>2939.32</v>
      </c>
      <c r="AE144">
        <v>405.22</v>
      </c>
      <c r="AF144" s="70">
        <v>76945.960000000006</v>
      </c>
      <c r="AG144" t="s">
        <v>751</v>
      </c>
      <c r="AH144" s="70">
        <v>23368</v>
      </c>
      <c r="AI144" s="70">
        <v>33761.410000000003</v>
      </c>
      <c r="AJ144">
        <v>59.77</v>
      </c>
      <c r="AK144">
        <v>39.03</v>
      </c>
      <c r="AL144">
        <v>45.71</v>
      </c>
      <c r="AM144">
        <v>4.6500000000000004</v>
      </c>
      <c r="AN144">
        <v>0</v>
      </c>
      <c r="AO144">
        <v>1.2202999999999999</v>
      </c>
      <c r="AP144" s="70">
        <v>1618.16</v>
      </c>
      <c r="AQ144" s="70">
        <v>2204.4699999999998</v>
      </c>
      <c r="AR144" s="70">
        <v>6612.19</v>
      </c>
      <c r="AS144">
        <v>697.77</v>
      </c>
      <c r="AT144">
        <v>541.33000000000004</v>
      </c>
      <c r="AU144" s="70">
        <v>11673.93</v>
      </c>
      <c r="AV144" s="70">
        <v>8322.25</v>
      </c>
      <c r="AW144">
        <v>0.58989999999999998</v>
      </c>
      <c r="AX144" s="70">
        <v>3059.94</v>
      </c>
      <c r="AY144">
        <v>0.21690000000000001</v>
      </c>
      <c r="AZ144">
        <v>807.28</v>
      </c>
      <c r="BA144">
        <v>5.7200000000000001E-2</v>
      </c>
      <c r="BB144" s="70">
        <v>1918.87</v>
      </c>
      <c r="BC144">
        <v>0.13600000000000001</v>
      </c>
      <c r="BD144" s="70">
        <v>14108.34</v>
      </c>
      <c r="BE144" s="70">
        <v>4638.38</v>
      </c>
      <c r="BF144">
        <v>2.6229</v>
      </c>
      <c r="BG144">
        <v>0.4985</v>
      </c>
      <c r="BH144">
        <v>0.19239999999999999</v>
      </c>
      <c r="BI144">
        <v>0.2697</v>
      </c>
      <c r="BJ144">
        <v>2.4799999999999999E-2</v>
      </c>
      <c r="BK144">
        <v>1.46E-2</v>
      </c>
    </row>
    <row r="145" spans="1:63" x14ac:dyDescent="0.25">
      <c r="A145" t="s">
        <v>224</v>
      </c>
      <c r="B145">
        <v>46409</v>
      </c>
      <c r="C145">
        <v>107.43</v>
      </c>
      <c r="D145">
        <v>12.01</v>
      </c>
      <c r="E145" s="70">
        <v>1290.5999999999999</v>
      </c>
      <c r="F145" s="70">
        <v>1275.54</v>
      </c>
      <c r="G145">
        <v>1.8E-3</v>
      </c>
      <c r="H145">
        <v>7.1999999999999998E-3</v>
      </c>
      <c r="I145">
        <v>1.1000000000000001E-3</v>
      </c>
      <c r="J145">
        <v>1.37E-2</v>
      </c>
      <c r="K145">
        <v>0.95640000000000003</v>
      </c>
      <c r="L145">
        <v>1.9800000000000002E-2</v>
      </c>
      <c r="M145">
        <v>0.501</v>
      </c>
      <c r="N145">
        <v>3.0000000000000001E-3</v>
      </c>
      <c r="O145">
        <v>0.152</v>
      </c>
      <c r="P145" s="70">
        <v>48918.68</v>
      </c>
      <c r="Q145">
        <v>0.2162</v>
      </c>
      <c r="R145">
        <v>0.19620000000000001</v>
      </c>
      <c r="S145">
        <v>0.58760000000000001</v>
      </c>
      <c r="T145">
        <v>18.16</v>
      </c>
      <c r="U145">
        <v>9.5299999999999994</v>
      </c>
      <c r="V145" s="70">
        <v>62751.82</v>
      </c>
      <c r="W145">
        <v>130.71</v>
      </c>
      <c r="X145" s="70">
        <v>98919.46</v>
      </c>
      <c r="Y145">
        <v>0.86950000000000005</v>
      </c>
      <c r="Z145">
        <v>7.1599999999999997E-2</v>
      </c>
      <c r="AA145">
        <v>5.8900000000000001E-2</v>
      </c>
      <c r="AB145">
        <v>0.1305</v>
      </c>
      <c r="AC145">
        <v>98.92</v>
      </c>
      <c r="AD145" s="70">
        <v>2368.89</v>
      </c>
      <c r="AE145">
        <v>338.58</v>
      </c>
      <c r="AF145" s="70">
        <v>95161.44</v>
      </c>
      <c r="AG145" t="s">
        <v>751</v>
      </c>
      <c r="AH145" s="70">
        <v>30453</v>
      </c>
      <c r="AI145" s="70">
        <v>42429.7</v>
      </c>
      <c r="AJ145">
        <v>34.799999999999997</v>
      </c>
      <c r="AK145">
        <v>23.18</v>
      </c>
      <c r="AL145">
        <v>25.9</v>
      </c>
      <c r="AM145">
        <v>4.16</v>
      </c>
      <c r="AN145">
        <v>766.64</v>
      </c>
      <c r="AO145">
        <v>1.0539000000000001</v>
      </c>
      <c r="AP145" s="70">
        <v>1174.79</v>
      </c>
      <c r="AQ145" s="70">
        <v>1994.94</v>
      </c>
      <c r="AR145" s="70">
        <v>5159.13</v>
      </c>
      <c r="AS145">
        <v>422.88</v>
      </c>
      <c r="AT145">
        <v>229.99</v>
      </c>
      <c r="AU145" s="70">
        <v>8981.7199999999993</v>
      </c>
      <c r="AV145" s="70">
        <v>5902.83</v>
      </c>
      <c r="AW145">
        <v>0.58609999999999995</v>
      </c>
      <c r="AX145" s="70">
        <v>2296.67</v>
      </c>
      <c r="AY145">
        <v>0.22800000000000001</v>
      </c>
      <c r="AZ145">
        <v>946.38</v>
      </c>
      <c r="BA145">
        <v>9.4E-2</v>
      </c>
      <c r="BB145">
        <v>926.05</v>
      </c>
      <c r="BC145">
        <v>9.1899999999999996E-2</v>
      </c>
      <c r="BD145" s="70">
        <v>10071.93</v>
      </c>
      <c r="BE145" s="70">
        <v>5270.94</v>
      </c>
      <c r="BF145">
        <v>2.0358000000000001</v>
      </c>
      <c r="BG145">
        <v>0.52410000000000001</v>
      </c>
      <c r="BH145">
        <v>0.23200000000000001</v>
      </c>
      <c r="BI145">
        <v>0.18110000000000001</v>
      </c>
      <c r="BJ145">
        <v>3.8699999999999998E-2</v>
      </c>
      <c r="BK145">
        <v>2.41E-2</v>
      </c>
    </row>
    <row r="146" spans="1:63" x14ac:dyDescent="0.25">
      <c r="A146" t="s">
        <v>225</v>
      </c>
      <c r="B146">
        <v>69682</v>
      </c>
      <c r="C146">
        <v>114.62</v>
      </c>
      <c r="D146">
        <v>10.43</v>
      </c>
      <c r="E146" s="70">
        <v>1194.92</v>
      </c>
      <c r="F146" s="70">
        <v>1160.29</v>
      </c>
      <c r="G146">
        <v>2.3999999999999998E-3</v>
      </c>
      <c r="H146">
        <v>6.0000000000000001E-3</v>
      </c>
      <c r="I146">
        <v>1.1000000000000001E-3</v>
      </c>
      <c r="J146">
        <v>1.55E-2</v>
      </c>
      <c r="K146">
        <v>0.95440000000000003</v>
      </c>
      <c r="L146">
        <v>2.06E-2</v>
      </c>
      <c r="M146">
        <v>0.50119999999999998</v>
      </c>
      <c r="N146">
        <v>2.7000000000000001E-3</v>
      </c>
      <c r="O146">
        <v>0.15959999999999999</v>
      </c>
      <c r="P146" s="70">
        <v>48355.98</v>
      </c>
      <c r="Q146">
        <v>0.22489999999999999</v>
      </c>
      <c r="R146">
        <v>0.17549999999999999</v>
      </c>
      <c r="S146">
        <v>0.59960000000000002</v>
      </c>
      <c r="T146">
        <v>17.37</v>
      </c>
      <c r="U146">
        <v>9.1300000000000008</v>
      </c>
      <c r="V146" s="70">
        <v>61916.1</v>
      </c>
      <c r="W146">
        <v>125.98</v>
      </c>
      <c r="X146" s="70">
        <v>110759.67</v>
      </c>
      <c r="Y146">
        <v>0.85609999999999997</v>
      </c>
      <c r="Z146">
        <v>8.2299999999999998E-2</v>
      </c>
      <c r="AA146">
        <v>6.1600000000000002E-2</v>
      </c>
      <c r="AB146">
        <v>0.1439</v>
      </c>
      <c r="AC146">
        <v>110.76</v>
      </c>
      <c r="AD146" s="70">
        <v>2766.27</v>
      </c>
      <c r="AE146">
        <v>384.16</v>
      </c>
      <c r="AF146" s="70">
        <v>104845.34</v>
      </c>
      <c r="AG146" t="s">
        <v>751</v>
      </c>
      <c r="AH146" s="70">
        <v>29769</v>
      </c>
      <c r="AI146" s="70">
        <v>43141.03</v>
      </c>
      <c r="AJ146">
        <v>36.04</v>
      </c>
      <c r="AK146">
        <v>23.86</v>
      </c>
      <c r="AL146">
        <v>27.38</v>
      </c>
      <c r="AM146">
        <v>4.04</v>
      </c>
      <c r="AN146" s="70">
        <v>1186.3699999999999</v>
      </c>
      <c r="AO146">
        <v>1.0942000000000001</v>
      </c>
      <c r="AP146" s="70">
        <v>1232.68</v>
      </c>
      <c r="AQ146" s="70">
        <v>1980.23</v>
      </c>
      <c r="AR146" s="70">
        <v>5110.21</v>
      </c>
      <c r="AS146">
        <v>448.18</v>
      </c>
      <c r="AT146">
        <v>275.70999999999998</v>
      </c>
      <c r="AU146" s="70">
        <v>9047.01</v>
      </c>
      <c r="AV146" s="70">
        <v>5723.67</v>
      </c>
      <c r="AW146">
        <v>0.54830000000000001</v>
      </c>
      <c r="AX146" s="70">
        <v>2771.38</v>
      </c>
      <c r="AY146">
        <v>0.26550000000000001</v>
      </c>
      <c r="AZ146" s="70">
        <v>1025.72</v>
      </c>
      <c r="BA146">
        <v>9.8299999999999998E-2</v>
      </c>
      <c r="BB146">
        <v>918.3</v>
      </c>
      <c r="BC146">
        <v>8.7999999999999995E-2</v>
      </c>
      <c r="BD146" s="70">
        <v>10439.08</v>
      </c>
      <c r="BE146" s="70">
        <v>4742.41</v>
      </c>
      <c r="BF146">
        <v>1.6717</v>
      </c>
      <c r="BG146">
        <v>0.51239999999999997</v>
      </c>
      <c r="BH146">
        <v>0.21859999999999999</v>
      </c>
      <c r="BI146">
        <v>0.20649999999999999</v>
      </c>
      <c r="BJ146">
        <v>3.7999999999999999E-2</v>
      </c>
      <c r="BK146">
        <v>2.4400000000000002E-2</v>
      </c>
    </row>
    <row r="147" spans="1:63" x14ac:dyDescent="0.25">
      <c r="A147" t="s">
        <v>226</v>
      </c>
      <c r="B147">
        <v>47688</v>
      </c>
      <c r="C147">
        <v>135.62</v>
      </c>
      <c r="D147">
        <v>12.82</v>
      </c>
      <c r="E147" s="70">
        <v>1738.89</v>
      </c>
      <c r="F147" s="70">
        <v>1673.38</v>
      </c>
      <c r="G147">
        <v>4.0000000000000001E-3</v>
      </c>
      <c r="H147">
        <v>5.3E-3</v>
      </c>
      <c r="I147">
        <v>1.1999999999999999E-3</v>
      </c>
      <c r="J147">
        <v>9.7999999999999997E-3</v>
      </c>
      <c r="K147">
        <v>0.9647</v>
      </c>
      <c r="L147">
        <v>1.5100000000000001E-2</v>
      </c>
      <c r="M147">
        <v>0.42680000000000001</v>
      </c>
      <c r="N147">
        <v>4.4900000000000002E-2</v>
      </c>
      <c r="O147">
        <v>0.1452</v>
      </c>
      <c r="P147" s="70">
        <v>51194.05</v>
      </c>
      <c r="Q147">
        <v>0.20380000000000001</v>
      </c>
      <c r="R147">
        <v>0.17810000000000001</v>
      </c>
      <c r="S147">
        <v>0.61809999999999998</v>
      </c>
      <c r="T147">
        <v>18.149999999999999</v>
      </c>
      <c r="U147">
        <v>12.26</v>
      </c>
      <c r="V147" s="70">
        <v>66115.13</v>
      </c>
      <c r="W147">
        <v>138.13999999999999</v>
      </c>
      <c r="X147" s="70">
        <v>150201.89000000001</v>
      </c>
      <c r="Y147">
        <v>0.74419999999999997</v>
      </c>
      <c r="Z147">
        <v>0.15140000000000001</v>
      </c>
      <c r="AA147">
        <v>0.1043</v>
      </c>
      <c r="AB147">
        <v>0.25580000000000003</v>
      </c>
      <c r="AC147">
        <v>150.19999999999999</v>
      </c>
      <c r="AD147" s="70">
        <v>4151.83</v>
      </c>
      <c r="AE147">
        <v>458.46</v>
      </c>
      <c r="AF147" s="70">
        <v>142662.95000000001</v>
      </c>
      <c r="AG147" t="s">
        <v>751</v>
      </c>
      <c r="AH147" s="70">
        <v>30011</v>
      </c>
      <c r="AI147" s="70">
        <v>45004.35</v>
      </c>
      <c r="AJ147">
        <v>39.49</v>
      </c>
      <c r="AK147">
        <v>26.13</v>
      </c>
      <c r="AL147">
        <v>28.24</v>
      </c>
      <c r="AM147">
        <v>4.28</v>
      </c>
      <c r="AN147">
        <v>800.06</v>
      </c>
      <c r="AO147">
        <v>1.0650999999999999</v>
      </c>
      <c r="AP147" s="70">
        <v>1241.54</v>
      </c>
      <c r="AQ147" s="70">
        <v>1885.82</v>
      </c>
      <c r="AR147" s="70">
        <v>5495.65</v>
      </c>
      <c r="AS147">
        <v>422.9</v>
      </c>
      <c r="AT147">
        <v>265.37</v>
      </c>
      <c r="AU147" s="70">
        <v>9311.2800000000007</v>
      </c>
      <c r="AV147" s="70">
        <v>4653.55</v>
      </c>
      <c r="AW147">
        <v>0.44529999999999997</v>
      </c>
      <c r="AX147" s="70">
        <v>3879.78</v>
      </c>
      <c r="AY147">
        <v>0.37130000000000002</v>
      </c>
      <c r="AZ147">
        <v>951.13</v>
      </c>
      <c r="BA147">
        <v>9.0999999999999998E-2</v>
      </c>
      <c r="BB147">
        <v>965.53</v>
      </c>
      <c r="BC147">
        <v>9.2399999999999996E-2</v>
      </c>
      <c r="BD147" s="70">
        <v>10449.98</v>
      </c>
      <c r="BE147" s="70">
        <v>3511.58</v>
      </c>
      <c r="BF147">
        <v>0.95840000000000003</v>
      </c>
      <c r="BG147">
        <v>0.54569999999999996</v>
      </c>
      <c r="BH147">
        <v>0.22309999999999999</v>
      </c>
      <c r="BI147">
        <v>0.1671</v>
      </c>
      <c r="BJ147">
        <v>3.5799999999999998E-2</v>
      </c>
      <c r="BK147">
        <v>2.8299999999999999E-2</v>
      </c>
    </row>
    <row r="148" spans="1:63" x14ac:dyDescent="0.25">
      <c r="A148" t="s">
        <v>227</v>
      </c>
      <c r="B148">
        <v>47845</v>
      </c>
      <c r="C148">
        <v>71.709999999999994</v>
      </c>
      <c r="D148">
        <v>16.22</v>
      </c>
      <c r="E148" s="70">
        <v>1163.43</v>
      </c>
      <c r="F148" s="70">
        <v>1168.32</v>
      </c>
      <c r="G148">
        <v>2.8E-3</v>
      </c>
      <c r="H148">
        <v>7.6E-3</v>
      </c>
      <c r="I148">
        <v>1.1999999999999999E-3</v>
      </c>
      <c r="J148">
        <v>2.46E-2</v>
      </c>
      <c r="K148">
        <v>0.94089999999999996</v>
      </c>
      <c r="L148">
        <v>2.2800000000000001E-2</v>
      </c>
      <c r="M148">
        <v>0.43109999999999998</v>
      </c>
      <c r="N148">
        <v>2.3E-3</v>
      </c>
      <c r="O148">
        <v>0.1424</v>
      </c>
      <c r="P148" s="70">
        <v>50795.25</v>
      </c>
      <c r="Q148">
        <v>0.22750000000000001</v>
      </c>
      <c r="R148">
        <v>0.20169999999999999</v>
      </c>
      <c r="S148">
        <v>0.57079999999999997</v>
      </c>
      <c r="T148">
        <v>18.57</v>
      </c>
      <c r="U148">
        <v>9.56</v>
      </c>
      <c r="V148" s="70">
        <v>61937.08</v>
      </c>
      <c r="W148">
        <v>117.2</v>
      </c>
      <c r="X148" s="70">
        <v>112300.14</v>
      </c>
      <c r="Y148">
        <v>0.88249999999999995</v>
      </c>
      <c r="Z148">
        <v>7.17E-2</v>
      </c>
      <c r="AA148">
        <v>4.58E-2</v>
      </c>
      <c r="AB148">
        <v>0.11749999999999999</v>
      </c>
      <c r="AC148">
        <v>112.3</v>
      </c>
      <c r="AD148" s="70">
        <v>2804.22</v>
      </c>
      <c r="AE148">
        <v>403.24</v>
      </c>
      <c r="AF148" s="70">
        <v>109359.64</v>
      </c>
      <c r="AG148" t="s">
        <v>751</v>
      </c>
      <c r="AH148" s="70">
        <v>32379</v>
      </c>
      <c r="AI148" s="70">
        <v>45222.32</v>
      </c>
      <c r="AJ148">
        <v>41.21</v>
      </c>
      <c r="AK148">
        <v>23.75</v>
      </c>
      <c r="AL148">
        <v>28.4</v>
      </c>
      <c r="AM148">
        <v>4.45</v>
      </c>
      <c r="AN148" s="70">
        <v>1103.82</v>
      </c>
      <c r="AO148">
        <v>1.0439000000000001</v>
      </c>
      <c r="AP148" s="70">
        <v>1208.81</v>
      </c>
      <c r="AQ148" s="70">
        <v>1849.19</v>
      </c>
      <c r="AR148" s="70">
        <v>5274.63</v>
      </c>
      <c r="AS148">
        <v>386.24</v>
      </c>
      <c r="AT148">
        <v>275.17</v>
      </c>
      <c r="AU148" s="70">
        <v>8994.0400000000009</v>
      </c>
      <c r="AV148" s="70">
        <v>5251.41</v>
      </c>
      <c r="AW148">
        <v>0.53269999999999995</v>
      </c>
      <c r="AX148" s="70">
        <v>2717.34</v>
      </c>
      <c r="AY148">
        <v>0.27560000000000001</v>
      </c>
      <c r="AZ148" s="70">
        <v>1078.76</v>
      </c>
      <c r="BA148">
        <v>0.1094</v>
      </c>
      <c r="BB148">
        <v>810.67</v>
      </c>
      <c r="BC148">
        <v>8.2199999999999995E-2</v>
      </c>
      <c r="BD148" s="70">
        <v>9858.18</v>
      </c>
      <c r="BE148" s="70">
        <v>4587.1099999999997</v>
      </c>
      <c r="BF148">
        <v>1.5002</v>
      </c>
      <c r="BG148">
        <v>0.54379999999999995</v>
      </c>
      <c r="BH148">
        <v>0.21340000000000001</v>
      </c>
      <c r="BI148">
        <v>0.1847</v>
      </c>
      <c r="BJ148">
        <v>3.6299999999999999E-2</v>
      </c>
      <c r="BK148">
        <v>2.18E-2</v>
      </c>
    </row>
    <row r="149" spans="1:63" x14ac:dyDescent="0.25">
      <c r="A149" t="s">
        <v>228</v>
      </c>
      <c r="B149">
        <v>43919</v>
      </c>
      <c r="C149">
        <v>32.450000000000003</v>
      </c>
      <c r="D149">
        <v>81.87</v>
      </c>
      <c r="E149" s="70">
        <v>2530.09</v>
      </c>
      <c r="F149" s="70">
        <v>2382.7800000000002</v>
      </c>
      <c r="G149">
        <v>6.3E-3</v>
      </c>
      <c r="H149">
        <v>5.45E-2</v>
      </c>
      <c r="I149">
        <v>1.6000000000000001E-3</v>
      </c>
      <c r="J149">
        <v>2.7199999999999998E-2</v>
      </c>
      <c r="K149">
        <v>0.85680000000000001</v>
      </c>
      <c r="L149">
        <v>5.3600000000000002E-2</v>
      </c>
      <c r="M149">
        <v>0.63460000000000005</v>
      </c>
      <c r="N149">
        <v>6.1000000000000004E-3</v>
      </c>
      <c r="O149">
        <v>0.16450000000000001</v>
      </c>
      <c r="P149" s="70">
        <v>51495.46</v>
      </c>
      <c r="Q149">
        <v>0.23730000000000001</v>
      </c>
      <c r="R149">
        <v>0.1779</v>
      </c>
      <c r="S149">
        <v>0.58479999999999999</v>
      </c>
      <c r="T149">
        <v>18.05</v>
      </c>
      <c r="U149">
        <v>15.13</v>
      </c>
      <c r="V149" s="70">
        <v>71399.289999999994</v>
      </c>
      <c r="W149">
        <v>164.04</v>
      </c>
      <c r="X149" s="70">
        <v>83931.31</v>
      </c>
      <c r="Y149">
        <v>0.74919999999999998</v>
      </c>
      <c r="Z149">
        <v>0.20150000000000001</v>
      </c>
      <c r="AA149">
        <v>4.9299999999999997E-2</v>
      </c>
      <c r="AB149">
        <v>0.25080000000000002</v>
      </c>
      <c r="AC149">
        <v>83.93</v>
      </c>
      <c r="AD149" s="70">
        <v>2605.9699999999998</v>
      </c>
      <c r="AE149">
        <v>387.1</v>
      </c>
      <c r="AF149" s="70">
        <v>85077.42</v>
      </c>
      <c r="AG149" t="s">
        <v>751</v>
      </c>
      <c r="AH149" s="70">
        <v>25549</v>
      </c>
      <c r="AI149" s="70">
        <v>38126.559999999998</v>
      </c>
      <c r="AJ149">
        <v>43.5</v>
      </c>
      <c r="AK149">
        <v>29.13</v>
      </c>
      <c r="AL149">
        <v>32.479999999999997</v>
      </c>
      <c r="AM149">
        <v>4.18</v>
      </c>
      <c r="AN149">
        <v>957.53</v>
      </c>
      <c r="AO149">
        <v>0.93169999999999997</v>
      </c>
      <c r="AP149" s="70">
        <v>1184.26</v>
      </c>
      <c r="AQ149" s="70">
        <v>1857.07</v>
      </c>
      <c r="AR149" s="70">
        <v>5607.33</v>
      </c>
      <c r="AS149">
        <v>510.47</v>
      </c>
      <c r="AT149">
        <v>307.68</v>
      </c>
      <c r="AU149" s="70">
        <v>9466.81</v>
      </c>
      <c r="AV149" s="70">
        <v>6151.03</v>
      </c>
      <c r="AW149">
        <v>0.58150000000000002</v>
      </c>
      <c r="AX149" s="70">
        <v>2404.54</v>
      </c>
      <c r="AY149">
        <v>0.2273</v>
      </c>
      <c r="AZ149">
        <v>797.33</v>
      </c>
      <c r="BA149">
        <v>7.5399999999999995E-2</v>
      </c>
      <c r="BB149" s="70">
        <v>1225.21</v>
      </c>
      <c r="BC149">
        <v>0.1158</v>
      </c>
      <c r="BD149" s="70">
        <v>10578.11</v>
      </c>
      <c r="BE149" s="70">
        <v>4829.1499999999996</v>
      </c>
      <c r="BF149">
        <v>2.0720000000000001</v>
      </c>
      <c r="BG149">
        <v>0.54969999999999997</v>
      </c>
      <c r="BH149">
        <v>0.22159999999999999</v>
      </c>
      <c r="BI149">
        <v>0.1817</v>
      </c>
      <c r="BJ149">
        <v>3.0700000000000002E-2</v>
      </c>
      <c r="BK149">
        <v>1.6299999999999999E-2</v>
      </c>
    </row>
    <row r="150" spans="1:63" x14ac:dyDescent="0.25">
      <c r="A150" t="s">
        <v>229</v>
      </c>
      <c r="B150">
        <v>48835</v>
      </c>
      <c r="C150">
        <v>100.19</v>
      </c>
      <c r="D150">
        <v>20.59</v>
      </c>
      <c r="E150" s="70">
        <v>2063.19</v>
      </c>
      <c r="F150" s="70">
        <v>1991.98</v>
      </c>
      <c r="G150">
        <v>4.7000000000000002E-3</v>
      </c>
      <c r="H150">
        <v>6.0000000000000001E-3</v>
      </c>
      <c r="I150">
        <v>1.4E-3</v>
      </c>
      <c r="J150">
        <v>1.2E-2</v>
      </c>
      <c r="K150">
        <v>0.95940000000000003</v>
      </c>
      <c r="L150">
        <v>1.6400000000000001E-2</v>
      </c>
      <c r="M150">
        <v>0.36270000000000002</v>
      </c>
      <c r="N150">
        <v>3.8E-3</v>
      </c>
      <c r="O150">
        <v>0.1331</v>
      </c>
      <c r="P150" s="70">
        <v>54319.93</v>
      </c>
      <c r="Q150">
        <v>0.18479999999999999</v>
      </c>
      <c r="R150">
        <v>0.21079999999999999</v>
      </c>
      <c r="S150">
        <v>0.60450000000000004</v>
      </c>
      <c r="T150">
        <v>18.64</v>
      </c>
      <c r="U150">
        <v>12.59</v>
      </c>
      <c r="V150" s="70">
        <v>69078.820000000007</v>
      </c>
      <c r="W150">
        <v>158.15</v>
      </c>
      <c r="X150" s="70">
        <v>141474.49</v>
      </c>
      <c r="Y150">
        <v>0.77810000000000001</v>
      </c>
      <c r="Z150">
        <v>0.1386</v>
      </c>
      <c r="AA150">
        <v>8.3199999999999996E-2</v>
      </c>
      <c r="AB150">
        <v>0.22189999999999999</v>
      </c>
      <c r="AC150">
        <v>141.47</v>
      </c>
      <c r="AD150" s="70">
        <v>4044.34</v>
      </c>
      <c r="AE150">
        <v>475.49</v>
      </c>
      <c r="AF150" s="70">
        <v>142470.65</v>
      </c>
      <c r="AG150" t="s">
        <v>751</v>
      </c>
      <c r="AH150" s="70">
        <v>34200</v>
      </c>
      <c r="AI150" s="70">
        <v>50961.85</v>
      </c>
      <c r="AJ150">
        <v>42.43</v>
      </c>
      <c r="AK150">
        <v>26.75</v>
      </c>
      <c r="AL150">
        <v>29.6</v>
      </c>
      <c r="AM150">
        <v>4.24</v>
      </c>
      <c r="AN150">
        <v>818.56</v>
      </c>
      <c r="AO150">
        <v>0.91220000000000001</v>
      </c>
      <c r="AP150" s="70">
        <v>1096.01</v>
      </c>
      <c r="AQ150" s="70">
        <v>1829.16</v>
      </c>
      <c r="AR150" s="70">
        <v>5272.16</v>
      </c>
      <c r="AS150">
        <v>430.59</v>
      </c>
      <c r="AT150">
        <v>265.16000000000003</v>
      </c>
      <c r="AU150" s="70">
        <v>8893.07</v>
      </c>
      <c r="AV150" s="70">
        <v>4431.79</v>
      </c>
      <c r="AW150">
        <v>0.45219999999999999</v>
      </c>
      <c r="AX150" s="70">
        <v>3846.88</v>
      </c>
      <c r="AY150">
        <v>0.39250000000000002</v>
      </c>
      <c r="AZ150">
        <v>877.2</v>
      </c>
      <c r="BA150">
        <v>8.9499999999999996E-2</v>
      </c>
      <c r="BB150">
        <v>644.61</v>
      </c>
      <c r="BC150">
        <v>6.5799999999999997E-2</v>
      </c>
      <c r="BD150" s="70">
        <v>9800.48</v>
      </c>
      <c r="BE150" s="70">
        <v>3440.09</v>
      </c>
      <c r="BF150">
        <v>0.85760000000000003</v>
      </c>
      <c r="BG150">
        <v>0.53200000000000003</v>
      </c>
      <c r="BH150">
        <v>0.23830000000000001</v>
      </c>
      <c r="BI150">
        <v>0.1608</v>
      </c>
      <c r="BJ150">
        <v>4.1000000000000002E-2</v>
      </c>
      <c r="BK150">
        <v>2.7799999999999998E-2</v>
      </c>
    </row>
    <row r="151" spans="1:63" x14ac:dyDescent="0.25">
      <c r="A151" t="s">
        <v>230</v>
      </c>
      <c r="B151">
        <v>43927</v>
      </c>
      <c r="C151">
        <v>88.05</v>
      </c>
      <c r="D151">
        <v>16.04</v>
      </c>
      <c r="E151" s="70">
        <v>1411.9</v>
      </c>
      <c r="F151" s="70">
        <v>1397.83</v>
      </c>
      <c r="G151">
        <v>2.3999999999999998E-3</v>
      </c>
      <c r="H151">
        <v>5.5999999999999999E-3</v>
      </c>
      <c r="I151">
        <v>1.1999999999999999E-3</v>
      </c>
      <c r="J151">
        <v>9.2999999999999992E-3</v>
      </c>
      <c r="K151">
        <v>0.96630000000000005</v>
      </c>
      <c r="L151">
        <v>1.52E-2</v>
      </c>
      <c r="M151">
        <v>0.45269999999999999</v>
      </c>
      <c r="N151">
        <v>1.1999999999999999E-3</v>
      </c>
      <c r="O151">
        <v>0.1404</v>
      </c>
      <c r="P151" s="70">
        <v>49702.86</v>
      </c>
      <c r="Q151">
        <v>0.1888</v>
      </c>
      <c r="R151">
        <v>0.20039999999999999</v>
      </c>
      <c r="S151">
        <v>0.61080000000000001</v>
      </c>
      <c r="T151">
        <v>18.649999999999999</v>
      </c>
      <c r="U151">
        <v>10.54</v>
      </c>
      <c r="V151" s="70">
        <v>63887.69</v>
      </c>
      <c r="W151">
        <v>128.97999999999999</v>
      </c>
      <c r="X151" s="70">
        <v>109397.01</v>
      </c>
      <c r="Y151">
        <v>0.84709999999999996</v>
      </c>
      <c r="Z151">
        <v>9.0899999999999995E-2</v>
      </c>
      <c r="AA151">
        <v>6.2E-2</v>
      </c>
      <c r="AB151">
        <v>0.15290000000000001</v>
      </c>
      <c r="AC151">
        <v>109.4</v>
      </c>
      <c r="AD151" s="70">
        <v>2905.43</v>
      </c>
      <c r="AE151">
        <v>402.64</v>
      </c>
      <c r="AF151" s="70">
        <v>109090.42</v>
      </c>
      <c r="AG151" t="s">
        <v>751</v>
      </c>
      <c r="AH151" s="70">
        <v>31425</v>
      </c>
      <c r="AI151" s="70">
        <v>44591.040000000001</v>
      </c>
      <c r="AJ151">
        <v>38.49</v>
      </c>
      <c r="AK151">
        <v>25.66</v>
      </c>
      <c r="AL151">
        <v>28.83</v>
      </c>
      <c r="AM151">
        <v>4.0999999999999996</v>
      </c>
      <c r="AN151">
        <v>630.09</v>
      </c>
      <c r="AO151">
        <v>0.9284</v>
      </c>
      <c r="AP151" s="70">
        <v>1180.98</v>
      </c>
      <c r="AQ151" s="70">
        <v>1883.75</v>
      </c>
      <c r="AR151" s="70">
        <v>5024.74</v>
      </c>
      <c r="AS151">
        <v>371.96</v>
      </c>
      <c r="AT151">
        <v>241.71</v>
      </c>
      <c r="AU151" s="70">
        <v>8703.1299999999992</v>
      </c>
      <c r="AV151" s="70">
        <v>5291.89</v>
      </c>
      <c r="AW151">
        <v>0.54610000000000003</v>
      </c>
      <c r="AX151" s="70">
        <v>2590.61</v>
      </c>
      <c r="AY151">
        <v>0.26740000000000003</v>
      </c>
      <c r="AZ151">
        <v>989.59</v>
      </c>
      <c r="BA151">
        <v>0.1021</v>
      </c>
      <c r="BB151">
        <v>817.75</v>
      </c>
      <c r="BC151">
        <v>8.4400000000000003E-2</v>
      </c>
      <c r="BD151" s="70">
        <v>9689.84</v>
      </c>
      <c r="BE151" s="70">
        <v>4626.95</v>
      </c>
      <c r="BF151">
        <v>1.4815</v>
      </c>
      <c r="BG151">
        <v>0.53059999999999996</v>
      </c>
      <c r="BH151">
        <v>0.22700000000000001</v>
      </c>
      <c r="BI151">
        <v>0.1852</v>
      </c>
      <c r="BJ151">
        <v>3.73E-2</v>
      </c>
      <c r="BK151">
        <v>1.9900000000000001E-2</v>
      </c>
    </row>
    <row r="152" spans="1:63" x14ac:dyDescent="0.25">
      <c r="A152" t="s">
        <v>231</v>
      </c>
      <c r="B152">
        <v>46037</v>
      </c>
      <c r="C152">
        <v>99.33</v>
      </c>
      <c r="D152">
        <v>13.41</v>
      </c>
      <c r="E152" s="70">
        <v>1331.64</v>
      </c>
      <c r="F152" s="70">
        <v>1300.18</v>
      </c>
      <c r="G152">
        <v>1.9E-3</v>
      </c>
      <c r="H152">
        <v>6.4000000000000003E-3</v>
      </c>
      <c r="I152">
        <v>8.9999999999999998E-4</v>
      </c>
      <c r="J152">
        <v>1.0200000000000001E-2</v>
      </c>
      <c r="K152">
        <v>0.96260000000000001</v>
      </c>
      <c r="L152">
        <v>1.8100000000000002E-2</v>
      </c>
      <c r="M152">
        <v>0.52429999999999999</v>
      </c>
      <c r="N152">
        <v>8.0000000000000004E-4</v>
      </c>
      <c r="O152">
        <v>0.15529999999999999</v>
      </c>
      <c r="P152" s="70">
        <v>48153.02</v>
      </c>
      <c r="Q152">
        <v>0.22120000000000001</v>
      </c>
      <c r="R152">
        <v>0.19009999999999999</v>
      </c>
      <c r="S152">
        <v>0.58879999999999999</v>
      </c>
      <c r="T152">
        <v>18.100000000000001</v>
      </c>
      <c r="U152">
        <v>10.01</v>
      </c>
      <c r="V152" s="70">
        <v>62200.97</v>
      </c>
      <c r="W152">
        <v>128.56</v>
      </c>
      <c r="X152" s="70">
        <v>96692.2</v>
      </c>
      <c r="Y152">
        <v>0.85199999999999998</v>
      </c>
      <c r="Z152">
        <v>8.5099999999999995E-2</v>
      </c>
      <c r="AA152">
        <v>6.2899999999999998E-2</v>
      </c>
      <c r="AB152">
        <v>0.14799999999999999</v>
      </c>
      <c r="AC152">
        <v>96.69</v>
      </c>
      <c r="AD152" s="70">
        <v>2323.04</v>
      </c>
      <c r="AE152">
        <v>327.81</v>
      </c>
      <c r="AF152" s="70">
        <v>93700.41</v>
      </c>
      <c r="AG152" t="s">
        <v>751</v>
      </c>
      <c r="AH152" s="70">
        <v>29702</v>
      </c>
      <c r="AI152" s="70">
        <v>42178.21</v>
      </c>
      <c r="AJ152">
        <v>33.19</v>
      </c>
      <c r="AK152">
        <v>23.3</v>
      </c>
      <c r="AL152">
        <v>25.25</v>
      </c>
      <c r="AM152">
        <v>3.77</v>
      </c>
      <c r="AN152">
        <v>762.23</v>
      </c>
      <c r="AO152">
        <v>0.95279999999999998</v>
      </c>
      <c r="AP152" s="70">
        <v>1176.29</v>
      </c>
      <c r="AQ152" s="70">
        <v>1981.45</v>
      </c>
      <c r="AR152" s="70">
        <v>5015.6000000000004</v>
      </c>
      <c r="AS152">
        <v>413.08</v>
      </c>
      <c r="AT152">
        <v>245.38</v>
      </c>
      <c r="AU152" s="70">
        <v>8831.7800000000007</v>
      </c>
      <c r="AV152" s="70">
        <v>5973.25</v>
      </c>
      <c r="AW152">
        <v>0.59789999999999999</v>
      </c>
      <c r="AX152" s="70">
        <v>2141.35</v>
      </c>
      <c r="AY152">
        <v>0.21440000000000001</v>
      </c>
      <c r="AZ152">
        <v>903.61</v>
      </c>
      <c r="BA152">
        <v>9.0499999999999997E-2</v>
      </c>
      <c r="BB152">
        <v>971.67</v>
      </c>
      <c r="BC152">
        <v>9.7299999999999998E-2</v>
      </c>
      <c r="BD152" s="70">
        <v>9989.8799999999992</v>
      </c>
      <c r="BE152" s="70">
        <v>5204.6499999999996</v>
      </c>
      <c r="BF152">
        <v>1.9994000000000001</v>
      </c>
      <c r="BG152">
        <v>0.51680000000000004</v>
      </c>
      <c r="BH152">
        <v>0.2384</v>
      </c>
      <c r="BI152">
        <v>0.19020000000000001</v>
      </c>
      <c r="BJ152">
        <v>3.6200000000000003E-2</v>
      </c>
      <c r="BK152">
        <v>1.84E-2</v>
      </c>
    </row>
    <row r="153" spans="1:63" x14ac:dyDescent="0.25">
      <c r="A153" t="s">
        <v>232</v>
      </c>
      <c r="B153">
        <v>48512</v>
      </c>
      <c r="C153">
        <v>94.1</v>
      </c>
      <c r="D153">
        <v>12.47</v>
      </c>
      <c r="E153" s="70">
        <v>1173.55</v>
      </c>
      <c r="F153" s="70">
        <v>1186.53</v>
      </c>
      <c r="G153">
        <v>2.2000000000000001E-3</v>
      </c>
      <c r="H153">
        <v>4.4999999999999997E-3</v>
      </c>
      <c r="I153">
        <v>1.1999999999999999E-3</v>
      </c>
      <c r="J153">
        <v>9.1000000000000004E-3</v>
      </c>
      <c r="K153">
        <v>0.97099999999999997</v>
      </c>
      <c r="L153">
        <v>1.21E-2</v>
      </c>
      <c r="M153">
        <v>0.47339999999999999</v>
      </c>
      <c r="N153">
        <v>4.7000000000000002E-3</v>
      </c>
      <c r="O153">
        <v>0.1384</v>
      </c>
      <c r="P153" s="70">
        <v>49529</v>
      </c>
      <c r="Q153">
        <v>0.2278</v>
      </c>
      <c r="R153">
        <v>0.15129999999999999</v>
      </c>
      <c r="S153">
        <v>0.62090000000000001</v>
      </c>
      <c r="T153">
        <v>17.920000000000002</v>
      </c>
      <c r="U153">
        <v>9.56</v>
      </c>
      <c r="V153" s="70">
        <v>63615.73</v>
      </c>
      <c r="W153">
        <v>119.24</v>
      </c>
      <c r="X153" s="70">
        <v>96500.89</v>
      </c>
      <c r="Y153">
        <v>0.90490000000000004</v>
      </c>
      <c r="Z153">
        <v>5.0200000000000002E-2</v>
      </c>
      <c r="AA153">
        <v>4.4900000000000002E-2</v>
      </c>
      <c r="AB153">
        <v>9.5100000000000004E-2</v>
      </c>
      <c r="AC153">
        <v>96.5</v>
      </c>
      <c r="AD153" s="70">
        <v>2334.8000000000002</v>
      </c>
      <c r="AE153">
        <v>355.32</v>
      </c>
      <c r="AF153" s="70">
        <v>90854.46</v>
      </c>
      <c r="AG153" t="s">
        <v>751</v>
      </c>
      <c r="AH153" s="70">
        <v>31715</v>
      </c>
      <c r="AI153" s="70">
        <v>44449.49</v>
      </c>
      <c r="AJ153">
        <v>32.869999999999997</v>
      </c>
      <c r="AK153">
        <v>23.69</v>
      </c>
      <c r="AL153">
        <v>25.33</v>
      </c>
      <c r="AM153">
        <v>4.3</v>
      </c>
      <c r="AN153" s="70">
        <v>1096.9100000000001</v>
      </c>
      <c r="AO153">
        <v>1.0054000000000001</v>
      </c>
      <c r="AP153" s="70">
        <v>1147.58</v>
      </c>
      <c r="AQ153" s="70">
        <v>1999.47</v>
      </c>
      <c r="AR153" s="70">
        <v>5222.1099999999997</v>
      </c>
      <c r="AS153">
        <v>377.33</v>
      </c>
      <c r="AT153">
        <v>250.82</v>
      </c>
      <c r="AU153" s="70">
        <v>8997.33</v>
      </c>
      <c r="AV153" s="70">
        <v>5848.14</v>
      </c>
      <c r="AW153">
        <v>0.57630000000000003</v>
      </c>
      <c r="AX153" s="70">
        <v>2323.9</v>
      </c>
      <c r="AY153">
        <v>0.22900000000000001</v>
      </c>
      <c r="AZ153" s="70">
        <v>1156.24</v>
      </c>
      <c r="BA153">
        <v>0.1139</v>
      </c>
      <c r="BB153">
        <v>818.95</v>
      </c>
      <c r="BC153">
        <v>8.0699999999999994E-2</v>
      </c>
      <c r="BD153" s="70">
        <v>10147.23</v>
      </c>
      <c r="BE153" s="70">
        <v>5476.71</v>
      </c>
      <c r="BF153">
        <v>1.9931000000000001</v>
      </c>
      <c r="BG153">
        <v>0.54249999999999998</v>
      </c>
      <c r="BH153">
        <v>0.2155</v>
      </c>
      <c r="BI153">
        <v>0.17730000000000001</v>
      </c>
      <c r="BJ153">
        <v>4.3200000000000002E-2</v>
      </c>
      <c r="BK153">
        <v>2.1600000000000001E-2</v>
      </c>
    </row>
    <row r="154" spans="1:63" x14ac:dyDescent="0.25">
      <c r="A154" t="s">
        <v>233</v>
      </c>
      <c r="B154">
        <v>49122</v>
      </c>
      <c r="C154">
        <v>99.38</v>
      </c>
      <c r="D154">
        <v>9.06</v>
      </c>
      <c r="E154">
        <v>900.27</v>
      </c>
      <c r="F154">
        <v>860.32</v>
      </c>
      <c r="G154">
        <v>1E-3</v>
      </c>
      <c r="H154">
        <v>7.1999999999999998E-3</v>
      </c>
      <c r="I154">
        <v>8.9999999999999998E-4</v>
      </c>
      <c r="J154">
        <v>1.38E-2</v>
      </c>
      <c r="K154">
        <v>0.96109999999999995</v>
      </c>
      <c r="L154">
        <v>1.6E-2</v>
      </c>
      <c r="M154">
        <v>0.62519999999999998</v>
      </c>
      <c r="N154">
        <v>3.3999999999999998E-3</v>
      </c>
      <c r="O154">
        <v>0.18490000000000001</v>
      </c>
      <c r="P154" s="70">
        <v>48095.66</v>
      </c>
      <c r="Q154">
        <v>0.21460000000000001</v>
      </c>
      <c r="R154">
        <v>0.1903</v>
      </c>
      <c r="S154">
        <v>0.59509999999999996</v>
      </c>
      <c r="T154">
        <v>16.52</v>
      </c>
      <c r="U154">
        <v>7.28</v>
      </c>
      <c r="V154" s="70">
        <v>61647.54</v>
      </c>
      <c r="W154">
        <v>118.75</v>
      </c>
      <c r="X154" s="70">
        <v>82203.08</v>
      </c>
      <c r="Y154">
        <v>0.87970000000000004</v>
      </c>
      <c r="Z154">
        <v>5.4600000000000003E-2</v>
      </c>
      <c r="AA154">
        <v>6.5600000000000006E-2</v>
      </c>
      <c r="AB154">
        <v>0.1203</v>
      </c>
      <c r="AC154">
        <v>82.2</v>
      </c>
      <c r="AD154" s="70">
        <v>1979.64</v>
      </c>
      <c r="AE154">
        <v>286.83999999999997</v>
      </c>
      <c r="AF154" s="70">
        <v>75365.86</v>
      </c>
      <c r="AG154" t="s">
        <v>751</v>
      </c>
      <c r="AH154" s="70">
        <v>28459</v>
      </c>
      <c r="AI154" s="70">
        <v>41206.269999999997</v>
      </c>
      <c r="AJ154">
        <v>33.97</v>
      </c>
      <c r="AK154">
        <v>23.68</v>
      </c>
      <c r="AL154">
        <v>25.67</v>
      </c>
      <c r="AM154">
        <v>4.1500000000000004</v>
      </c>
      <c r="AN154" s="70">
        <v>1064.51</v>
      </c>
      <c r="AO154">
        <v>1.0315000000000001</v>
      </c>
      <c r="AP154" s="70">
        <v>1261.3699999999999</v>
      </c>
      <c r="AQ154" s="70">
        <v>2286.4699999999998</v>
      </c>
      <c r="AR154" s="70">
        <v>5754.01</v>
      </c>
      <c r="AS154">
        <v>466.45</v>
      </c>
      <c r="AT154">
        <v>305.45999999999998</v>
      </c>
      <c r="AU154" s="70">
        <v>10073.77</v>
      </c>
      <c r="AV154" s="70">
        <v>7219.14</v>
      </c>
      <c r="AW154">
        <v>0.62870000000000004</v>
      </c>
      <c r="AX154" s="70">
        <v>1896.76</v>
      </c>
      <c r="AY154">
        <v>0.16520000000000001</v>
      </c>
      <c r="AZ154" s="70">
        <v>1014.81</v>
      </c>
      <c r="BA154">
        <v>8.8400000000000006E-2</v>
      </c>
      <c r="BB154" s="70">
        <v>1351.39</v>
      </c>
      <c r="BC154">
        <v>0.1177</v>
      </c>
      <c r="BD154" s="70">
        <v>11482.09</v>
      </c>
      <c r="BE154" s="70">
        <v>6120.57</v>
      </c>
      <c r="BF154">
        <v>2.5901999999999998</v>
      </c>
      <c r="BG154">
        <v>0.50919999999999999</v>
      </c>
      <c r="BH154">
        <v>0.22339999999999999</v>
      </c>
      <c r="BI154">
        <v>0.2029</v>
      </c>
      <c r="BJ154">
        <v>3.8100000000000002E-2</v>
      </c>
      <c r="BK154">
        <v>2.64E-2</v>
      </c>
    </row>
    <row r="155" spans="1:63" x14ac:dyDescent="0.25">
      <c r="A155" t="s">
        <v>234</v>
      </c>
      <c r="B155">
        <v>50674</v>
      </c>
      <c r="C155">
        <v>73.14</v>
      </c>
      <c r="D155">
        <v>19.43</v>
      </c>
      <c r="E155" s="70">
        <v>1421.11</v>
      </c>
      <c r="F155" s="70">
        <v>1421.13</v>
      </c>
      <c r="G155">
        <v>6.1000000000000004E-3</v>
      </c>
      <c r="H155">
        <v>7.0000000000000001E-3</v>
      </c>
      <c r="I155">
        <v>1.1000000000000001E-3</v>
      </c>
      <c r="J155">
        <v>3.3500000000000002E-2</v>
      </c>
      <c r="K155">
        <v>0.92900000000000005</v>
      </c>
      <c r="L155">
        <v>2.3300000000000001E-2</v>
      </c>
      <c r="M155">
        <v>0.26860000000000001</v>
      </c>
      <c r="N155">
        <v>6.4999999999999997E-3</v>
      </c>
      <c r="O155">
        <v>0.1205</v>
      </c>
      <c r="P155" s="70">
        <v>53521.53</v>
      </c>
      <c r="Q155">
        <v>0.2175</v>
      </c>
      <c r="R155">
        <v>0.18229999999999999</v>
      </c>
      <c r="S155">
        <v>0.60019999999999996</v>
      </c>
      <c r="T155">
        <v>18.66</v>
      </c>
      <c r="U155">
        <v>10.17</v>
      </c>
      <c r="V155" s="70">
        <v>67527.08</v>
      </c>
      <c r="W155">
        <v>135.41</v>
      </c>
      <c r="X155" s="70">
        <v>142131.91</v>
      </c>
      <c r="Y155">
        <v>0.85429999999999995</v>
      </c>
      <c r="Z155">
        <v>9.8599999999999993E-2</v>
      </c>
      <c r="AA155">
        <v>4.7100000000000003E-2</v>
      </c>
      <c r="AB155">
        <v>0.1457</v>
      </c>
      <c r="AC155">
        <v>142.13</v>
      </c>
      <c r="AD155" s="70">
        <v>4017.7</v>
      </c>
      <c r="AE155">
        <v>532.70000000000005</v>
      </c>
      <c r="AF155" s="70">
        <v>149190.9</v>
      </c>
      <c r="AG155" t="s">
        <v>751</v>
      </c>
      <c r="AH155" s="70">
        <v>36360</v>
      </c>
      <c r="AI155" s="70">
        <v>54490.43</v>
      </c>
      <c r="AJ155">
        <v>43.07</v>
      </c>
      <c r="AK155">
        <v>27.36</v>
      </c>
      <c r="AL155">
        <v>29.03</v>
      </c>
      <c r="AM155">
        <v>4.6500000000000004</v>
      </c>
      <c r="AN155" s="70">
        <v>1202.9100000000001</v>
      </c>
      <c r="AO155">
        <v>1.0076000000000001</v>
      </c>
      <c r="AP155" s="70">
        <v>1194.71</v>
      </c>
      <c r="AQ155" s="70">
        <v>1781.01</v>
      </c>
      <c r="AR155" s="70">
        <v>5222.76</v>
      </c>
      <c r="AS155">
        <v>461.6</v>
      </c>
      <c r="AT155">
        <v>203.42</v>
      </c>
      <c r="AU155" s="70">
        <v>8863.5</v>
      </c>
      <c r="AV155" s="70">
        <v>4167.97</v>
      </c>
      <c r="AW155">
        <v>0.42130000000000001</v>
      </c>
      <c r="AX155" s="70">
        <v>4026.4</v>
      </c>
      <c r="AY155">
        <v>0.40699999999999997</v>
      </c>
      <c r="AZ155" s="70">
        <v>1158.8399999999999</v>
      </c>
      <c r="BA155">
        <v>0.1171</v>
      </c>
      <c r="BB155">
        <v>540.1</v>
      </c>
      <c r="BC155">
        <v>5.4600000000000003E-2</v>
      </c>
      <c r="BD155" s="70">
        <v>9893.2999999999993</v>
      </c>
      <c r="BE155" s="70">
        <v>3435.42</v>
      </c>
      <c r="BF155">
        <v>0.75609999999999999</v>
      </c>
      <c r="BG155">
        <v>0.56230000000000002</v>
      </c>
      <c r="BH155">
        <v>0.2114</v>
      </c>
      <c r="BI155">
        <v>0.15959999999999999</v>
      </c>
      <c r="BJ155">
        <v>3.8300000000000001E-2</v>
      </c>
      <c r="BK155">
        <v>2.8500000000000001E-2</v>
      </c>
    </row>
    <row r="156" spans="1:63" x14ac:dyDescent="0.25">
      <c r="A156" t="s">
        <v>235</v>
      </c>
      <c r="B156">
        <v>43935</v>
      </c>
      <c r="C156">
        <v>105.95</v>
      </c>
      <c r="D156">
        <v>20.21</v>
      </c>
      <c r="E156" s="70">
        <v>2140.87</v>
      </c>
      <c r="F156" s="70">
        <v>2089.89</v>
      </c>
      <c r="G156">
        <v>6.6E-3</v>
      </c>
      <c r="H156">
        <v>9.1000000000000004E-3</v>
      </c>
      <c r="I156">
        <v>1.1999999999999999E-3</v>
      </c>
      <c r="J156">
        <v>1.7000000000000001E-2</v>
      </c>
      <c r="K156">
        <v>0.94369999999999998</v>
      </c>
      <c r="L156">
        <v>2.2499999999999999E-2</v>
      </c>
      <c r="M156">
        <v>0.40439999999999998</v>
      </c>
      <c r="N156">
        <v>9.5999999999999992E-3</v>
      </c>
      <c r="O156">
        <v>0.14330000000000001</v>
      </c>
      <c r="P156" s="70">
        <v>53807.57</v>
      </c>
      <c r="Q156">
        <v>0.19600000000000001</v>
      </c>
      <c r="R156">
        <v>0.18099999999999999</v>
      </c>
      <c r="S156">
        <v>0.623</v>
      </c>
      <c r="T156">
        <v>18.78</v>
      </c>
      <c r="U156">
        <v>13.7</v>
      </c>
      <c r="V156" s="70">
        <v>70468.179999999993</v>
      </c>
      <c r="W156">
        <v>151.62</v>
      </c>
      <c r="X156" s="70">
        <v>123215.19</v>
      </c>
      <c r="Y156">
        <v>0.7944</v>
      </c>
      <c r="Z156">
        <v>0.16309999999999999</v>
      </c>
      <c r="AA156">
        <v>4.2500000000000003E-2</v>
      </c>
      <c r="AB156">
        <v>0.2056</v>
      </c>
      <c r="AC156">
        <v>123.22</v>
      </c>
      <c r="AD156" s="70">
        <v>3491.13</v>
      </c>
      <c r="AE156">
        <v>466.94</v>
      </c>
      <c r="AF156" s="70">
        <v>125484.18</v>
      </c>
      <c r="AG156" t="s">
        <v>751</v>
      </c>
      <c r="AH156" s="70">
        <v>31398</v>
      </c>
      <c r="AI156" s="70">
        <v>46569.1</v>
      </c>
      <c r="AJ156">
        <v>41.99</v>
      </c>
      <c r="AK156">
        <v>27.1</v>
      </c>
      <c r="AL156">
        <v>30.46</v>
      </c>
      <c r="AM156">
        <v>4.3099999999999996</v>
      </c>
      <c r="AN156">
        <v>891.24</v>
      </c>
      <c r="AO156">
        <v>1.0179</v>
      </c>
      <c r="AP156" s="70">
        <v>1104.93</v>
      </c>
      <c r="AQ156" s="70">
        <v>1756.74</v>
      </c>
      <c r="AR156" s="70">
        <v>5345.99</v>
      </c>
      <c r="AS156">
        <v>431.89</v>
      </c>
      <c r="AT156">
        <v>244.93</v>
      </c>
      <c r="AU156" s="70">
        <v>8884.48</v>
      </c>
      <c r="AV156" s="70">
        <v>4698.2299999999996</v>
      </c>
      <c r="AW156">
        <v>0.47870000000000001</v>
      </c>
      <c r="AX156" s="70">
        <v>3463.93</v>
      </c>
      <c r="AY156">
        <v>0.35289999999999999</v>
      </c>
      <c r="AZ156">
        <v>902.5</v>
      </c>
      <c r="BA156">
        <v>9.1999999999999998E-2</v>
      </c>
      <c r="BB156">
        <v>749.57</v>
      </c>
      <c r="BC156">
        <v>7.6399999999999996E-2</v>
      </c>
      <c r="BD156" s="70">
        <v>9814.23</v>
      </c>
      <c r="BE156" s="70">
        <v>3723.86</v>
      </c>
      <c r="BF156">
        <v>1.0308999999999999</v>
      </c>
      <c r="BG156">
        <v>0.54910000000000003</v>
      </c>
      <c r="BH156">
        <v>0.22850000000000001</v>
      </c>
      <c r="BI156">
        <v>0.16139999999999999</v>
      </c>
      <c r="BJ156">
        <v>3.6700000000000003E-2</v>
      </c>
      <c r="BK156">
        <v>2.4299999999999999E-2</v>
      </c>
    </row>
    <row r="157" spans="1:63" x14ac:dyDescent="0.25">
      <c r="A157" t="s">
        <v>236</v>
      </c>
      <c r="B157">
        <v>50617</v>
      </c>
      <c r="C157">
        <v>79.099999999999994</v>
      </c>
      <c r="D157">
        <v>9.61</v>
      </c>
      <c r="E157">
        <v>759.96</v>
      </c>
      <c r="F157">
        <v>761.1</v>
      </c>
      <c r="G157">
        <v>4.0000000000000001E-3</v>
      </c>
      <c r="H157">
        <v>5.7999999999999996E-3</v>
      </c>
      <c r="I157">
        <v>2.3E-3</v>
      </c>
      <c r="J157">
        <v>2.2100000000000002E-2</v>
      </c>
      <c r="K157">
        <v>0.94530000000000003</v>
      </c>
      <c r="L157">
        <v>2.0500000000000001E-2</v>
      </c>
      <c r="M157">
        <v>0.4032</v>
      </c>
      <c r="N157">
        <v>3.3E-3</v>
      </c>
      <c r="O157">
        <v>0.14979999999999999</v>
      </c>
      <c r="P157" s="70">
        <v>47539.33</v>
      </c>
      <c r="Q157">
        <v>0.2261</v>
      </c>
      <c r="R157">
        <v>0.19309999999999999</v>
      </c>
      <c r="S157">
        <v>0.58079999999999998</v>
      </c>
      <c r="T157">
        <v>16.670000000000002</v>
      </c>
      <c r="U157">
        <v>6.43</v>
      </c>
      <c r="V157" s="70">
        <v>61629.34</v>
      </c>
      <c r="W157">
        <v>113.88</v>
      </c>
      <c r="X157" s="70">
        <v>120915.57</v>
      </c>
      <c r="Y157">
        <v>0.85060000000000002</v>
      </c>
      <c r="Z157">
        <v>9.0200000000000002E-2</v>
      </c>
      <c r="AA157">
        <v>5.9200000000000003E-2</v>
      </c>
      <c r="AB157">
        <v>0.14940000000000001</v>
      </c>
      <c r="AC157">
        <v>120.92</v>
      </c>
      <c r="AD157" s="70">
        <v>3119.01</v>
      </c>
      <c r="AE157">
        <v>431.35</v>
      </c>
      <c r="AF157" s="70">
        <v>112461.39</v>
      </c>
      <c r="AG157" t="s">
        <v>751</v>
      </c>
      <c r="AH157" s="70">
        <v>31610</v>
      </c>
      <c r="AI157" s="70">
        <v>44047.19</v>
      </c>
      <c r="AJ157">
        <v>43.8</v>
      </c>
      <c r="AK157">
        <v>24.22</v>
      </c>
      <c r="AL157">
        <v>29</v>
      </c>
      <c r="AM157">
        <v>4.3499999999999996</v>
      </c>
      <c r="AN157" s="70">
        <v>1301.6099999999999</v>
      </c>
      <c r="AO157">
        <v>1.1929000000000001</v>
      </c>
      <c r="AP157" s="70">
        <v>1341.9</v>
      </c>
      <c r="AQ157" s="70">
        <v>1825.06</v>
      </c>
      <c r="AR157" s="70">
        <v>5262.45</v>
      </c>
      <c r="AS157">
        <v>434.3</v>
      </c>
      <c r="AT157">
        <v>232.54</v>
      </c>
      <c r="AU157" s="70">
        <v>9096.23</v>
      </c>
      <c r="AV157" s="70">
        <v>5065.88</v>
      </c>
      <c r="AW157">
        <v>0.47620000000000001</v>
      </c>
      <c r="AX157" s="70">
        <v>3457.77</v>
      </c>
      <c r="AY157">
        <v>0.32500000000000001</v>
      </c>
      <c r="AZ157" s="70">
        <v>1366.95</v>
      </c>
      <c r="BA157">
        <v>0.1285</v>
      </c>
      <c r="BB157">
        <v>747.67</v>
      </c>
      <c r="BC157">
        <v>7.0300000000000001E-2</v>
      </c>
      <c r="BD157" s="70">
        <v>10638.28</v>
      </c>
      <c r="BE157" s="70">
        <v>4247.51</v>
      </c>
      <c r="BF157">
        <v>1.3216000000000001</v>
      </c>
      <c r="BG157">
        <v>0.51439999999999997</v>
      </c>
      <c r="BH157">
        <v>0.21049999999999999</v>
      </c>
      <c r="BI157">
        <v>0.20860000000000001</v>
      </c>
      <c r="BJ157">
        <v>3.4500000000000003E-2</v>
      </c>
      <c r="BK157">
        <v>3.2000000000000001E-2</v>
      </c>
    </row>
    <row r="158" spans="1:63" x14ac:dyDescent="0.25">
      <c r="A158" t="s">
        <v>237</v>
      </c>
      <c r="B158">
        <v>46094</v>
      </c>
      <c r="C158">
        <v>100.86</v>
      </c>
      <c r="D158">
        <v>28.35</v>
      </c>
      <c r="E158" s="70">
        <v>2858.82</v>
      </c>
      <c r="F158" s="70">
        <v>2744.89</v>
      </c>
      <c r="G158">
        <v>8.9999999999999993E-3</v>
      </c>
      <c r="H158">
        <v>9.4999999999999998E-3</v>
      </c>
      <c r="I158">
        <v>1.1999999999999999E-3</v>
      </c>
      <c r="J158">
        <v>1.9599999999999999E-2</v>
      </c>
      <c r="K158">
        <v>0.93520000000000003</v>
      </c>
      <c r="L158">
        <v>2.5399999999999999E-2</v>
      </c>
      <c r="M158">
        <v>0.40570000000000001</v>
      </c>
      <c r="N158">
        <v>9.7999999999999997E-3</v>
      </c>
      <c r="O158">
        <v>0.1454</v>
      </c>
      <c r="P158" s="70">
        <v>55266.02</v>
      </c>
      <c r="Q158">
        <v>0.21260000000000001</v>
      </c>
      <c r="R158">
        <v>0.184</v>
      </c>
      <c r="S158">
        <v>0.60329999999999995</v>
      </c>
      <c r="T158">
        <v>18.39</v>
      </c>
      <c r="U158">
        <v>18.649999999999999</v>
      </c>
      <c r="V158" s="70">
        <v>72530.19</v>
      </c>
      <c r="W158">
        <v>148.81</v>
      </c>
      <c r="X158" s="70">
        <v>144926.95000000001</v>
      </c>
      <c r="Y158">
        <v>0.7298</v>
      </c>
      <c r="Z158">
        <v>0.19969999999999999</v>
      </c>
      <c r="AA158">
        <v>7.0499999999999993E-2</v>
      </c>
      <c r="AB158">
        <v>0.2702</v>
      </c>
      <c r="AC158">
        <v>144.93</v>
      </c>
      <c r="AD158" s="70">
        <v>4412.04</v>
      </c>
      <c r="AE158">
        <v>499.74</v>
      </c>
      <c r="AF158" s="70">
        <v>148581.89000000001</v>
      </c>
      <c r="AG158" t="s">
        <v>751</v>
      </c>
      <c r="AH158" s="70">
        <v>31748</v>
      </c>
      <c r="AI158" s="70">
        <v>47958.879999999997</v>
      </c>
      <c r="AJ158">
        <v>48.07</v>
      </c>
      <c r="AK158">
        <v>28.7</v>
      </c>
      <c r="AL158">
        <v>32.08</v>
      </c>
      <c r="AM158">
        <v>3.81</v>
      </c>
      <c r="AN158">
        <v>904.87</v>
      </c>
      <c r="AO158">
        <v>1.0207999999999999</v>
      </c>
      <c r="AP158" s="70">
        <v>1195.02</v>
      </c>
      <c r="AQ158" s="70">
        <v>1752.56</v>
      </c>
      <c r="AR158" s="70">
        <v>5633.37</v>
      </c>
      <c r="AS158">
        <v>448.37</v>
      </c>
      <c r="AT158">
        <v>253.94</v>
      </c>
      <c r="AU158" s="70">
        <v>9283.26</v>
      </c>
      <c r="AV158" s="70">
        <v>4254.1000000000004</v>
      </c>
      <c r="AW158">
        <v>0.42399999999999999</v>
      </c>
      <c r="AX158" s="70">
        <v>4246.26</v>
      </c>
      <c r="AY158">
        <v>0.42320000000000002</v>
      </c>
      <c r="AZ158">
        <v>791.59</v>
      </c>
      <c r="BA158">
        <v>7.8899999999999998E-2</v>
      </c>
      <c r="BB158">
        <v>741.61</v>
      </c>
      <c r="BC158">
        <v>7.3899999999999993E-2</v>
      </c>
      <c r="BD158" s="70">
        <v>10033.56</v>
      </c>
      <c r="BE158" s="70">
        <v>3109.28</v>
      </c>
      <c r="BF158">
        <v>0.78559999999999997</v>
      </c>
      <c r="BG158">
        <v>0.57310000000000005</v>
      </c>
      <c r="BH158">
        <v>0.2213</v>
      </c>
      <c r="BI158">
        <v>0.1462</v>
      </c>
      <c r="BJ158">
        <v>3.1899999999999998E-2</v>
      </c>
      <c r="BK158">
        <v>2.75E-2</v>
      </c>
    </row>
    <row r="159" spans="1:63" x14ac:dyDescent="0.25">
      <c r="A159" t="s">
        <v>238</v>
      </c>
      <c r="B159">
        <v>46789</v>
      </c>
      <c r="C159">
        <v>76.81</v>
      </c>
      <c r="D159">
        <v>21.93</v>
      </c>
      <c r="E159" s="70">
        <v>1684.65</v>
      </c>
      <c r="F159" s="70">
        <v>1675.54</v>
      </c>
      <c r="G159">
        <v>8.0000000000000002E-3</v>
      </c>
      <c r="H159">
        <v>8.8999999999999999E-3</v>
      </c>
      <c r="I159">
        <v>2E-3</v>
      </c>
      <c r="J159">
        <v>2.3300000000000001E-2</v>
      </c>
      <c r="K159">
        <v>0.93320000000000003</v>
      </c>
      <c r="L159">
        <v>2.4500000000000001E-2</v>
      </c>
      <c r="M159">
        <v>0.33229999999999998</v>
      </c>
      <c r="N159">
        <v>7.1999999999999998E-3</v>
      </c>
      <c r="O159">
        <v>0.12089999999999999</v>
      </c>
      <c r="P159" s="70">
        <v>52039.75</v>
      </c>
      <c r="Q159">
        <v>0.21479999999999999</v>
      </c>
      <c r="R159">
        <v>0.2069</v>
      </c>
      <c r="S159">
        <v>0.57830000000000004</v>
      </c>
      <c r="T159">
        <v>19.27</v>
      </c>
      <c r="U159">
        <v>11.37</v>
      </c>
      <c r="V159" s="70">
        <v>69193.53</v>
      </c>
      <c r="W159">
        <v>143.81</v>
      </c>
      <c r="X159" s="70">
        <v>141255.24</v>
      </c>
      <c r="Y159">
        <v>0.79590000000000005</v>
      </c>
      <c r="Z159">
        <v>0.1641</v>
      </c>
      <c r="AA159">
        <v>4.0099999999999997E-2</v>
      </c>
      <c r="AB159">
        <v>0.2041</v>
      </c>
      <c r="AC159">
        <v>141.26</v>
      </c>
      <c r="AD159" s="70">
        <v>4143.6499999999996</v>
      </c>
      <c r="AE159">
        <v>505.41</v>
      </c>
      <c r="AF159" s="70">
        <v>144984.60999999999</v>
      </c>
      <c r="AG159" t="s">
        <v>751</v>
      </c>
      <c r="AH159" s="70">
        <v>34157</v>
      </c>
      <c r="AI159" s="70">
        <v>51153.75</v>
      </c>
      <c r="AJ159">
        <v>45.24</v>
      </c>
      <c r="AK159">
        <v>28</v>
      </c>
      <c r="AL159">
        <v>31.46</v>
      </c>
      <c r="AM159">
        <v>4.75</v>
      </c>
      <c r="AN159" s="70">
        <v>1124.55</v>
      </c>
      <c r="AO159">
        <v>0.98029999999999995</v>
      </c>
      <c r="AP159" s="70">
        <v>1202.3499999999999</v>
      </c>
      <c r="AQ159" s="70">
        <v>1709.91</v>
      </c>
      <c r="AR159" s="70">
        <v>5247.02</v>
      </c>
      <c r="AS159">
        <v>377.02</v>
      </c>
      <c r="AT159">
        <v>249.67</v>
      </c>
      <c r="AU159" s="70">
        <v>8785.9699999999993</v>
      </c>
      <c r="AV159" s="70">
        <v>4079.68</v>
      </c>
      <c r="AW159">
        <v>0.41820000000000002</v>
      </c>
      <c r="AX159" s="70">
        <v>3904.59</v>
      </c>
      <c r="AY159">
        <v>0.40029999999999999</v>
      </c>
      <c r="AZ159" s="70">
        <v>1142.24</v>
      </c>
      <c r="BA159">
        <v>0.1171</v>
      </c>
      <c r="BB159">
        <v>627.91</v>
      </c>
      <c r="BC159">
        <v>6.4399999999999999E-2</v>
      </c>
      <c r="BD159" s="70">
        <v>9754.42</v>
      </c>
      <c r="BE159" s="70">
        <v>3094.05</v>
      </c>
      <c r="BF159">
        <v>0.70920000000000005</v>
      </c>
      <c r="BG159">
        <v>0.55459999999999998</v>
      </c>
      <c r="BH159">
        <v>0.21970000000000001</v>
      </c>
      <c r="BI159">
        <v>0.16450000000000001</v>
      </c>
      <c r="BJ159">
        <v>3.6499999999999998E-2</v>
      </c>
      <c r="BK159">
        <v>2.47E-2</v>
      </c>
    </row>
    <row r="160" spans="1:63" x14ac:dyDescent="0.25">
      <c r="A160" t="s">
        <v>239</v>
      </c>
      <c r="B160">
        <v>47795</v>
      </c>
      <c r="C160">
        <v>182.57</v>
      </c>
      <c r="D160">
        <v>10.48</v>
      </c>
      <c r="E160" s="70">
        <v>1912.89</v>
      </c>
      <c r="F160" s="70">
        <v>1813.16</v>
      </c>
      <c r="G160">
        <v>3.3E-3</v>
      </c>
      <c r="H160">
        <v>8.3999999999999995E-3</v>
      </c>
      <c r="I160">
        <v>1.2999999999999999E-3</v>
      </c>
      <c r="J160">
        <v>8.2000000000000007E-3</v>
      </c>
      <c r="K160">
        <v>0.9617</v>
      </c>
      <c r="L160">
        <v>1.72E-2</v>
      </c>
      <c r="M160">
        <v>0.51449999999999996</v>
      </c>
      <c r="N160">
        <v>4.3E-3</v>
      </c>
      <c r="O160">
        <v>0.15859999999999999</v>
      </c>
      <c r="P160" s="70">
        <v>48997.14</v>
      </c>
      <c r="Q160">
        <v>0.2142</v>
      </c>
      <c r="R160">
        <v>0.16789999999999999</v>
      </c>
      <c r="S160">
        <v>0.61799999999999999</v>
      </c>
      <c r="T160">
        <v>17.5</v>
      </c>
      <c r="U160">
        <v>14.07</v>
      </c>
      <c r="V160" s="70">
        <v>64392.29</v>
      </c>
      <c r="W160">
        <v>131.96</v>
      </c>
      <c r="X160" s="70">
        <v>165348.41</v>
      </c>
      <c r="Y160">
        <v>0.61990000000000001</v>
      </c>
      <c r="Z160">
        <v>0.15840000000000001</v>
      </c>
      <c r="AA160">
        <v>0.22170000000000001</v>
      </c>
      <c r="AB160">
        <v>0.38009999999999999</v>
      </c>
      <c r="AC160">
        <v>165.35</v>
      </c>
      <c r="AD160" s="70">
        <v>4533.71</v>
      </c>
      <c r="AE160">
        <v>417.85</v>
      </c>
      <c r="AF160" s="70">
        <v>152032.07</v>
      </c>
      <c r="AG160" t="s">
        <v>751</v>
      </c>
      <c r="AH160" s="70">
        <v>29820</v>
      </c>
      <c r="AI160" s="70">
        <v>47438.06</v>
      </c>
      <c r="AJ160">
        <v>38.049999999999997</v>
      </c>
      <c r="AK160">
        <v>25.04</v>
      </c>
      <c r="AL160">
        <v>27.37</v>
      </c>
      <c r="AM160">
        <v>3.78</v>
      </c>
      <c r="AN160">
        <v>343.24</v>
      </c>
      <c r="AO160">
        <v>0.86860000000000004</v>
      </c>
      <c r="AP160" s="70">
        <v>1324.72</v>
      </c>
      <c r="AQ160" s="70">
        <v>2133.3200000000002</v>
      </c>
      <c r="AR160" s="70">
        <v>5650.45</v>
      </c>
      <c r="AS160">
        <v>384.72</v>
      </c>
      <c r="AT160">
        <v>221.7</v>
      </c>
      <c r="AU160" s="70">
        <v>9714.92</v>
      </c>
      <c r="AV160" s="70">
        <v>5077.18</v>
      </c>
      <c r="AW160">
        <v>0.45319999999999999</v>
      </c>
      <c r="AX160" s="70">
        <v>4108.62</v>
      </c>
      <c r="AY160">
        <v>0.36680000000000001</v>
      </c>
      <c r="AZ160">
        <v>898.01</v>
      </c>
      <c r="BA160">
        <v>8.0199999999999994E-2</v>
      </c>
      <c r="BB160" s="70">
        <v>1118.53</v>
      </c>
      <c r="BC160">
        <v>9.98E-2</v>
      </c>
      <c r="BD160" s="70">
        <v>11202.34</v>
      </c>
      <c r="BE160" s="70">
        <v>3543.26</v>
      </c>
      <c r="BF160">
        <v>0.91400000000000003</v>
      </c>
      <c r="BG160">
        <v>0.52410000000000001</v>
      </c>
      <c r="BH160">
        <v>0.23219999999999999</v>
      </c>
      <c r="BI160">
        <v>0.1784</v>
      </c>
      <c r="BJ160">
        <v>3.9699999999999999E-2</v>
      </c>
      <c r="BK160">
        <v>2.5700000000000001E-2</v>
      </c>
    </row>
    <row r="161" spans="1:63" x14ac:dyDescent="0.25">
      <c r="A161" t="s">
        <v>240</v>
      </c>
      <c r="B161">
        <v>50625</v>
      </c>
      <c r="C161">
        <v>95.33</v>
      </c>
      <c r="D161">
        <v>7.92</v>
      </c>
      <c r="E161">
        <v>755.34</v>
      </c>
      <c r="F161">
        <v>759.93</v>
      </c>
      <c r="G161">
        <v>2.8E-3</v>
      </c>
      <c r="H161">
        <v>4.7000000000000002E-3</v>
      </c>
      <c r="I161">
        <v>8.0000000000000004E-4</v>
      </c>
      <c r="J161">
        <v>9.7999999999999997E-3</v>
      </c>
      <c r="K161">
        <v>0.96889999999999998</v>
      </c>
      <c r="L161">
        <v>1.2999999999999999E-2</v>
      </c>
      <c r="M161">
        <v>0.44119999999999998</v>
      </c>
      <c r="N161">
        <v>1.4E-3</v>
      </c>
      <c r="O161">
        <v>0.1469</v>
      </c>
      <c r="P161" s="70">
        <v>46299.839999999997</v>
      </c>
      <c r="Q161">
        <v>0.23330000000000001</v>
      </c>
      <c r="R161">
        <v>0.18429999999999999</v>
      </c>
      <c r="S161">
        <v>0.58240000000000003</v>
      </c>
      <c r="T161">
        <v>16.82</v>
      </c>
      <c r="U161">
        <v>6.22</v>
      </c>
      <c r="V161" s="70">
        <v>63614.5</v>
      </c>
      <c r="W161">
        <v>117.23</v>
      </c>
      <c r="X161" s="70">
        <v>114800.35</v>
      </c>
      <c r="Y161">
        <v>0.88839999999999997</v>
      </c>
      <c r="Z161">
        <v>6.1100000000000002E-2</v>
      </c>
      <c r="AA161">
        <v>5.0500000000000003E-2</v>
      </c>
      <c r="AB161">
        <v>0.1116</v>
      </c>
      <c r="AC161">
        <v>114.8</v>
      </c>
      <c r="AD161" s="70">
        <v>2811.66</v>
      </c>
      <c r="AE161">
        <v>414.57</v>
      </c>
      <c r="AF161" s="70">
        <v>101890.93</v>
      </c>
      <c r="AG161" t="s">
        <v>751</v>
      </c>
      <c r="AH161" s="70">
        <v>31014</v>
      </c>
      <c r="AI161" s="70">
        <v>43343.06</v>
      </c>
      <c r="AJ161">
        <v>37.83</v>
      </c>
      <c r="AK161">
        <v>23.38</v>
      </c>
      <c r="AL161">
        <v>27.19</v>
      </c>
      <c r="AM161">
        <v>4.63</v>
      </c>
      <c r="AN161" s="70">
        <v>1289.22</v>
      </c>
      <c r="AO161">
        <v>1.2912999999999999</v>
      </c>
      <c r="AP161" s="70">
        <v>1377.9</v>
      </c>
      <c r="AQ161" s="70">
        <v>2061.5300000000002</v>
      </c>
      <c r="AR161" s="70">
        <v>5334.12</v>
      </c>
      <c r="AS161">
        <v>398.48</v>
      </c>
      <c r="AT161">
        <v>297.02</v>
      </c>
      <c r="AU161" s="70">
        <v>9469.0499999999993</v>
      </c>
      <c r="AV161" s="70">
        <v>5493.57</v>
      </c>
      <c r="AW161">
        <v>0.51180000000000003</v>
      </c>
      <c r="AX161" s="70">
        <v>3024.15</v>
      </c>
      <c r="AY161">
        <v>0.28179999999999999</v>
      </c>
      <c r="AZ161" s="70">
        <v>1295.51</v>
      </c>
      <c r="BA161">
        <v>0.1207</v>
      </c>
      <c r="BB161">
        <v>919.58</v>
      </c>
      <c r="BC161">
        <v>8.5699999999999998E-2</v>
      </c>
      <c r="BD161" s="70">
        <v>10732.8</v>
      </c>
      <c r="BE161" s="70">
        <v>4836.3500000000004</v>
      </c>
      <c r="BF161">
        <v>1.65</v>
      </c>
      <c r="BG161">
        <v>0.52329999999999999</v>
      </c>
      <c r="BH161">
        <v>0.21229999999999999</v>
      </c>
      <c r="BI161">
        <v>0.19670000000000001</v>
      </c>
      <c r="BJ161">
        <v>3.9600000000000003E-2</v>
      </c>
      <c r="BK161">
        <v>2.8199999999999999E-2</v>
      </c>
    </row>
    <row r="162" spans="1:63" x14ac:dyDescent="0.25">
      <c r="A162" t="s">
        <v>241</v>
      </c>
      <c r="B162">
        <v>48413</v>
      </c>
      <c r="C162">
        <v>104.57</v>
      </c>
      <c r="D162">
        <v>10.51</v>
      </c>
      <c r="E162" s="70">
        <v>1099.4000000000001</v>
      </c>
      <c r="F162" s="70">
        <v>1072.97</v>
      </c>
      <c r="G162">
        <v>3.8999999999999998E-3</v>
      </c>
      <c r="H162">
        <v>8.8000000000000005E-3</v>
      </c>
      <c r="I162">
        <v>2E-3</v>
      </c>
      <c r="J162">
        <v>2.9100000000000001E-2</v>
      </c>
      <c r="K162">
        <v>0.93140000000000001</v>
      </c>
      <c r="L162">
        <v>2.47E-2</v>
      </c>
      <c r="M162">
        <v>0.4632</v>
      </c>
      <c r="N162">
        <v>3.3E-3</v>
      </c>
      <c r="O162">
        <v>0.1585</v>
      </c>
      <c r="P162" s="70">
        <v>49212.21</v>
      </c>
      <c r="Q162">
        <v>0.2412</v>
      </c>
      <c r="R162">
        <v>0.1704</v>
      </c>
      <c r="S162">
        <v>0.58840000000000003</v>
      </c>
      <c r="T162">
        <v>17.14</v>
      </c>
      <c r="U162">
        <v>9.84</v>
      </c>
      <c r="V162" s="70">
        <v>63013.21</v>
      </c>
      <c r="W162">
        <v>107.87</v>
      </c>
      <c r="X162" s="70">
        <v>121797.36</v>
      </c>
      <c r="Y162">
        <v>0.8347</v>
      </c>
      <c r="Z162">
        <v>0.1051</v>
      </c>
      <c r="AA162">
        <v>6.0199999999999997E-2</v>
      </c>
      <c r="AB162">
        <v>0.1653</v>
      </c>
      <c r="AC162">
        <v>121.8</v>
      </c>
      <c r="AD162" s="70">
        <v>3417.57</v>
      </c>
      <c r="AE162">
        <v>466.89</v>
      </c>
      <c r="AF162" s="70">
        <v>117681.52</v>
      </c>
      <c r="AG162" t="s">
        <v>751</v>
      </c>
      <c r="AH162" s="70">
        <v>31206</v>
      </c>
      <c r="AI162" s="70">
        <v>44292.89</v>
      </c>
      <c r="AJ162">
        <v>44.13</v>
      </c>
      <c r="AK162">
        <v>26.13</v>
      </c>
      <c r="AL162">
        <v>31.46</v>
      </c>
      <c r="AM162">
        <v>4.51</v>
      </c>
      <c r="AN162" s="70">
        <v>1119.8699999999999</v>
      </c>
      <c r="AO162">
        <v>1.1409</v>
      </c>
      <c r="AP162" s="70">
        <v>1344.53</v>
      </c>
      <c r="AQ162" s="70">
        <v>1970.18</v>
      </c>
      <c r="AR162" s="70">
        <v>5358.28</v>
      </c>
      <c r="AS162">
        <v>463.72</v>
      </c>
      <c r="AT162">
        <v>262.5</v>
      </c>
      <c r="AU162" s="70">
        <v>9399.2099999999991</v>
      </c>
      <c r="AV162" s="70">
        <v>5309.91</v>
      </c>
      <c r="AW162">
        <v>0.49209999999999998</v>
      </c>
      <c r="AX162" s="70">
        <v>3472.9</v>
      </c>
      <c r="AY162">
        <v>0.32179999999999997</v>
      </c>
      <c r="AZ162" s="70">
        <v>1195.44</v>
      </c>
      <c r="BA162">
        <v>0.1108</v>
      </c>
      <c r="BB162">
        <v>812.86</v>
      </c>
      <c r="BC162">
        <v>7.5300000000000006E-2</v>
      </c>
      <c r="BD162" s="70">
        <v>10791.11</v>
      </c>
      <c r="BE162" s="70">
        <v>4088.16</v>
      </c>
      <c r="BF162">
        <v>1.2513000000000001</v>
      </c>
      <c r="BG162">
        <v>0.5252</v>
      </c>
      <c r="BH162">
        <v>0.2137</v>
      </c>
      <c r="BI162">
        <v>0.2031</v>
      </c>
      <c r="BJ162">
        <v>3.7600000000000001E-2</v>
      </c>
      <c r="BK162">
        <v>2.0500000000000001E-2</v>
      </c>
    </row>
    <row r="163" spans="1:63" x14ac:dyDescent="0.25">
      <c r="A163" t="s">
        <v>242</v>
      </c>
      <c r="B163">
        <v>45773</v>
      </c>
      <c r="C163">
        <v>60.86</v>
      </c>
      <c r="D163">
        <v>46.12</v>
      </c>
      <c r="E163" s="70">
        <v>2806.74</v>
      </c>
      <c r="F163" s="70">
        <v>2629.32</v>
      </c>
      <c r="G163">
        <v>1.01E-2</v>
      </c>
      <c r="H163">
        <v>4.02E-2</v>
      </c>
      <c r="I163">
        <v>1.6000000000000001E-3</v>
      </c>
      <c r="J163">
        <v>5.6899999999999999E-2</v>
      </c>
      <c r="K163">
        <v>0.82850000000000001</v>
      </c>
      <c r="L163">
        <v>6.2700000000000006E-2</v>
      </c>
      <c r="M163">
        <v>0.50370000000000004</v>
      </c>
      <c r="N163">
        <v>1.2999999999999999E-2</v>
      </c>
      <c r="O163">
        <v>0.14779999999999999</v>
      </c>
      <c r="P163" s="70">
        <v>54533.17</v>
      </c>
      <c r="Q163">
        <v>0.23480000000000001</v>
      </c>
      <c r="R163">
        <v>0.18970000000000001</v>
      </c>
      <c r="S163">
        <v>0.57550000000000001</v>
      </c>
      <c r="T163">
        <v>17.809999999999999</v>
      </c>
      <c r="U163">
        <v>16.920000000000002</v>
      </c>
      <c r="V163" s="70">
        <v>78651.399999999994</v>
      </c>
      <c r="W163">
        <v>160.76</v>
      </c>
      <c r="X163" s="70">
        <v>136445.75</v>
      </c>
      <c r="Y163">
        <v>0.70079999999999998</v>
      </c>
      <c r="Z163">
        <v>0.25290000000000001</v>
      </c>
      <c r="AA163">
        <v>4.6199999999999998E-2</v>
      </c>
      <c r="AB163">
        <v>0.29920000000000002</v>
      </c>
      <c r="AC163">
        <v>136.44999999999999</v>
      </c>
      <c r="AD163" s="70">
        <v>4395.7299999999996</v>
      </c>
      <c r="AE163">
        <v>515.61</v>
      </c>
      <c r="AF163" s="70">
        <v>150534.96</v>
      </c>
      <c r="AG163" t="s">
        <v>751</v>
      </c>
      <c r="AH163" s="70">
        <v>28789</v>
      </c>
      <c r="AI163" s="70">
        <v>45838.89</v>
      </c>
      <c r="AJ163">
        <v>49.63</v>
      </c>
      <c r="AK163">
        <v>30.19</v>
      </c>
      <c r="AL163">
        <v>34.82</v>
      </c>
      <c r="AM163">
        <v>4.2699999999999996</v>
      </c>
      <c r="AN163" s="70">
        <v>1265.8</v>
      </c>
      <c r="AO163">
        <v>1.0513999999999999</v>
      </c>
      <c r="AP163" s="70">
        <v>1207.93</v>
      </c>
      <c r="AQ163" s="70">
        <v>1703.55</v>
      </c>
      <c r="AR163" s="70">
        <v>5539.48</v>
      </c>
      <c r="AS163">
        <v>515.25</v>
      </c>
      <c r="AT163">
        <v>248.67</v>
      </c>
      <c r="AU163" s="70">
        <v>9214.8799999999992</v>
      </c>
      <c r="AV163" s="70">
        <v>4247.16</v>
      </c>
      <c r="AW163">
        <v>0.41189999999999999</v>
      </c>
      <c r="AX163" s="70">
        <v>4324.41</v>
      </c>
      <c r="AY163">
        <v>0.4194</v>
      </c>
      <c r="AZ163">
        <v>830.94</v>
      </c>
      <c r="BA163">
        <v>8.0600000000000005E-2</v>
      </c>
      <c r="BB163">
        <v>909.44</v>
      </c>
      <c r="BC163">
        <v>8.8200000000000001E-2</v>
      </c>
      <c r="BD163" s="70">
        <v>10311.959999999999</v>
      </c>
      <c r="BE163" s="70">
        <v>2505.73</v>
      </c>
      <c r="BF163">
        <v>0.65529999999999999</v>
      </c>
      <c r="BG163">
        <v>0.55810000000000004</v>
      </c>
      <c r="BH163">
        <v>0.2147</v>
      </c>
      <c r="BI163">
        <v>0.17180000000000001</v>
      </c>
      <c r="BJ163">
        <v>3.2800000000000003E-2</v>
      </c>
      <c r="BK163">
        <v>2.2599999999999999E-2</v>
      </c>
    </row>
    <row r="164" spans="1:63" x14ac:dyDescent="0.25">
      <c r="A164" t="s">
        <v>243</v>
      </c>
      <c r="B164">
        <v>50682</v>
      </c>
      <c r="C164">
        <v>93.65</v>
      </c>
      <c r="D164">
        <v>11.6</v>
      </c>
      <c r="E164" s="70">
        <v>1034.32</v>
      </c>
      <c r="F164" s="70">
        <v>1053.17</v>
      </c>
      <c r="G164">
        <v>3.8999999999999998E-3</v>
      </c>
      <c r="H164">
        <v>7.1999999999999998E-3</v>
      </c>
      <c r="I164">
        <v>1.4E-3</v>
      </c>
      <c r="J164">
        <v>1.6500000000000001E-2</v>
      </c>
      <c r="K164">
        <v>0.9486</v>
      </c>
      <c r="L164">
        <v>2.24E-2</v>
      </c>
      <c r="M164">
        <v>0.37530000000000002</v>
      </c>
      <c r="N164">
        <v>2.3E-3</v>
      </c>
      <c r="O164">
        <v>0.13980000000000001</v>
      </c>
      <c r="P164" s="70">
        <v>51135.27</v>
      </c>
      <c r="Q164">
        <v>0.21029999999999999</v>
      </c>
      <c r="R164">
        <v>0.1888</v>
      </c>
      <c r="S164">
        <v>0.60089999999999999</v>
      </c>
      <c r="T164">
        <v>17.739999999999998</v>
      </c>
      <c r="U164">
        <v>8.7200000000000006</v>
      </c>
      <c r="V164" s="70">
        <v>61976.1</v>
      </c>
      <c r="W164">
        <v>114.85</v>
      </c>
      <c r="X164" s="70">
        <v>109200.02</v>
      </c>
      <c r="Y164">
        <v>0.88890000000000002</v>
      </c>
      <c r="Z164">
        <v>6.4299999999999996E-2</v>
      </c>
      <c r="AA164">
        <v>4.6800000000000001E-2</v>
      </c>
      <c r="AB164">
        <v>0.1111</v>
      </c>
      <c r="AC164">
        <v>109.2</v>
      </c>
      <c r="AD164" s="70">
        <v>2646.77</v>
      </c>
      <c r="AE164">
        <v>381.39</v>
      </c>
      <c r="AF164" s="70">
        <v>105333.36</v>
      </c>
      <c r="AG164" t="s">
        <v>751</v>
      </c>
      <c r="AH164" s="70">
        <v>33021</v>
      </c>
      <c r="AI164" s="70">
        <v>44786.47</v>
      </c>
      <c r="AJ164">
        <v>35.94</v>
      </c>
      <c r="AK164">
        <v>23.31</v>
      </c>
      <c r="AL164">
        <v>26.73</v>
      </c>
      <c r="AM164">
        <v>4.5199999999999996</v>
      </c>
      <c r="AN164" s="70">
        <v>1198.07</v>
      </c>
      <c r="AO164">
        <v>1.2128000000000001</v>
      </c>
      <c r="AP164" s="70">
        <v>1192.68</v>
      </c>
      <c r="AQ164" s="70">
        <v>1784.25</v>
      </c>
      <c r="AR164" s="70">
        <v>5231.58</v>
      </c>
      <c r="AS164">
        <v>343.66</v>
      </c>
      <c r="AT164">
        <v>265.87</v>
      </c>
      <c r="AU164" s="70">
        <v>8818.0400000000009</v>
      </c>
      <c r="AV164" s="70">
        <v>5182.7299999999996</v>
      </c>
      <c r="AW164">
        <v>0.51880000000000004</v>
      </c>
      <c r="AX164" s="70">
        <v>2991.16</v>
      </c>
      <c r="AY164">
        <v>0.2994</v>
      </c>
      <c r="AZ164" s="70">
        <v>1178.6199999999999</v>
      </c>
      <c r="BA164">
        <v>0.11799999999999999</v>
      </c>
      <c r="BB164">
        <v>637.86</v>
      </c>
      <c r="BC164">
        <v>6.3799999999999996E-2</v>
      </c>
      <c r="BD164" s="70">
        <v>9990.3799999999992</v>
      </c>
      <c r="BE164" s="70">
        <v>4579.57</v>
      </c>
      <c r="BF164">
        <v>1.5748</v>
      </c>
      <c r="BG164">
        <v>0.53700000000000003</v>
      </c>
      <c r="BH164">
        <v>0.20930000000000001</v>
      </c>
      <c r="BI164">
        <v>0.19420000000000001</v>
      </c>
      <c r="BJ164">
        <v>3.5900000000000001E-2</v>
      </c>
      <c r="BK164">
        <v>2.3599999999999999E-2</v>
      </c>
    </row>
    <row r="165" spans="1:63" x14ac:dyDescent="0.25">
      <c r="A165" t="s">
        <v>244</v>
      </c>
      <c r="B165">
        <v>43943</v>
      </c>
      <c r="C165">
        <v>17.57</v>
      </c>
      <c r="D165">
        <v>362.5</v>
      </c>
      <c r="E165" s="70">
        <v>6369.63</v>
      </c>
      <c r="F165" s="70">
        <v>5184.16</v>
      </c>
      <c r="G165">
        <v>6.4000000000000003E-3</v>
      </c>
      <c r="H165">
        <v>0.30249999999999999</v>
      </c>
      <c r="I165">
        <v>1.6000000000000001E-3</v>
      </c>
      <c r="J165">
        <v>5.4100000000000002E-2</v>
      </c>
      <c r="K165">
        <v>0.54790000000000005</v>
      </c>
      <c r="L165">
        <v>8.7599999999999997E-2</v>
      </c>
      <c r="M165">
        <v>0.74760000000000004</v>
      </c>
      <c r="N165">
        <v>2.24E-2</v>
      </c>
      <c r="O165">
        <v>0.17269999999999999</v>
      </c>
      <c r="P165" s="70">
        <v>55294.1</v>
      </c>
      <c r="Q165">
        <v>0.21560000000000001</v>
      </c>
      <c r="R165">
        <v>0.18440000000000001</v>
      </c>
      <c r="S165">
        <v>0.6</v>
      </c>
      <c r="T165">
        <v>18.149999999999999</v>
      </c>
      <c r="U165">
        <v>36.78</v>
      </c>
      <c r="V165" s="70">
        <v>78509.320000000007</v>
      </c>
      <c r="W165">
        <v>171.37</v>
      </c>
      <c r="X165" s="70">
        <v>81235.960000000006</v>
      </c>
      <c r="Y165">
        <v>0.65990000000000004</v>
      </c>
      <c r="Z165">
        <v>0.29480000000000001</v>
      </c>
      <c r="AA165">
        <v>4.53E-2</v>
      </c>
      <c r="AB165">
        <v>0.34010000000000001</v>
      </c>
      <c r="AC165">
        <v>81.239999999999995</v>
      </c>
      <c r="AD165" s="70">
        <v>3463.55</v>
      </c>
      <c r="AE165">
        <v>449.37</v>
      </c>
      <c r="AF165" s="70">
        <v>90768.82</v>
      </c>
      <c r="AG165" t="s">
        <v>751</v>
      </c>
      <c r="AH165" s="70">
        <v>24577</v>
      </c>
      <c r="AI165" s="70">
        <v>35690.22</v>
      </c>
      <c r="AJ165">
        <v>59.33</v>
      </c>
      <c r="AK165">
        <v>40.96</v>
      </c>
      <c r="AL165">
        <v>45.57</v>
      </c>
      <c r="AM165">
        <v>4.47</v>
      </c>
      <c r="AN165">
        <v>705.68</v>
      </c>
      <c r="AO165">
        <v>1.2508999999999999</v>
      </c>
      <c r="AP165" s="70">
        <v>1484.51</v>
      </c>
      <c r="AQ165" s="70">
        <v>2154.9899999999998</v>
      </c>
      <c r="AR165" s="70">
        <v>6431.32</v>
      </c>
      <c r="AS165">
        <v>675.94</v>
      </c>
      <c r="AT165">
        <v>444.32</v>
      </c>
      <c r="AU165" s="70">
        <v>11191.09</v>
      </c>
      <c r="AV165" s="70">
        <v>7073.56</v>
      </c>
      <c r="AW165">
        <v>0.54549999999999998</v>
      </c>
      <c r="AX165" s="70">
        <v>3694.52</v>
      </c>
      <c r="AY165">
        <v>0.28489999999999999</v>
      </c>
      <c r="AZ165">
        <v>646.83000000000004</v>
      </c>
      <c r="BA165">
        <v>4.99E-2</v>
      </c>
      <c r="BB165" s="70">
        <v>1551.14</v>
      </c>
      <c r="BC165">
        <v>0.1196</v>
      </c>
      <c r="BD165" s="70">
        <v>12966.05</v>
      </c>
      <c r="BE165" s="70">
        <v>3904.68</v>
      </c>
      <c r="BF165">
        <v>1.8757999999999999</v>
      </c>
      <c r="BG165">
        <v>0.52549999999999997</v>
      </c>
      <c r="BH165">
        <v>0.19989999999999999</v>
      </c>
      <c r="BI165">
        <v>0.23180000000000001</v>
      </c>
      <c r="BJ165">
        <v>2.6200000000000001E-2</v>
      </c>
      <c r="BK165">
        <v>1.66E-2</v>
      </c>
    </row>
    <row r="166" spans="1:63" x14ac:dyDescent="0.25">
      <c r="A166" t="s">
        <v>245</v>
      </c>
      <c r="B166">
        <v>43950</v>
      </c>
      <c r="C166">
        <v>17.52</v>
      </c>
      <c r="D166">
        <v>412.46</v>
      </c>
      <c r="E166" s="70">
        <v>7227.79</v>
      </c>
      <c r="F166" s="70">
        <v>5613.18</v>
      </c>
      <c r="G166">
        <v>5.4999999999999997E-3</v>
      </c>
      <c r="H166">
        <v>0.3992</v>
      </c>
      <c r="I166">
        <v>1.5E-3</v>
      </c>
      <c r="J166">
        <v>7.1400000000000005E-2</v>
      </c>
      <c r="K166">
        <v>0.43869999999999998</v>
      </c>
      <c r="L166">
        <v>8.3799999999999999E-2</v>
      </c>
      <c r="M166">
        <v>0.78800000000000003</v>
      </c>
      <c r="N166">
        <v>2.8199999999999999E-2</v>
      </c>
      <c r="O166">
        <v>0.17680000000000001</v>
      </c>
      <c r="P166" s="70">
        <v>56044.2</v>
      </c>
      <c r="Q166">
        <v>0.19989999999999999</v>
      </c>
      <c r="R166">
        <v>0.18190000000000001</v>
      </c>
      <c r="S166">
        <v>0.61819999999999997</v>
      </c>
      <c r="T166">
        <v>18.3</v>
      </c>
      <c r="U166">
        <v>41.71</v>
      </c>
      <c r="V166" s="70">
        <v>78723.929999999993</v>
      </c>
      <c r="W166">
        <v>171.92</v>
      </c>
      <c r="X166" s="70">
        <v>77010.820000000007</v>
      </c>
      <c r="Y166">
        <v>0.67490000000000006</v>
      </c>
      <c r="Z166">
        <v>0.28149999999999997</v>
      </c>
      <c r="AA166">
        <v>4.36E-2</v>
      </c>
      <c r="AB166">
        <v>0.3251</v>
      </c>
      <c r="AC166">
        <v>77.010000000000005</v>
      </c>
      <c r="AD166" s="70">
        <v>3405.67</v>
      </c>
      <c r="AE166">
        <v>456.55</v>
      </c>
      <c r="AF166" s="70">
        <v>88828.44</v>
      </c>
      <c r="AG166" t="s">
        <v>751</v>
      </c>
      <c r="AH166" s="70">
        <v>23368</v>
      </c>
      <c r="AI166" s="70">
        <v>35209.440000000002</v>
      </c>
      <c r="AJ166">
        <v>64.45</v>
      </c>
      <c r="AK166">
        <v>42.24</v>
      </c>
      <c r="AL166">
        <v>49.67</v>
      </c>
      <c r="AM166">
        <v>4.4800000000000004</v>
      </c>
      <c r="AN166" s="70">
        <v>1123.3499999999999</v>
      </c>
      <c r="AO166">
        <v>1.3223</v>
      </c>
      <c r="AP166" s="70">
        <v>1689.08</v>
      </c>
      <c r="AQ166" s="70">
        <v>2307.69</v>
      </c>
      <c r="AR166" s="70">
        <v>6695.6</v>
      </c>
      <c r="AS166">
        <v>699.44</v>
      </c>
      <c r="AT166">
        <v>522.07000000000005</v>
      </c>
      <c r="AU166" s="70">
        <v>11913.89</v>
      </c>
      <c r="AV166" s="70">
        <v>7901.25</v>
      </c>
      <c r="AW166">
        <v>0.55879999999999996</v>
      </c>
      <c r="AX166" s="70">
        <v>3756.01</v>
      </c>
      <c r="AY166">
        <v>0.26569999999999999</v>
      </c>
      <c r="AZ166">
        <v>666.89</v>
      </c>
      <c r="BA166">
        <v>4.7199999999999999E-2</v>
      </c>
      <c r="BB166" s="70">
        <v>1814.76</v>
      </c>
      <c r="BC166">
        <v>0.12839999999999999</v>
      </c>
      <c r="BD166" s="70">
        <v>14138.91</v>
      </c>
      <c r="BE166" s="70">
        <v>4027.64</v>
      </c>
      <c r="BF166">
        <v>2.036</v>
      </c>
      <c r="BG166">
        <v>0.50639999999999996</v>
      </c>
      <c r="BH166">
        <v>0.193</v>
      </c>
      <c r="BI166">
        <v>0.26040000000000002</v>
      </c>
      <c r="BJ166">
        <v>2.5399999999999999E-2</v>
      </c>
      <c r="BK166">
        <v>1.49E-2</v>
      </c>
    </row>
    <row r="167" spans="1:63" x14ac:dyDescent="0.25">
      <c r="A167" t="s">
        <v>246</v>
      </c>
      <c r="B167">
        <v>47050</v>
      </c>
      <c r="C167">
        <v>82.7</v>
      </c>
      <c r="D167">
        <v>15.31</v>
      </c>
      <c r="E167" s="70">
        <v>1206.05</v>
      </c>
      <c r="F167" s="70">
        <v>1235.19</v>
      </c>
      <c r="G167">
        <v>4.4999999999999997E-3</v>
      </c>
      <c r="H167">
        <v>6.6E-3</v>
      </c>
      <c r="I167">
        <v>8.9999999999999998E-4</v>
      </c>
      <c r="J167">
        <v>3.6400000000000002E-2</v>
      </c>
      <c r="K167">
        <v>0.92789999999999995</v>
      </c>
      <c r="L167">
        <v>2.3699999999999999E-2</v>
      </c>
      <c r="M167">
        <v>0.31180000000000002</v>
      </c>
      <c r="N167">
        <v>4.1000000000000003E-3</v>
      </c>
      <c r="O167">
        <v>0.1338</v>
      </c>
      <c r="P167" s="70">
        <v>52710.03</v>
      </c>
      <c r="Q167">
        <v>0.2104</v>
      </c>
      <c r="R167">
        <v>0.1699</v>
      </c>
      <c r="S167">
        <v>0.61970000000000003</v>
      </c>
      <c r="T167">
        <v>18.2</v>
      </c>
      <c r="U167">
        <v>8.61</v>
      </c>
      <c r="V167" s="70">
        <v>66069.710000000006</v>
      </c>
      <c r="W167">
        <v>134.57</v>
      </c>
      <c r="X167" s="70">
        <v>130064.32000000001</v>
      </c>
      <c r="Y167">
        <v>0.85970000000000002</v>
      </c>
      <c r="Z167">
        <v>9.2499999999999999E-2</v>
      </c>
      <c r="AA167">
        <v>4.7800000000000002E-2</v>
      </c>
      <c r="AB167">
        <v>0.14030000000000001</v>
      </c>
      <c r="AC167">
        <v>130.06</v>
      </c>
      <c r="AD167" s="70">
        <v>3519.14</v>
      </c>
      <c r="AE167">
        <v>474.48</v>
      </c>
      <c r="AF167" s="70">
        <v>129184.06</v>
      </c>
      <c r="AG167" t="s">
        <v>751</v>
      </c>
      <c r="AH167" s="70">
        <v>35119</v>
      </c>
      <c r="AI167" s="70">
        <v>49554.41</v>
      </c>
      <c r="AJ167">
        <v>41.46</v>
      </c>
      <c r="AK167">
        <v>25.52</v>
      </c>
      <c r="AL167">
        <v>29.23</v>
      </c>
      <c r="AM167">
        <v>4.43</v>
      </c>
      <c r="AN167" s="70">
        <v>1376.28</v>
      </c>
      <c r="AO167">
        <v>1.1315</v>
      </c>
      <c r="AP167" s="70">
        <v>1150.8499999999999</v>
      </c>
      <c r="AQ167" s="70">
        <v>1799.46</v>
      </c>
      <c r="AR167" s="70">
        <v>5323.55</v>
      </c>
      <c r="AS167">
        <v>428.89</v>
      </c>
      <c r="AT167">
        <v>244.37</v>
      </c>
      <c r="AU167" s="70">
        <v>8947.1200000000008</v>
      </c>
      <c r="AV167" s="70">
        <v>4458.6400000000003</v>
      </c>
      <c r="AW167">
        <v>0.4466</v>
      </c>
      <c r="AX167" s="70">
        <v>3694.16</v>
      </c>
      <c r="AY167">
        <v>0.37</v>
      </c>
      <c r="AZ167" s="70">
        <v>1272.6300000000001</v>
      </c>
      <c r="BA167">
        <v>0.1275</v>
      </c>
      <c r="BB167">
        <v>558.42999999999995</v>
      </c>
      <c r="BC167">
        <v>5.5899999999999998E-2</v>
      </c>
      <c r="BD167" s="70">
        <v>9983.86</v>
      </c>
      <c r="BE167" s="70">
        <v>3885.01</v>
      </c>
      <c r="BF167">
        <v>1.0109999999999999</v>
      </c>
      <c r="BG167">
        <v>0.55579999999999996</v>
      </c>
      <c r="BH167">
        <v>0.21279999999999999</v>
      </c>
      <c r="BI167">
        <v>0.17100000000000001</v>
      </c>
      <c r="BJ167">
        <v>3.8199999999999998E-2</v>
      </c>
      <c r="BK167">
        <v>2.2200000000000001E-2</v>
      </c>
    </row>
    <row r="168" spans="1:63" x14ac:dyDescent="0.25">
      <c r="A168" t="s">
        <v>247</v>
      </c>
      <c r="B168">
        <v>50328</v>
      </c>
      <c r="C168">
        <v>66.760000000000005</v>
      </c>
      <c r="D168">
        <v>16.32</v>
      </c>
      <c r="E168" s="70">
        <v>1089.3900000000001</v>
      </c>
      <c r="F168" s="70">
        <v>1109.07</v>
      </c>
      <c r="G168">
        <v>8.2000000000000007E-3</v>
      </c>
      <c r="H168">
        <v>7.4000000000000003E-3</v>
      </c>
      <c r="I168">
        <v>5.0000000000000001E-4</v>
      </c>
      <c r="J168">
        <v>2.2700000000000001E-2</v>
      </c>
      <c r="K168">
        <v>0.94189999999999996</v>
      </c>
      <c r="L168">
        <v>1.9199999999999998E-2</v>
      </c>
      <c r="M168">
        <v>0.22839999999999999</v>
      </c>
      <c r="N168">
        <v>5.5999999999999999E-3</v>
      </c>
      <c r="O168">
        <v>0.1142</v>
      </c>
      <c r="P168" s="70">
        <v>53064.52</v>
      </c>
      <c r="Q168">
        <v>0.17749999999999999</v>
      </c>
      <c r="R168">
        <v>0.17419999999999999</v>
      </c>
      <c r="S168">
        <v>0.64829999999999999</v>
      </c>
      <c r="T168">
        <v>18.34</v>
      </c>
      <c r="U168">
        <v>8.32</v>
      </c>
      <c r="V168" s="70">
        <v>66096.710000000006</v>
      </c>
      <c r="W168">
        <v>127.82</v>
      </c>
      <c r="X168" s="70">
        <v>146127.1</v>
      </c>
      <c r="Y168">
        <v>0.84789999999999999</v>
      </c>
      <c r="Z168">
        <v>0.1057</v>
      </c>
      <c r="AA168">
        <v>4.6399999999999997E-2</v>
      </c>
      <c r="AB168">
        <v>0.15210000000000001</v>
      </c>
      <c r="AC168">
        <v>146.13</v>
      </c>
      <c r="AD168" s="70">
        <v>4076.89</v>
      </c>
      <c r="AE168">
        <v>519.15</v>
      </c>
      <c r="AF168" s="70">
        <v>147447.1</v>
      </c>
      <c r="AG168" t="s">
        <v>751</v>
      </c>
      <c r="AH168" s="70">
        <v>37033</v>
      </c>
      <c r="AI168" s="70">
        <v>55911.64</v>
      </c>
      <c r="AJ168">
        <v>43.22</v>
      </c>
      <c r="AK168">
        <v>26.41</v>
      </c>
      <c r="AL168">
        <v>29.46</v>
      </c>
      <c r="AM168">
        <v>4.8600000000000003</v>
      </c>
      <c r="AN168" s="70">
        <v>1217.94</v>
      </c>
      <c r="AO168">
        <v>1.0205</v>
      </c>
      <c r="AP168" s="70">
        <v>1199.1199999999999</v>
      </c>
      <c r="AQ168" s="70">
        <v>1790.2</v>
      </c>
      <c r="AR168" s="70">
        <v>5295.02</v>
      </c>
      <c r="AS168">
        <v>389.63</v>
      </c>
      <c r="AT168">
        <v>242.86</v>
      </c>
      <c r="AU168" s="70">
        <v>8916.81</v>
      </c>
      <c r="AV168" s="70">
        <v>4106.38</v>
      </c>
      <c r="AW168">
        <v>0.40889999999999999</v>
      </c>
      <c r="AX168" s="70">
        <v>4153</v>
      </c>
      <c r="AY168">
        <v>0.41360000000000002</v>
      </c>
      <c r="AZ168" s="70">
        <v>1287.8399999999999</v>
      </c>
      <c r="BA168">
        <v>0.1283</v>
      </c>
      <c r="BB168">
        <v>494.25</v>
      </c>
      <c r="BC168">
        <v>4.9200000000000001E-2</v>
      </c>
      <c r="BD168" s="70">
        <v>10041.459999999999</v>
      </c>
      <c r="BE168" s="70">
        <v>3368.27</v>
      </c>
      <c r="BF168">
        <v>0.72770000000000001</v>
      </c>
      <c r="BG168">
        <v>0.55920000000000003</v>
      </c>
      <c r="BH168">
        <v>0.20930000000000001</v>
      </c>
      <c r="BI168">
        <v>0.1666</v>
      </c>
      <c r="BJ168">
        <v>3.6200000000000003E-2</v>
      </c>
      <c r="BK168">
        <v>2.86E-2</v>
      </c>
    </row>
    <row r="169" spans="1:63" x14ac:dyDescent="0.25">
      <c r="A169" t="s">
        <v>248</v>
      </c>
      <c r="B169">
        <v>43968</v>
      </c>
      <c r="C169">
        <v>38.86</v>
      </c>
      <c r="D169">
        <v>112.06</v>
      </c>
      <c r="E169" s="70">
        <v>4354.4399999999996</v>
      </c>
      <c r="F169" s="70">
        <v>4116.32</v>
      </c>
      <c r="G169">
        <v>1.3299999999999999E-2</v>
      </c>
      <c r="H169">
        <v>8.0299999999999996E-2</v>
      </c>
      <c r="I169">
        <v>1.6000000000000001E-3</v>
      </c>
      <c r="J169">
        <v>4.8000000000000001E-2</v>
      </c>
      <c r="K169">
        <v>0.7853</v>
      </c>
      <c r="L169">
        <v>7.1599999999999997E-2</v>
      </c>
      <c r="M169">
        <v>0.51329999999999998</v>
      </c>
      <c r="N169">
        <v>1.21E-2</v>
      </c>
      <c r="O169">
        <v>0.14510000000000001</v>
      </c>
      <c r="P169" s="70">
        <v>56430.8</v>
      </c>
      <c r="Q169">
        <v>0.21690000000000001</v>
      </c>
      <c r="R169">
        <v>0.20130000000000001</v>
      </c>
      <c r="S169">
        <v>0.58179999999999998</v>
      </c>
      <c r="T169">
        <v>18.149999999999999</v>
      </c>
      <c r="U169">
        <v>25.65</v>
      </c>
      <c r="V169" s="70">
        <v>80789.25</v>
      </c>
      <c r="W169">
        <v>166.54</v>
      </c>
      <c r="X169" s="70">
        <v>121636.42</v>
      </c>
      <c r="Y169">
        <v>0.71599999999999997</v>
      </c>
      <c r="Z169">
        <v>0.24970000000000001</v>
      </c>
      <c r="AA169">
        <v>3.4299999999999997E-2</v>
      </c>
      <c r="AB169">
        <v>0.28399999999999997</v>
      </c>
      <c r="AC169">
        <v>121.64</v>
      </c>
      <c r="AD169" s="70">
        <v>4540.58</v>
      </c>
      <c r="AE169">
        <v>563.75</v>
      </c>
      <c r="AF169" s="70">
        <v>130825.01</v>
      </c>
      <c r="AG169" t="s">
        <v>751</v>
      </c>
      <c r="AH169" s="70">
        <v>28375</v>
      </c>
      <c r="AI169" s="70">
        <v>45882.65</v>
      </c>
      <c r="AJ169">
        <v>58.82</v>
      </c>
      <c r="AK169">
        <v>35.33</v>
      </c>
      <c r="AL169">
        <v>40.76</v>
      </c>
      <c r="AM169">
        <v>4.76</v>
      </c>
      <c r="AN169" s="70">
        <v>1049.94</v>
      </c>
      <c r="AO169">
        <v>1.0967</v>
      </c>
      <c r="AP169" s="70">
        <v>1178.6400000000001</v>
      </c>
      <c r="AQ169" s="70">
        <v>1783.81</v>
      </c>
      <c r="AR169" s="70">
        <v>5861.28</v>
      </c>
      <c r="AS169">
        <v>563.89</v>
      </c>
      <c r="AT169">
        <v>267.67</v>
      </c>
      <c r="AU169" s="70">
        <v>9655.2999999999993</v>
      </c>
      <c r="AV169" s="70">
        <v>4508.49</v>
      </c>
      <c r="AW169">
        <v>0.4239</v>
      </c>
      <c r="AX169" s="70">
        <v>4438.07</v>
      </c>
      <c r="AY169">
        <v>0.4173</v>
      </c>
      <c r="AZ169">
        <v>765.79</v>
      </c>
      <c r="BA169">
        <v>7.1999999999999995E-2</v>
      </c>
      <c r="BB169">
        <v>923.36</v>
      </c>
      <c r="BC169">
        <v>8.6800000000000002E-2</v>
      </c>
      <c r="BD169" s="70">
        <v>10635.72</v>
      </c>
      <c r="BE169" s="70">
        <v>2781.39</v>
      </c>
      <c r="BF169">
        <v>0.72889999999999999</v>
      </c>
      <c r="BG169">
        <v>0.57199999999999995</v>
      </c>
      <c r="BH169">
        <v>0.21640000000000001</v>
      </c>
      <c r="BI169">
        <v>0.15690000000000001</v>
      </c>
      <c r="BJ169">
        <v>3.1300000000000001E-2</v>
      </c>
      <c r="BK169">
        <v>2.3400000000000001E-2</v>
      </c>
    </row>
    <row r="170" spans="1:63" x14ac:dyDescent="0.25">
      <c r="A170" t="s">
        <v>249</v>
      </c>
      <c r="B170">
        <v>46102</v>
      </c>
      <c r="C170">
        <v>32.33</v>
      </c>
      <c r="D170">
        <v>257.25</v>
      </c>
      <c r="E170" s="70">
        <v>8317.6</v>
      </c>
      <c r="F170" s="70">
        <v>7637.45</v>
      </c>
      <c r="G170">
        <v>2.0299999999999999E-2</v>
      </c>
      <c r="H170">
        <v>0.1095</v>
      </c>
      <c r="I170">
        <v>1.2999999999999999E-3</v>
      </c>
      <c r="J170">
        <v>5.0999999999999997E-2</v>
      </c>
      <c r="K170">
        <v>0.76390000000000002</v>
      </c>
      <c r="L170">
        <v>5.3999999999999999E-2</v>
      </c>
      <c r="M170">
        <v>0.42580000000000001</v>
      </c>
      <c r="N170">
        <v>3.9300000000000002E-2</v>
      </c>
      <c r="O170">
        <v>0.14549999999999999</v>
      </c>
      <c r="P170" s="70">
        <v>60088.14</v>
      </c>
      <c r="Q170">
        <v>0.1933</v>
      </c>
      <c r="R170">
        <v>0.20499999999999999</v>
      </c>
      <c r="S170">
        <v>0.6018</v>
      </c>
      <c r="T170">
        <v>18.95</v>
      </c>
      <c r="U170">
        <v>39.770000000000003</v>
      </c>
      <c r="V170" s="70">
        <v>85837.58</v>
      </c>
      <c r="W170">
        <v>206.6</v>
      </c>
      <c r="X170" s="70">
        <v>143679.5</v>
      </c>
      <c r="Y170">
        <v>0.72370000000000001</v>
      </c>
      <c r="Z170">
        <v>0.24610000000000001</v>
      </c>
      <c r="AA170">
        <v>3.0200000000000001E-2</v>
      </c>
      <c r="AB170">
        <v>0.27629999999999999</v>
      </c>
      <c r="AC170">
        <v>143.68</v>
      </c>
      <c r="AD170" s="70">
        <v>6241.72</v>
      </c>
      <c r="AE170">
        <v>753.9</v>
      </c>
      <c r="AF170" s="70">
        <v>165028.46</v>
      </c>
      <c r="AG170" t="s">
        <v>751</v>
      </c>
      <c r="AH170" s="70">
        <v>32976</v>
      </c>
      <c r="AI170" s="70">
        <v>49904.63</v>
      </c>
      <c r="AJ170">
        <v>65.06</v>
      </c>
      <c r="AK170">
        <v>40.840000000000003</v>
      </c>
      <c r="AL170">
        <v>45.5</v>
      </c>
      <c r="AM170">
        <v>4.87</v>
      </c>
      <c r="AN170">
        <v>922.38</v>
      </c>
      <c r="AO170">
        <v>1.0351999999999999</v>
      </c>
      <c r="AP170" s="70">
        <v>1329.53</v>
      </c>
      <c r="AQ170" s="70">
        <v>1864.7</v>
      </c>
      <c r="AR170" s="70">
        <v>6226.97</v>
      </c>
      <c r="AS170">
        <v>625.16999999999996</v>
      </c>
      <c r="AT170">
        <v>292.52999999999997</v>
      </c>
      <c r="AU170" s="70">
        <v>10338.9</v>
      </c>
      <c r="AV170" s="70">
        <v>3942.95</v>
      </c>
      <c r="AW170">
        <v>0.34639999999999999</v>
      </c>
      <c r="AX170" s="70">
        <v>5914.01</v>
      </c>
      <c r="AY170">
        <v>0.51949999999999996</v>
      </c>
      <c r="AZ170">
        <v>763.07</v>
      </c>
      <c r="BA170">
        <v>6.7000000000000004E-2</v>
      </c>
      <c r="BB170">
        <v>763.97</v>
      </c>
      <c r="BC170">
        <v>6.7100000000000007E-2</v>
      </c>
      <c r="BD170" s="70">
        <v>11384</v>
      </c>
      <c r="BE170" s="70">
        <v>2089.16</v>
      </c>
      <c r="BF170">
        <v>0.45710000000000001</v>
      </c>
      <c r="BG170">
        <v>0.58030000000000004</v>
      </c>
      <c r="BH170">
        <v>0.22259999999999999</v>
      </c>
      <c r="BI170">
        <v>0.1472</v>
      </c>
      <c r="BJ170">
        <v>2.8000000000000001E-2</v>
      </c>
      <c r="BK170">
        <v>2.1899999999999999E-2</v>
      </c>
    </row>
    <row r="171" spans="1:63" x14ac:dyDescent="0.25">
      <c r="A171" t="s">
        <v>250</v>
      </c>
      <c r="B171">
        <v>47621</v>
      </c>
      <c r="C171">
        <v>94.52</v>
      </c>
      <c r="D171">
        <v>11.09</v>
      </c>
      <c r="E171" s="70">
        <v>1048</v>
      </c>
      <c r="F171" s="70">
        <v>1039.24</v>
      </c>
      <c r="G171">
        <v>2.3999999999999998E-3</v>
      </c>
      <c r="H171">
        <v>4.4000000000000003E-3</v>
      </c>
      <c r="I171">
        <v>8.9999999999999998E-4</v>
      </c>
      <c r="J171">
        <v>1.11E-2</v>
      </c>
      <c r="K171">
        <v>0.96609999999999996</v>
      </c>
      <c r="L171">
        <v>1.5100000000000001E-2</v>
      </c>
      <c r="M171">
        <v>0.42309999999999998</v>
      </c>
      <c r="N171">
        <v>2.3999999999999998E-3</v>
      </c>
      <c r="O171">
        <v>0.14410000000000001</v>
      </c>
      <c r="P171" s="70">
        <v>50344.43</v>
      </c>
      <c r="Q171">
        <v>0.21049999999999999</v>
      </c>
      <c r="R171">
        <v>0.18390000000000001</v>
      </c>
      <c r="S171">
        <v>0.60560000000000003</v>
      </c>
      <c r="T171">
        <v>17.989999999999998</v>
      </c>
      <c r="U171">
        <v>8.82</v>
      </c>
      <c r="V171" s="70">
        <v>59088.6</v>
      </c>
      <c r="W171">
        <v>115.08</v>
      </c>
      <c r="X171" s="70">
        <v>106539.68</v>
      </c>
      <c r="Y171">
        <v>0.90159999999999996</v>
      </c>
      <c r="Z171">
        <v>5.5599999999999997E-2</v>
      </c>
      <c r="AA171">
        <v>4.2799999999999998E-2</v>
      </c>
      <c r="AB171">
        <v>9.8400000000000001E-2</v>
      </c>
      <c r="AC171">
        <v>106.54</v>
      </c>
      <c r="AD171" s="70">
        <v>2578.35</v>
      </c>
      <c r="AE171">
        <v>383.94</v>
      </c>
      <c r="AF171" s="70">
        <v>100953.64</v>
      </c>
      <c r="AG171" t="s">
        <v>751</v>
      </c>
      <c r="AH171" s="70">
        <v>31905</v>
      </c>
      <c r="AI171" s="70">
        <v>44227.83</v>
      </c>
      <c r="AJ171">
        <v>35.409999999999997</v>
      </c>
      <c r="AK171">
        <v>23.62</v>
      </c>
      <c r="AL171">
        <v>25.42</v>
      </c>
      <c r="AM171">
        <v>4.62</v>
      </c>
      <c r="AN171" s="70">
        <v>1077.6199999999999</v>
      </c>
      <c r="AO171">
        <v>1.1272</v>
      </c>
      <c r="AP171" s="70">
        <v>1230.3</v>
      </c>
      <c r="AQ171" s="70">
        <v>1909.55</v>
      </c>
      <c r="AR171" s="70">
        <v>5308.66</v>
      </c>
      <c r="AS171">
        <v>314.67</v>
      </c>
      <c r="AT171">
        <v>251.88</v>
      </c>
      <c r="AU171" s="70">
        <v>9015.06</v>
      </c>
      <c r="AV171" s="70">
        <v>5647.91</v>
      </c>
      <c r="AW171">
        <v>0.55410000000000004</v>
      </c>
      <c r="AX171" s="70">
        <v>2670.18</v>
      </c>
      <c r="AY171">
        <v>0.26190000000000002</v>
      </c>
      <c r="AZ171" s="70">
        <v>1103.26</v>
      </c>
      <c r="BA171">
        <v>0.1082</v>
      </c>
      <c r="BB171">
        <v>772.29</v>
      </c>
      <c r="BC171">
        <v>7.5800000000000006E-2</v>
      </c>
      <c r="BD171" s="70">
        <v>10193.65</v>
      </c>
      <c r="BE171" s="70">
        <v>4982.58</v>
      </c>
      <c r="BF171">
        <v>1.7269000000000001</v>
      </c>
      <c r="BG171">
        <v>0.53690000000000004</v>
      </c>
      <c r="BH171">
        <v>0.21590000000000001</v>
      </c>
      <c r="BI171">
        <v>0.186</v>
      </c>
      <c r="BJ171">
        <v>3.5799999999999998E-2</v>
      </c>
      <c r="BK171">
        <v>2.5399999999999999E-2</v>
      </c>
    </row>
    <row r="172" spans="1:63" x14ac:dyDescent="0.25">
      <c r="A172" t="s">
        <v>251</v>
      </c>
      <c r="B172">
        <v>46870</v>
      </c>
      <c r="C172">
        <v>103.52</v>
      </c>
      <c r="D172">
        <v>17.3</v>
      </c>
      <c r="E172" s="70">
        <v>1791.44</v>
      </c>
      <c r="F172" s="70">
        <v>1767.72</v>
      </c>
      <c r="G172">
        <v>2.8999999999999998E-3</v>
      </c>
      <c r="H172">
        <v>5.3E-3</v>
      </c>
      <c r="I172">
        <v>8.9999999999999998E-4</v>
      </c>
      <c r="J172">
        <v>7.6E-3</v>
      </c>
      <c r="K172">
        <v>0.96960000000000002</v>
      </c>
      <c r="L172">
        <v>1.37E-2</v>
      </c>
      <c r="M172">
        <v>0.37269999999999998</v>
      </c>
      <c r="N172">
        <v>2.5999999999999999E-3</v>
      </c>
      <c r="O172">
        <v>0.1338</v>
      </c>
      <c r="P172" s="70">
        <v>52169.53</v>
      </c>
      <c r="Q172">
        <v>0.1711</v>
      </c>
      <c r="R172">
        <v>0.19120000000000001</v>
      </c>
      <c r="S172">
        <v>0.63770000000000004</v>
      </c>
      <c r="T172">
        <v>18.88</v>
      </c>
      <c r="U172">
        <v>12.34</v>
      </c>
      <c r="V172" s="70">
        <v>69997.23</v>
      </c>
      <c r="W172">
        <v>140.46</v>
      </c>
      <c r="X172" s="70">
        <v>123010.63</v>
      </c>
      <c r="Y172">
        <v>0.84650000000000003</v>
      </c>
      <c r="Z172">
        <v>8.7999999999999995E-2</v>
      </c>
      <c r="AA172">
        <v>6.5500000000000003E-2</v>
      </c>
      <c r="AB172">
        <v>0.1535</v>
      </c>
      <c r="AC172">
        <v>123.01</v>
      </c>
      <c r="AD172" s="70">
        <v>3368.49</v>
      </c>
      <c r="AE172">
        <v>440.05</v>
      </c>
      <c r="AF172" s="70">
        <v>123874.94</v>
      </c>
      <c r="AG172" t="s">
        <v>751</v>
      </c>
      <c r="AH172" s="70">
        <v>33694</v>
      </c>
      <c r="AI172" s="70">
        <v>48520.04</v>
      </c>
      <c r="AJ172">
        <v>43.95</v>
      </c>
      <c r="AK172">
        <v>26.4</v>
      </c>
      <c r="AL172">
        <v>28.87</v>
      </c>
      <c r="AM172">
        <v>4.5999999999999996</v>
      </c>
      <c r="AN172">
        <v>914.83</v>
      </c>
      <c r="AO172">
        <v>0.95779999999999998</v>
      </c>
      <c r="AP172" s="70">
        <v>1123.45</v>
      </c>
      <c r="AQ172" s="70">
        <v>1888.6</v>
      </c>
      <c r="AR172" s="70">
        <v>5145.09</v>
      </c>
      <c r="AS172">
        <v>432.63</v>
      </c>
      <c r="AT172">
        <v>225.59</v>
      </c>
      <c r="AU172" s="70">
        <v>8815.36</v>
      </c>
      <c r="AV172" s="70">
        <v>5026.29</v>
      </c>
      <c r="AW172">
        <v>0.50560000000000005</v>
      </c>
      <c r="AX172" s="70">
        <v>3169.47</v>
      </c>
      <c r="AY172">
        <v>0.31879999999999997</v>
      </c>
      <c r="AZ172" s="70">
        <v>1039.8</v>
      </c>
      <c r="BA172">
        <v>0.1046</v>
      </c>
      <c r="BB172">
        <v>706.14</v>
      </c>
      <c r="BC172">
        <v>7.0999999999999994E-2</v>
      </c>
      <c r="BD172" s="70">
        <v>9941.7000000000007</v>
      </c>
      <c r="BE172" s="70">
        <v>4298.2299999999996</v>
      </c>
      <c r="BF172">
        <v>1.1924999999999999</v>
      </c>
      <c r="BG172">
        <v>0.55189999999999995</v>
      </c>
      <c r="BH172">
        <v>0.22339999999999999</v>
      </c>
      <c r="BI172">
        <v>0.1643</v>
      </c>
      <c r="BJ172">
        <v>3.85E-2</v>
      </c>
      <c r="BK172">
        <v>2.1999999999999999E-2</v>
      </c>
    </row>
    <row r="173" spans="1:63" x14ac:dyDescent="0.25">
      <c r="A173" t="s">
        <v>252</v>
      </c>
      <c r="B173">
        <v>47936</v>
      </c>
      <c r="C173">
        <v>87.81</v>
      </c>
      <c r="D173">
        <v>19.46</v>
      </c>
      <c r="E173" s="70">
        <v>1709.08</v>
      </c>
      <c r="F173" s="70">
        <v>1716.02</v>
      </c>
      <c r="G173">
        <v>2.5999999999999999E-3</v>
      </c>
      <c r="H173">
        <v>6.0000000000000001E-3</v>
      </c>
      <c r="I173">
        <v>8.9999999999999998E-4</v>
      </c>
      <c r="J173">
        <v>9.4000000000000004E-3</v>
      </c>
      <c r="K173">
        <v>0.96540000000000004</v>
      </c>
      <c r="L173">
        <v>1.5699999999999999E-2</v>
      </c>
      <c r="M173">
        <v>0.4098</v>
      </c>
      <c r="N173">
        <v>1.2999999999999999E-3</v>
      </c>
      <c r="O173">
        <v>0.13589999999999999</v>
      </c>
      <c r="P173" s="70">
        <v>50318.07</v>
      </c>
      <c r="Q173">
        <v>0.2223</v>
      </c>
      <c r="R173">
        <v>0.20319999999999999</v>
      </c>
      <c r="S173">
        <v>0.57450000000000001</v>
      </c>
      <c r="T173">
        <v>18.920000000000002</v>
      </c>
      <c r="U173">
        <v>12.69</v>
      </c>
      <c r="V173" s="70">
        <v>65771.490000000005</v>
      </c>
      <c r="W173">
        <v>129.99</v>
      </c>
      <c r="X173" s="70">
        <v>109029.34</v>
      </c>
      <c r="Y173">
        <v>0.86939999999999995</v>
      </c>
      <c r="Z173">
        <v>8.3900000000000002E-2</v>
      </c>
      <c r="AA173">
        <v>4.6699999999999998E-2</v>
      </c>
      <c r="AB173">
        <v>0.13059999999999999</v>
      </c>
      <c r="AC173">
        <v>109.03</v>
      </c>
      <c r="AD173" s="70">
        <v>2799.45</v>
      </c>
      <c r="AE173">
        <v>404.45</v>
      </c>
      <c r="AF173" s="70">
        <v>111125.64</v>
      </c>
      <c r="AG173" t="s">
        <v>751</v>
      </c>
      <c r="AH173" s="70">
        <v>32465</v>
      </c>
      <c r="AI173" s="70">
        <v>46420.47</v>
      </c>
      <c r="AJ173">
        <v>36.299999999999997</v>
      </c>
      <c r="AK173">
        <v>24.83</v>
      </c>
      <c r="AL173">
        <v>27.33</v>
      </c>
      <c r="AM173">
        <v>4.2300000000000004</v>
      </c>
      <c r="AN173">
        <v>784.45</v>
      </c>
      <c r="AO173">
        <v>0.96889999999999998</v>
      </c>
      <c r="AP173" s="70">
        <v>1105.17</v>
      </c>
      <c r="AQ173" s="70">
        <v>1878.73</v>
      </c>
      <c r="AR173" s="70">
        <v>4943.6899999999996</v>
      </c>
      <c r="AS173">
        <v>381.94</v>
      </c>
      <c r="AT173">
        <v>263.92</v>
      </c>
      <c r="AU173" s="70">
        <v>8573.44</v>
      </c>
      <c r="AV173" s="70">
        <v>5145.05</v>
      </c>
      <c r="AW173">
        <v>0.54320000000000002</v>
      </c>
      <c r="AX173" s="70">
        <v>2638.39</v>
      </c>
      <c r="AY173">
        <v>0.27860000000000001</v>
      </c>
      <c r="AZ173">
        <v>964.13</v>
      </c>
      <c r="BA173">
        <v>0.1018</v>
      </c>
      <c r="BB173">
        <v>724.12</v>
      </c>
      <c r="BC173">
        <v>7.6499999999999999E-2</v>
      </c>
      <c r="BD173" s="70">
        <v>9471.68</v>
      </c>
      <c r="BE173" s="70">
        <v>4623.07</v>
      </c>
      <c r="BF173">
        <v>1.4495</v>
      </c>
      <c r="BG173">
        <v>0.5464</v>
      </c>
      <c r="BH173">
        <v>0.22359999999999999</v>
      </c>
      <c r="BI173">
        <v>0.1671</v>
      </c>
      <c r="BJ173">
        <v>3.8699999999999998E-2</v>
      </c>
      <c r="BK173">
        <v>2.4299999999999999E-2</v>
      </c>
    </row>
    <row r="174" spans="1:63" x14ac:dyDescent="0.25">
      <c r="A174" t="s">
        <v>253</v>
      </c>
      <c r="B174">
        <v>49775</v>
      </c>
      <c r="C174">
        <v>85.05</v>
      </c>
      <c r="D174">
        <v>8.4700000000000006</v>
      </c>
      <c r="E174">
        <v>720.62</v>
      </c>
      <c r="F174">
        <v>723.56</v>
      </c>
      <c r="G174">
        <v>2.5000000000000001E-3</v>
      </c>
      <c r="H174">
        <v>4.5999999999999999E-3</v>
      </c>
      <c r="I174">
        <v>6.9999999999999999E-4</v>
      </c>
      <c r="J174">
        <v>1.1299999999999999E-2</v>
      </c>
      <c r="K174">
        <v>0.96709999999999996</v>
      </c>
      <c r="L174">
        <v>1.38E-2</v>
      </c>
      <c r="M174">
        <v>0.39350000000000002</v>
      </c>
      <c r="N174">
        <v>1.1000000000000001E-3</v>
      </c>
      <c r="O174">
        <v>0.14449999999999999</v>
      </c>
      <c r="P174" s="70">
        <v>48095.49</v>
      </c>
      <c r="Q174">
        <v>0.23150000000000001</v>
      </c>
      <c r="R174">
        <v>0.18640000000000001</v>
      </c>
      <c r="S174">
        <v>0.58209999999999995</v>
      </c>
      <c r="T174">
        <v>16.75</v>
      </c>
      <c r="U174">
        <v>6.27</v>
      </c>
      <c r="V174" s="70">
        <v>59976.24</v>
      </c>
      <c r="W174">
        <v>111.73</v>
      </c>
      <c r="X174" s="70">
        <v>115182.42</v>
      </c>
      <c r="Y174">
        <v>0.91320000000000001</v>
      </c>
      <c r="Z174">
        <v>4.7699999999999999E-2</v>
      </c>
      <c r="AA174">
        <v>3.9100000000000003E-2</v>
      </c>
      <c r="AB174">
        <v>8.6800000000000002E-2</v>
      </c>
      <c r="AC174">
        <v>115.18</v>
      </c>
      <c r="AD174" s="70">
        <v>2804.43</v>
      </c>
      <c r="AE174">
        <v>435.25</v>
      </c>
      <c r="AF174" s="70">
        <v>102326.23</v>
      </c>
      <c r="AG174" t="s">
        <v>751</v>
      </c>
      <c r="AH174" s="70">
        <v>32306</v>
      </c>
      <c r="AI174" s="70">
        <v>44468.23</v>
      </c>
      <c r="AJ174">
        <v>36.89</v>
      </c>
      <c r="AK174">
        <v>23.63</v>
      </c>
      <c r="AL174">
        <v>26.1</v>
      </c>
      <c r="AM174">
        <v>4.82</v>
      </c>
      <c r="AN174" s="70">
        <v>1213.05</v>
      </c>
      <c r="AO174">
        <v>1.2822</v>
      </c>
      <c r="AP174" s="70">
        <v>1354.26</v>
      </c>
      <c r="AQ174" s="70">
        <v>1989.15</v>
      </c>
      <c r="AR174" s="70">
        <v>5249.34</v>
      </c>
      <c r="AS174">
        <v>339.75</v>
      </c>
      <c r="AT174">
        <v>262.10000000000002</v>
      </c>
      <c r="AU174" s="70">
        <v>9194.61</v>
      </c>
      <c r="AV174" s="70">
        <v>5566.59</v>
      </c>
      <c r="AW174">
        <v>0.5131</v>
      </c>
      <c r="AX174" s="70">
        <v>3133.29</v>
      </c>
      <c r="AY174">
        <v>0.2888</v>
      </c>
      <c r="AZ174" s="70">
        <v>1417.78</v>
      </c>
      <c r="BA174">
        <v>0.13070000000000001</v>
      </c>
      <c r="BB174">
        <v>732.27</v>
      </c>
      <c r="BC174">
        <v>6.7500000000000004E-2</v>
      </c>
      <c r="BD174" s="70">
        <v>10849.92</v>
      </c>
      <c r="BE174" s="70">
        <v>4885.18</v>
      </c>
      <c r="BF174">
        <v>1.6026</v>
      </c>
      <c r="BG174">
        <v>0.51939999999999997</v>
      </c>
      <c r="BH174">
        <v>0.2064</v>
      </c>
      <c r="BI174">
        <v>0.2082</v>
      </c>
      <c r="BJ174">
        <v>3.8399999999999997E-2</v>
      </c>
      <c r="BK174">
        <v>2.7699999999999999E-2</v>
      </c>
    </row>
    <row r="175" spans="1:63" x14ac:dyDescent="0.25">
      <c r="A175" t="s">
        <v>254</v>
      </c>
      <c r="B175">
        <v>49841</v>
      </c>
      <c r="C175">
        <v>100</v>
      </c>
      <c r="D175">
        <v>16.190000000000001</v>
      </c>
      <c r="E175" s="70">
        <v>1619.09</v>
      </c>
      <c r="F175" s="70">
        <v>1585.13</v>
      </c>
      <c r="G175">
        <v>2.0999999999999999E-3</v>
      </c>
      <c r="H175">
        <v>7.1999999999999998E-3</v>
      </c>
      <c r="I175">
        <v>1.1000000000000001E-3</v>
      </c>
      <c r="J175">
        <v>8.5000000000000006E-3</v>
      </c>
      <c r="K175">
        <v>0.9647</v>
      </c>
      <c r="L175">
        <v>1.6400000000000001E-2</v>
      </c>
      <c r="M175">
        <v>0.5625</v>
      </c>
      <c r="N175">
        <v>1.7899999999999999E-2</v>
      </c>
      <c r="O175">
        <v>0.15939999999999999</v>
      </c>
      <c r="P175" s="70">
        <v>49152.73</v>
      </c>
      <c r="Q175">
        <v>0.21129999999999999</v>
      </c>
      <c r="R175">
        <v>0.17960000000000001</v>
      </c>
      <c r="S175">
        <v>0.60909999999999997</v>
      </c>
      <c r="T175">
        <v>17.89</v>
      </c>
      <c r="U175">
        <v>11.86</v>
      </c>
      <c r="V175" s="70">
        <v>64676.26</v>
      </c>
      <c r="W175">
        <v>131.76</v>
      </c>
      <c r="X175" s="70">
        <v>93699.64</v>
      </c>
      <c r="Y175">
        <v>0.76849999999999996</v>
      </c>
      <c r="Z175">
        <v>0.15060000000000001</v>
      </c>
      <c r="AA175">
        <v>8.09E-2</v>
      </c>
      <c r="AB175">
        <v>0.23150000000000001</v>
      </c>
      <c r="AC175">
        <v>93.7</v>
      </c>
      <c r="AD175" s="70">
        <v>2429.12</v>
      </c>
      <c r="AE175">
        <v>332.28</v>
      </c>
      <c r="AF175" s="70">
        <v>89889.65</v>
      </c>
      <c r="AG175" t="s">
        <v>751</v>
      </c>
      <c r="AH175" s="70">
        <v>28132</v>
      </c>
      <c r="AI175" s="70">
        <v>40926.11</v>
      </c>
      <c r="AJ175">
        <v>33.93</v>
      </c>
      <c r="AK175">
        <v>24.43</v>
      </c>
      <c r="AL175">
        <v>26.37</v>
      </c>
      <c r="AM175">
        <v>3.81</v>
      </c>
      <c r="AN175" s="70">
        <v>1436.8</v>
      </c>
      <c r="AO175">
        <v>0.83899999999999997</v>
      </c>
      <c r="AP175" s="70">
        <v>1154.02</v>
      </c>
      <c r="AQ175" s="70">
        <v>1997.51</v>
      </c>
      <c r="AR175" s="70">
        <v>5404.07</v>
      </c>
      <c r="AS175">
        <v>435.84</v>
      </c>
      <c r="AT175">
        <v>259.14999999999998</v>
      </c>
      <c r="AU175" s="70">
        <v>9250.58</v>
      </c>
      <c r="AV175" s="70">
        <v>6145.21</v>
      </c>
      <c r="AW175">
        <v>0.58760000000000001</v>
      </c>
      <c r="AX175" s="70">
        <v>2148.88</v>
      </c>
      <c r="AY175">
        <v>0.20549999999999999</v>
      </c>
      <c r="AZ175">
        <v>950.25</v>
      </c>
      <c r="BA175">
        <v>9.0899999999999995E-2</v>
      </c>
      <c r="BB175" s="70">
        <v>1213.8599999999999</v>
      </c>
      <c r="BC175">
        <v>0.11609999999999999</v>
      </c>
      <c r="BD175" s="70">
        <v>10458.209999999999</v>
      </c>
      <c r="BE175" s="70">
        <v>5383.41</v>
      </c>
      <c r="BF175">
        <v>2.0602999999999998</v>
      </c>
      <c r="BG175">
        <v>0.52310000000000001</v>
      </c>
      <c r="BH175">
        <v>0.2364</v>
      </c>
      <c r="BI175">
        <v>0.1784</v>
      </c>
      <c r="BJ175">
        <v>3.73E-2</v>
      </c>
      <c r="BK175">
        <v>2.4899999999999999E-2</v>
      </c>
    </row>
    <row r="176" spans="1:63" x14ac:dyDescent="0.25">
      <c r="A176" t="s">
        <v>255</v>
      </c>
      <c r="B176">
        <v>45369</v>
      </c>
      <c r="C176">
        <v>49.95</v>
      </c>
      <c r="D176">
        <v>17.97</v>
      </c>
      <c r="E176">
        <v>854.64</v>
      </c>
      <c r="F176">
        <v>885.4</v>
      </c>
      <c r="G176">
        <v>7.3000000000000001E-3</v>
      </c>
      <c r="H176">
        <v>7.7000000000000002E-3</v>
      </c>
      <c r="I176">
        <v>6.9999999999999999E-4</v>
      </c>
      <c r="J176">
        <v>3.9300000000000002E-2</v>
      </c>
      <c r="K176">
        <v>0.91949999999999998</v>
      </c>
      <c r="L176">
        <v>2.5499999999999998E-2</v>
      </c>
      <c r="M176">
        <v>0.2432</v>
      </c>
      <c r="N176">
        <v>8.8999999999999999E-3</v>
      </c>
      <c r="O176">
        <v>0.1089</v>
      </c>
      <c r="P176" s="70">
        <v>52419.9</v>
      </c>
      <c r="Q176">
        <v>0.19700000000000001</v>
      </c>
      <c r="R176">
        <v>0.185</v>
      </c>
      <c r="S176">
        <v>0.61799999999999999</v>
      </c>
      <c r="T176">
        <v>17.739999999999998</v>
      </c>
      <c r="U176">
        <v>6.83</v>
      </c>
      <c r="V176" s="70">
        <v>65526.93</v>
      </c>
      <c r="W176">
        <v>121.77</v>
      </c>
      <c r="X176" s="70">
        <v>148064.43</v>
      </c>
      <c r="Y176">
        <v>0.82509999999999994</v>
      </c>
      <c r="Z176">
        <v>0.12820000000000001</v>
      </c>
      <c r="AA176">
        <v>4.6699999999999998E-2</v>
      </c>
      <c r="AB176">
        <v>0.1749</v>
      </c>
      <c r="AC176">
        <v>148.06</v>
      </c>
      <c r="AD176" s="70">
        <v>4216.6099999999997</v>
      </c>
      <c r="AE176">
        <v>546.53</v>
      </c>
      <c r="AF176" s="70">
        <v>141716.34</v>
      </c>
      <c r="AG176" t="s">
        <v>751</v>
      </c>
      <c r="AH176" s="70">
        <v>34074</v>
      </c>
      <c r="AI176" s="70">
        <v>52819.46</v>
      </c>
      <c r="AJ176">
        <v>45.3</v>
      </c>
      <c r="AK176">
        <v>28.06</v>
      </c>
      <c r="AL176">
        <v>31.72</v>
      </c>
      <c r="AM176">
        <v>4.6399999999999997</v>
      </c>
      <c r="AN176" s="70">
        <v>1329.68</v>
      </c>
      <c r="AO176">
        <v>1.1288</v>
      </c>
      <c r="AP176" s="70">
        <v>1293.43</v>
      </c>
      <c r="AQ176" s="70">
        <v>1735.31</v>
      </c>
      <c r="AR176" s="70">
        <v>5375.61</v>
      </c>
      <c r="AS176">
        <v>382.73</v>
      </c>
      <c r="AT176">
        <v>270.72000000000003</v>
      </c>
      <c r="AU176" s="70">
        <v>9057.7900000000009</v>
      </c>
      <c r="AV176" s="70">
        <v>3999.95</v>
      </c>
      <c r="AW176">
        <v>0.38900000000000001</v>
      </c>
      <c r="AX176" s="70">
        <v>4314.6400000000003</v>
      </c>
      <c r="AY176">
        <v>0.41959999999999997</v>
      </c>
      <c r="AZ176" s="70">
        <v>1427.93</v>
      </c>
      <c r="BA176">
        <v>0.1389</v>
      </c>
      <c r="BB176">
        <v>541.42999999999995</v>
      </c>
      <c r="BC176">
        <v>5.2600000000000001E-2</v>
      </c>
      <c r="BD176" s="70">
        <v>10283.950000000001</v>
      </c>
      <c r="BE176" s="70">
        <v>3411.36</v>
      </c>
      <c r="BF176">
        <v>0.73060000000000003</v>
      </c>
      <c r="BG176">
        <v>0.56000000000000005</v>
      </c>
      <c r="BH176">
        <v>0.2031</v>
      </c>
      <c r="BI176">
        <v>0.1764</v>
      </c>
      <c r="BJ176">
        <v>3.44E-2</v>
      </c>
      <c r="BK176">
        <v>2.6100000000000002E-2</v>
      </c>
    </row>
    <row r="177" spans="1:63" x14ac:dyDescent="0.25">
      <c r="A177" t="s">
        <v>256</v>
      </c>
      <c r="B177">
        <v>43976</v>
      </c>
      <c r="C177">
        <v>32</v>
      </c>
      <c r="D177">
        <v>96.74</v>
      </c>
      <c r="E177" s="70">
        <v>3095.64</v>
      </c>
      <c r="F177" s="70">
        <v>2979.46</v>
      </c>
      <c r="G177">
        <v>1.6500000000000001E-2</v>
      </c>
      <c r="H177">
        <v>2.9100000000000001E-2</v>
      </c>
      <c r="I177">
        <v>1.8E-3</v>
      </c>
      <c r="J177">
        <v>3.1800000000000002E-2</v>
      </c>
      <c r="K177">
        <v>0.88660000000000005</v>
      </c>
      <c r="L177">
        <v>3.4200000000000001E-2</v>
      </c>
      <c r="M177">
        <v>0.24010000000000001</v>
      </c>
      <c r="N177">
        <v>1.15E-2</v>
      </c>
      <c r="O177">
        <v>0.1231</v>
      </c>
      <c r="P177" s="70">
        <v>57908.36</v>
      </c>
      <c r="Q177">
        <v>0.21049999999999999</v>
      </c>
      <c r="R177">
        <v>0.21759999999999999</v>
      </c>
      <c r="S177">
        <v>0.57189999999999996</v>
      </c>
      <c r="T177">
        <v>19.48</v>
      </c>
      <c r="U177">
        <v>17.75</v>
      </c>
      <c r="V177" s="70">
        <v>77556.59</v>
      </c>
      <c r="W177">
        <v>171.02</v>
      </c>
      <c r="X177" s="70">
        <v>163575.25</v>
      </c>
      <c r="Y177">
        <v>0.8145</v>
      </c>
      <c r="Z177">
        <v>0.16039999999999999</v>
      </c>
      <c r="AA177">
        <v>2.5000000000000001E-2</v>
      </c>
      <c r="AB177">
        <v>0.1855</v>
      </c>
      <c r="AC177">
        <v>163.58000000000001</v>
      </c>
      <c r="AD177" s="70">
        <v>6230.56</v>
      </c>
      <c r="AE177">
        <v>802.74</v>
      </c>
      <c r="AF177" s="70">
        <v>182163.8</v>
      </c>
      <c r="AG177" t="s">
        <v>751</v>
      </c>
      <c r="AH177" s="70">
        <v>37895</v>
      </c>
      <c r="AI177" s="70">
        <v>61319.24</v>
      </c>
      <c r="AJ177">
        <v>60.03</v>
      </c>
      <c r="AK177">
        <v>37.93</v>
      </c>
      <c r="AL177">
        <v>39.909999999999997</v>
      </c>
      <c r="AM177">
        <v>4.97</v>
      </c>
      <c r="AN177" s="70">
        <v>1302.3599999999999</v>
      </c>
      <c r="AO177">
        <v>0.89690000000000003</v>
      </c>
      <c r="AP177" s="70">
        <v>1164.8800000000001</v>
      </c>
      <c r="AQ177" s="70">
        <v>1762.5</v>
      </c>
      <c r="AR177" s="70">
        <v>5578.39</v>
      </c>
      <c r="AS177">
        <v>541.99</v>
      </c>
      <c r="AT177">
        <v>274.98</v>
      </c>
      <c r="AU177" s="70">
        <v>9322.74</v>
      </c>
      <c r="AV177" s="70">
        <v>3320.58</v>
      </c>
      <c r="AW177">
        <v>0.32540000000000002</v>
      </c>
      <c r="AX177" s="70">
        <v>5492.3</v>
      </c>
      <c r="AY177">
        <v>0.53820000000000001</v>
      </c>
      <c r="AZ177">
        <v>893.25</v>
      </c>
      <c r="BA177">
        <v>8.7499999999999994E-2</v>
      </c>
      <c r="BB177">
        <v>498.54</v>
      </c>
      <c r="BC177">
        <v>4.8899999999999999E-2</v>
      </c>
      <c r="BD177" s="70">
        <v>10204.68</v>
      </c>
      <c r="BE177" s="70">
        <v>1978.25</v>
      </c>
      <c r="BF177">
        <v>0.31780000000000003</v>
      </c>
      <c r="BG177">
        <v>0.57730000000000004</v>
      </c>
      <c r="BH177">
        <v>0.22259999999999999</v>
      </c>
      <c r="BI177">
        <v>0.14899999999999999</v>
      </c>
      <c r="BJ177">
        <v>2.9700000000000001E-2</v>
      </c>
      <c r="BK177">
        <v>2.1399999999999999E-2</v>
      </c>
    </row>
    <row r="178" spans="1:63" x14ac:dyDescent="0.25">
      <c r="A178" t="s">
        <v>257</v>
      </c>
      <c r="B178">
        <v>47068</v>
      </c>
      <c r="C178">
        <v>68.48</v>
      </c>
      <c r="D178">
        <v>9.4</v>
      </c>
      <c r="E178">
        <v>643.76</v>
      </c>
      <c r="F178">
        <v>633.20000000000005</v>
      </c>
      <c r="G178">
        <v>4.7000000000000002E-3</v>
      </c>
      <c r="H178">
        <v>6.3E-3</v>
      </c>
      <c r="I178">
        <v>1.6000000000000001E-3</v>
      </c>
      <c r="J178">
        <v>4.7600000000000003E-2</v>
      </c>
      <c r="K178">
        <v>0.91720000000000002</v>
      </c>
      <c r="L178">
        <v>2.2700000000000001E-2</v>
      </c>
      <c r="M178">
        <v>0.43140000000000001</v>
      </c>
      <c r="N178">
        <v>1.2500000000000001E-2</v>
      </c>
      <c r="O178">
        <v>0.1537</v>
      </c>
      <c r="P178" s="70">
        <v>47239.05</v>
      </c>
      <c r="Q178">
        <v>0.2666</v>
      </c>
      <c r="R178">
        <v>0.18709999999999999</v>
      </c>
      <c r="S178">
        <v>0.54630000000000001</v>
      </c>
      <c r="T178">
        <v>15.81</v>
      </c>
      <c r="U178">
        <v>7.46</v>
      </c>
      <c r="V178" s="70">
        <v>59648.82</v>
      </c>
      <c r="W178">
        <v>83.55</v>
      </c>
      <c r="X178" s="70">
        <v>111782.37</v>
      </c>
      <c r="Y178">
        <v>0.87470000000000003</v>
      </c>
      <c r="Z178">
        <v>8.2699999999999996E-2</v>
      </c>
      <c r="AA178">
        <v>4.2599999999999999E-2</v>
      </c>
      <c r="AB178">
        <v>0.12529999999999999</v>
      </c>
      <c r="AC178">
        <v>111.78</v>
      </c>
      <c r="AD178" s="70">
        <v>2847.46</v>
      </c>
      <c r="AE178">
        <v>412.8</v>
      </c>
      <c r="AF178" s="70">
        <v>101947.01</v>
      </c>
      <c r="AG178" t="s">
        <v>751</v>
      </c>
      <c r="AH178" s="70">
        <v>30657</v>
      </c>
      <c r="AI178" s="70">
        <v>41665.97</v>
      </c>
      <c r="AJ178">
        <v>44.34</v>
      </c>
      <c r="AK178">
        <v>23.97</v>
      </c>
      <c r="AL178">
        <v>30.73</v>
      </c>
      <c r="AM178">
        <v>4.1100000000000003</v>
      </c>
      <c r="AN178" s="70">
        <v>1350.96</v>
      </c>
      <c r="AO178">
        <v>1.4217</v>
      </c>
      <c r="AP178" s="70">
        <v>1442.91</v>
      </c>
      <c r="AQ178" s="70">
        <v>1915.21</v>
      </c>
      <c r="AR178" s="70">
        <v>5659.49</v>
      </c>
      <c r="AS178">
        <v>389.07</v>
      </c>
      <c r="AT178">
        <v>267.38</v>
      </c>
      <c r="AU178" s="70">
        <v>9674.06</v>
      </c>
      <c r="AV178" s="70">
        <v>5528.56</v>
      </c>
      <c r="AW178">
        <v>0.49740000000000001</v>
      </c>
      <c r="AX178" s="70">
        <v>3543.64</v>
      </c>
      <c r="AY178">
        <v>0.31890000000000002</v>
      </c>
      <c r="AZ178" s="70">
        <v>1211.22</v>
      </c>
      <c r="BA178">
        <v>0.109</v>
      </c>
      <c r="BB178">
        <v>830.39</v>
      </c>
      <c r="BC178">
        <v>7.4700000000000003E-2</v>
      </c>
      <c r="BD178" s="70">
        <v>11113.82</v>
      </c>
      <c r="BE178" s="70">
        <v>4475.7700000000004</v>
      </c>
      <c r="BF178">
        <v>1.6075999999999999</v>
      </c>
      <c r="BG178">
        <v>0.52900000000000003</v>
      </c>
      <c r="BH178">
        <v>0.21049999999999999</v>
      </c>
      <c r="BI178">
        <v>0.1948</v>
      </c>
      <c r="BJ178">
        <v>3.2899999999999999E-2</v>
      </c>
      <c r="BK178">
        <v>3.2800000000000003E-2</v>
      </c>
    </row>
    <row r="179" spans="1:63" x14ac:dyDescent="0.25">
      <c r="A179" t="s">
        <v>258</v>
      </c>
      <c r="B179">
        <v>46045</v>
      </c>
      <c r="C179">
        <v>86.95</v>
      </c>
      <c r="D179">
        <v>11.87</v>
      </c>
      <c r="E179" s="70">
        <v>1032.54</v>
      </c>
      <c r="F179" s="70">
        <v>1048.44</v>
      </c>
      <c r="G179">
        <v>2.7000000000000001E-3</v>
      </c>
      <c r="H179">
        <v>4.7999999999999996E-3</v>
      </c>
      <c r="I179">
        <v>1.6000000000000001E-3</v>
      </c>
      <c r="J179">
        <v>1.0999999999999999E-2</v>
      </c>
      <c r="K179">
        <v>0.96340000000000003</v>
      </c>
      <c r="L179">
        <v>1.6500000000000001E-2</v>
      </c>
      <c r="M179">
        <v>0.42680000000000001</v>
      </c>
      <c r="N179">
        <v>2.8E-3</v>
      </c>
      <c r="O179">
        <v>0.1361</v>
      </c>
      <c r="P179" s="70">
        <v>49150.94</v>
      </c>
      <c r="Q179">
        <v>0.2014</v>
      </c>
      <c r="R179">
        <v>0.17050000000000001</v>
      </c>
      <c r="S179">
        <v>0.62809999999999999</v>
      </c>
      <c r="T179">
        <v>17.66</v>
      </c>
      <c r="U179">
        <v>8.42</v>
      </c>
      <c r="V179" s="70">
        <v>62518.44</v>
      </c>
      <c r="W179">
        <v>118.82</v>
      </c>
      <c r="X179" s="70">
        <v>93668.32</v>
      </c>
      <c r="Y179">
        <v>0.91649999999999998</v>
      </c>
      <c r="Z179">
        <v>4.36E-2</v>
      </c>
      <c r="AA179">
        <v>3.9800000000000002E-2</v>
      </c>
      <c r="AB179">
        <v>8.3500000000000005E-2</v>
      </c>
      <c r="AC179">
        <v>93.67</v>
      </c>
      <c r="AD179" s="70">
        <v>2314.94</v>
      </c>
      <c r="AE179">
        <v>367.47</v>
      </c>
      <c r="AF179" s="70">
        <v>89161.919999999998</v>
      </c>
      <c r="AG179" t="s">
        <v>751</v>
      </c>
      <c r="AH179" s="70">
        <v>31905</v>
      </c>
      <c r="AI179" s="70">
        <v>45320.58</v>
      </c>
      <c r="AJ179">
        <v>34.58</v>
      </c>
      <c r="AK179">
        <v>24.39</v>
      </c>
      <c r="AL179">
        <v>27</v>
      </c>
      <c r="AM179">
        <v>4.57</v>
      </c>
      <c r="AN179">
        <v>915.23</v>
      </c>
      <c r="AO179">
        <v>0.99119999999999997</v>
      </c>
      <c r="AP179" s="70">
        <v>1161.8499999999999</v>
      </c>
      <c r="AQ179" s="70">
        <v>1926.58</v>
      </c>
      <c r="AR179" s="70">
        <v>5040.1400000000003</v>
      </c>
      <c r="AS179">
        <v>338</v>
      </c>
      <c r="AT179">
        <v>245.03</v>
      </c>
      <c r="AU179" s="70">
        <v>8711.59</v>
      </c>
      <c r="AV179" s="70">
        <v>5798.92</v>
      </c>
      <c r="AW179">
        <v>0.57440000000000002</v>
      </c>
      <c r="AX179" s="70">
        <v>2266.42</v>
      </c>
      <c r="AY179">
        <v>0.22450000000000001</v>
      </c>
      <c r="AZ179" s="70">
        <v>1246.8499999999999</v>
      </c>
      <c r="BA179">
        <v>0.1235</v>
      </c>
      <c r="BB179">
        <v>783.54</v>
      </c>
      <c r="BC179">
        <v>7.7600000000000002E-2</v>
      </c>
      <c r="BD179" s="70">
        <v>10095.719999999999</v>
      </c>
      <c r="BE179" s="70">
        <v>5349.04</v>
      </c>
      <c r="BF179">
        <v>1.9457</v>
      </c>
      <c r="BG179">
        <v>0.52880000000000005</v>
      </c>
      <c r="BH179">
        <v>0.21179999999999999</v>
      </c>
      <c r="BI179">
        <v>0.1968</v>
      </c>
      <c r="BJ179">
        <v>3.8199999999999998E-2</v>
      </c>
      <c r="BK179">
        <v>2.4400000000000002E-2</v>
      </c>
    </row>
    <row r="180" spans="1:63" x14ac:dyDescent="0.25">
      <c r="A180" t="s">
        <v>259</v>
      </c>
      <c r="B180">
        <v>45914</v>
      </c>
      <c r="C180">
        <v>111.45</v>
      </c>
      <c r="D180">
        <v>10.41</v>
      </c>
      <c r="E180" s="70">
        <v>1104.6600000000001</v>
      </c>
      <c r="F180" s="70">
        <v>1040.28</v>
      </c>
      <c r="G180">
        <v>2.8999999999999998E-3</v>
      </c>
      <c r="H180">
        <v>1.7299999999999999E-2</v>
      </c>
      <c r="I180">
        <v>1.1999999999999999E-3</v>
      </c>
      <c r="J180">
        <v>0.02</v>
      </c>
      <c r="K180">
        <v>0.92620000000000002</v>
      </c>
      <c r="L180">
        <v>3.2399999999999998E-2</v>
      </c>
      <c r="M180">
        <v>0.5494</v>
      </c>
      <c r="N180">
        <v>4.4999999999999997E-3</v>
      </c>
      <c r="O180">
        <v>0.16370000000000001</v>
      </c>
      <c r="P180" s="70">
        <v>46987.21</v>
      </c>
      <c r="Q180">
        <v>0.2424</v>
      </c>
      <c r="R180">
        <v>0.1825</v>
      </c>
      <c r="S180">
        <v>0.57509999999999994</v>
      </c>
      <c r="T180">
        <v>17.05</v>
      </c>
      <c r="U180">
        <v>8.98</v>
      </c>
      <c r="V180" s="70">
        <v>61379.15</v>
      </c>
      <c r="W180">
        <v>118.63</v>
      </c>
      <c r="X180" s="70">
        <v>113399.03</v>
      </c>
      <c r="Y180">
        <v>0.80089999999999995</v>
      </c>
      <c r="Z180">
        <v>0.1278</v>
      </c>
      <c r="AA180">
        <v>7.1300000000000002E-2</v>
      </c>
      <c r="AB180">
        <v>0.1991</v>
      </c>
      <c r="AC180">
        <v>113.4</v>
      </c>
      <c r="AD180" s="70">
        <v>3041.6</v>
      </c>
      <c r="AE180">
        <v>419.46</v>
      </c>
      <c r="AF180" s="70">
        <v>109987.36</v>
      </c>
      <c r="AG180" t="s">
        <v>751</v>
      </c>
      <c r="AH180" s="70">
        <v>29310</v>
      </c>
      <c r="AI180" s="70">
        <v>42248.12</v>
      </c>
      <c r="AJ180">
        <v>41.65</v>
      </c>
      <c r="AK180">
        <v>25.99</v>
      </c>
      <c r="AL180">
        <v>29.76</v>
      </c>
      <c r="AM180">
        <v>3.95</v>
      </c>
      <c r="AN180" s="70">
        <v>1037</v>
      </c>
      <c r="AO180">
        <v>1.0147999999999999</v>
      </c>
      <c r="AP180" s="70">
        <v>1366.49</v>
      </c>
      <c r="AQ180" s="70">
        <v>2087.7800000000002</v>
      </c>
      <c r="AR180" s="70">
        <v>5388.74</v>
      </c>
      <c r="AS180">
        <v>431.16</v>
      </c>
      <c r="AT180">
        <v>209.5</v>
      </c>
      <c r="AU180" s="70">
        <v>9483.66</v>
      </c>
      <c r="AV180" s="70">
        <v>5911.78</v>
      </c>
      <c r="AW180">
        <v>0.53129999999999999</v>
      </c>
      <c r="AX180" s="70">
        <v>3009.73</v>
      </c>
      <c r="AY180">
        <v>0.27050000000000002</v>
      </c>
      <c r="AZ180" s="70">
        <v>1058.6500000000001</v>
      </c>
      <c r="BA180">
        <v>9.5100000000000004E-2</v>
      </c>
      <c r="BB180" s="70">
        <v>1146.53</v>
      </c>
      <c r="BC180">
        <v>0.10299999999999999</v>
      </c>
      <c r="BD180" s="70">
        <v>11126.7</v>
      </c>
      <c r="BE180" s="70">
        <v>4481.0600000000004</v>
      </c>
      <c r="BF180">
        <v>1.4917</v>
      </c>
      <c r="BG180">
        <v>0.53190000000000004</v>
      </c>
      <c r="BH180">
        <v>0.22919999999999999</v>
      </c>
      <c r="BI180">
        <v>0.21990000000000001</v>
      </c>
      <c r="BJ180">
        <v>4.3400000000000001E-2</v>
      </c>
      <c r="BK180">
        <v>2.5000000000000001E-2</v>
      </c>
    </row>
    <row r="181" spans="1:63" x14ac:dyDescent="0.25">
      <c r="A181" t="s">
        <v>260</v>
      </c>
      <c r="B181">
        <v>46334</v>
      </c>
      <c r="C181">
        <v>93.33</v>
      </c>
      <c r="D181">
        <v>12.52</v>
      </c>
      <c r="E181" s="70">
        <v>1168.52</v>
      </c>
      <c r="F181" s="70">
        <v>1125.1300000000001</v>
      </c>
      <c r="G181">
        <v>2.8E-3</v>
      </c>
      <c r="H181">
        <v>6.8999999999999999E-3</v>
      </c>
      <c r="I181">
        <v>1.1000000000000001E-3</v>
      </c>
      <c r="J181">
        <v>1.21E-2</v>
      </c>
      <c r="K181">
        <v>0.95650000000000002</v>
      </c>
      <c r="L181">
        <v>2.06E-2</v>
      </c>
      <c r="M181">
        <v>0.53969999999999996</v>
      </c>
      <c r="N181">
        <v>1E-3</v>
      </c>
      <c r="O181">
        <v>0.15629999999999999</v>
      </c>
      <c r="P181" s="70">
        <v>48060.63</v>
      </c>
      <c r="Q181">
        <v>0.23580000000000001</v>
      </c>
      <c r="R181">
        <v>0.17899999999999999</v>
      </c>
      <c r="S181">
        <v>0.58520000000000005</v>
      </c>
      <c r="T181">
        <v>18</v>
      </c>
      <c r="U181">
        <v>8.41</v>
      </c>
      <c r="V181" s="70">
        <v>64037.279999999999</v>
      </c>
      <c r="W181">
        <v>133.81</v>
      </c>
      <c r="X181" s="70">
        <v>99752.13</v>
      </c>
      <c r="Y181">
        <v>0.83950000000000002</v>
      </c>
      <c r="Z181">
        <v>0.1041</v>
      </c>
      <c r="AA181">
        <v>5.6399999999999999E-2</v>
      </c>
      <c r="AB181">
        <v>0.1605</v>
      </c>
      <c r="AC181">
        <v>99.75</v>
      </c>
      <c r="AD181" s="70">
        <v>2536.7600000000002</v>
      </c>
      <c r="AE181">
        <v>361.51</v>
      </c>
      <c r="AF181" s="70">
        <v>97685.71</v>
      </c>
      <c r="AG181" t="s">
        <v>751</v>
      </c>
      <c r="AH181" s="70">
        <v>29504</v>
      </c>
      <c r="AI181" s="70">
        <v>41648.959999999999</v>
      </c>
      <c r="AJ181">
        <v>37.68</v>
      </c>
      <c r="AK181">
        <v>24.57</v>
      </c>
      <c r="AL181">
        <v>28.29</v>
      </c>
      <c r="AM181">
        <v>4.07</v>
      </c>
      <c r="AN181" s="70">
        <v>1027.0899999999999</v>
      </c>
      <c r="AO181">
        <v>0.97789999999999999</v>
      </c>
      <c r="AP181" s="70">
        <v>1189.56</v>
      </c>
      <c r="AQ181" s="70">
        <v>2051.38</v>
      </c>
      <c r="AR181" s="70">
        <v>5064.99</v>
      </c>
      <c r="AS181">
        <v>442.46</v>
      </c>
      <c r="AT181">
        <v>220.53</v>
      </c>
      <c r="AU181" s="70">
        <v>8968.92</v>
      </c>
      <c r="AV181" s="70">
        <v>5899.94</v>
      </c>
      <c r="AW181">
        <v>0.57530000000000003</v>
      </c>
      <c r="AX181" s="70">
        <v>2358.98</v>
      </c>
      <c r="AY181">
        <v>0.23</v>
      </c>
      <c r="AZ181">
        <v>942.93</v>
      </c>
      <c r="BA181">
        <v>9.1999999999999998E-2</v>
      </c>
      <c r="BB181" s="70">
        <v>1052.8399999999999</v>
      </c>
      <c r="BC181">
        <v>0.1027</v>
      </c>
      <c r="BD181" s="70">
        <v>10254.69</v>
      </c>
      <c r="BE181" s="70">
        <v>4932.3500000000004</v>
      </c>
      <c r="BF181">
        <v>1.8720000000000001</v>
      </c>
      <c r="BG181">
        <v>0.50860000000000005</v>
      </c>
      <c r="BH181">
        <v>0.2268</v>
      </c>
      <c r="BI181">
        <v>0.2089</v>
      </c>
      <c r="BJ181">
        <v>3.6600000000000001E-2</v>
      </c>
      <c r="BK181">
        <v>1.9199999999999998E-2</v>
      </c>
    </row>
    <row r="182" spans="1:63" x14ac:dyDescent="0.25">
      <c r="A182" t="s">
        <v>261</v>
      </c>
      <c r="B182">
        <v>49197</v>
      </c>
      <c r="C182">
        <v>67.760000000000005</v>
      </c>
      <c r="D182">
        <v>34.380000000000003</v>
      </c>
      <c r="E182" s="70">
        <v>2329.75</v>
      </c>
      <c r="F182" s="70">
        <v>2285.9699999999998</v>
      </c>
      <c r="G182">
        <v>7.7999999999999996E-3</v>
      </c>
      <c r="H182">
        <v>1.1900000000000001E-2</v>
      </c>
      <c r="I182">
        <v>1.4E-3</v>
      </c>
      <c r="J182">
        <v>1.9599999999999999E-2</v>
      </c>
      <c r="K182">
        <v>0.93559999999999999</v>
      </c>
      <c r="L182">
        <v>2.3699999999999999E-2</v>
      </c>
      <c r="M182">
        <v>0.32269999999999999</v>
      </c>
      <c r="N182">
        <v>6.4999999999999997E-3</v>
      </c>
      <c r="O182">
        <v>0.124</v>
      </c>
      <c r="P182" s="70">
        <v>54176.87</v>
      </c>
      <c r="Q182">
        <v>0.217</v>
      </c>
      <c r="R182">
        <v>0.1923</v>
      </c>
      <c r="S182">
        <v>0.5907</v>
      </c>
      <c r="T182">
        <v>19.850000000000001</v>
      </c>
      <c r="U182">
        <v>13.94</v>
      </c>
      <c r="V182" s="70">
        <v>74060.350000000006</v>
      </c>
      <c r="W182">
        <v>162.25</v>
      </c>
      <c r="X182" s="70">
        <v>135806.46</v>
      </c>
      <c r="Y182">
        <v>0.81489999999999996</v>
      </c>
      <c r="Z182">
        <v>0.14130000000000001</v>
      </c>
      <c r="AA182">
        <v>4.3799999999999999E-2</v>
      </c>
      <c r="AB182">
        <v>0.18509999999999999</v>
      </c>
      <c r="AC182">
        <v>135.81</v>
      </c>
      <c r="AD182" s="70">
        <v>4125.05</v>
      </c>
      <c r="AE182">
        <v>533.41999999999996</v>
      </c>
      <c r="AF182" s="70">
        <v>144692.87</v>
      </c>
      <c r="AG182" t="s">
        <v>751</v>
      </c>
      <c r="AH182" s="70">
        <v>35062</v>
      </c>
      <c r="AI182" s="70">
        <v>51741.03</v>
      </c>
      <c r="AJ182">
        <v>48.64</v>
      </c>
      <c r="AK182">
        <v>29.25</v>
      </c>
      <c r="AL182">
        <v>32.450000000000003</v>
      </c>
      <c r="AM182">
        <v>4.42</v>
      </c>
      <c r="AN182">
        <v>893.2</v>
      </c>
      <c r="AO182">
        <v>0.93620000000000003</v>
      </c>
      <c r="AP182" s="70">
        <v>1115.72</v>
      </c>
      <c r="AQ182" s="70">
        <v>1656.76</v>
      </c>
      <c r="AR182" s="70">
        <v>5258.42</v>
      </c>
      <c r="AS182">
        <v>426.38</v>
      </c>
      <c r="AT182">
        <v>208.32</v>
      </c>
      <c r="AU182" s="70">
        <v>8665.59</v>
      </c>
      <c r="AV182" s="70">
        <v>4176.43</v>
      </c>
      <c r="AW182">
        <v>0.44040000000000001</v>
      </c>
      <c r="AX182" s="70">
        <v>3854.17</v>
      </c>
      <c r="AY182">
        <v>0.40639999999999998</v>
      </c>
      <c r="AZ182">
        <v>893.58</v>
      </c>
      <c r="BA182">
        <v>9.4200000000000006E-2</v>
      </c>
      <c r="BB182">
        <v>558.88</v>
      </c>
      <c r="BC182">
        <v>5.8900000000000001E-2</v>
      </c>
      <c r="BD182" s="70">
        <v>9483.07</v>
      </c>
      <c r="BE182" s="70">
        <v>3283.41</v>
      </c>
      <c r="BF182">
        <v>0.76490000000000002</v>
      </c>
      <c r="BG182">
        <v>0.55500000000000005</v>
      </c>
      <c r="BH182">
        <v>0.2412</v>
      </c>
      <c r="BI182">
        <v>0.14430000000000001</v>
      </c>
      <c r="BJ182">
        <v>3.7999999999999999E-2</v>
      </c>
      <c r="BK182">
        <v>2.1499999999999998E-2</v>
      </c>
    </row>
    <row r="183" spans="1:63" x14ac:dyDescent="0.25">
      <c r="A183" t="s">
        <v>262</v>
      </c>
      <c r="B183">
        <v>43984</v>
      </c>
      <c r="C183">
        <v>42.14</v>
      </c>
      <c r="D183">
        <v>126.18</v>
      </c>
      <c r="E183" s="70">
        <v>5317.58</v>
      </c>
      <c r="F183" s="70">
        <v>4975.5600000000004</v>
      </c>
      <c r="G183">
        <v>1.6299999999999999E-2</v>
      </c>
      <c r="H183">
        <v>9.35E-2</v>
      </c>
      <c r="I183">
        <v>1.2999999999999999E-3</v>
      </c>
      <c r="J183">
        <v>3.9300000000000002E-2</v>
      </c>
      <c r="K183">
        <v>0.78879999999999995</v>
      </c>
      <c r="L183">
        <v>6.0699999999999997E-2</v>
      </c>
      <c r="M183">
        <v>0.45579999999999998</v>
      </c>
      <c r="N183">
        <v>1.4200000000000001E-2</v>
      </c>
      <c r="O183">
        <v>0.14280000000000001</v>
      </c>
      <c r="P183" s="70">
        <v>57438.49</v>
      </c>
      <c r="Q183">
        <v>0.20300000000000001</v>
      </c>
      <c r="R183">
        <v>0.20749999999999999</v>
      </c>
      <c r="S183">
        <v>0.58950000000000002</v>
      </c>
      <c r="T183">
        <v>18.43</v>
      </c>
      <c r="U183">
        <v>27.36</v>
      </c>
      <c r="V183" s="70">
        <v>83110.509999999995</v>
      </c>
      <c r="W183">
        <v>190.3</v>
      </c>
      <c r="X183" s="70">
        <v>133506.54</v>
      </c>
      <c r="Y183">
        <v>0.72399999999999998</v>
      </c>
      <c r="Z183">
        <v>0.24490000000000001</v>
      </c>
      <c r="AA183">
        <v>3.1099999999999999E-2</v>
      </c>
      <c r="AB183">
        <v>0.27600000000000002</v>
      </c>
      <c r="AC183">
        <v>133.51</v>
      </c>
      <c r="AD183" s="70">
        <v>5164.9799999999996</v>
      </c>
      <c r="AE183">
        <v>627.92999999999995</v>
      </c>
      <c r="AF183" s="70">
        <v>147833.13</v>
      </c>
      <c r="AG183" t="s">
        <v>751</v>
      </c>
      <c r="AH183" s="70">
        <v>30620</v>
      </c>
      <c r="AI183" s="70">
        <v>49123.33</v>
      </c>
      <c r="AJ183">
        <v>61.28</v>
      </c>
      <c r="AK183">
        <v>37.26</v>
      </c>
      <c r="AL183">
        <v>42.17</v>
      </c>
      <c r="AM183">
        <v>4.79</v>
      </c>
      <c r="AN183" s="70">
        <v>1120.1199999999999</v>
      </c>
      <c r="AO183">
        <v>1.0355000000000001</v>
      </c>
      <c r="AP183" s="70">
        <v>1135.33</v>
      </c>
      <c r="AQ183" s="70">
        <v>1733.55</v>
      </c>
      <c r="AR183" s="70">
        <v>5849.53</v>
      </c>
      <c r="AS183">
        <v>557.16</v>
      </c>
      <c r="AT183">
        <v>248.61</v>
      </c>
      <c r="AU183" s="70">
        <v>9524.17</v>
      </c>
      <c r="AV183" s="70">
        <v>4015.59</v>
      </c>
      <c r="AW183">
        <v>0.3856</v>
      </c>
      <c r="AX183" s="70">
        <v>4855.66</v>
      </c>
      <c r="AY183">
        <v>0.4662</v>
      </c>
      <c r="AZ183">
        <v>751.99</v>
      </c>
      <c r="BA183">
        <v>7.22E-2</v>
      </c>
      <c r="BB183">
        <v>791.87</v>
      </c>
      <c r="BC183">
        <v>7.5999999999999998E-2</v>
      </c>
      <c r="BD183" s="70">
        <v>10415.11</v>
      </c>
      <c r="BE183" s="70">
        <v>2296.65</v>
      </c>
      <c r="BF183">
        <v>0.52500000000000002</v>
      </c>
      <c r="BG183">
        <v>0.5706</v>
      </c>
      <c r="BH183">
        <v>0.22159999999999999</v>
      </c>
      <c r="BI183">
        <v>0.15459999999999999</v>
      </c>
      <c r="BJ183">
        <v>2.9899999999999999E-2</v>
      </c>
      <c r="BK183">
        <v>2.3300000000000001E-2</v>
      </c>
    </row>
    <row r="184" spans="1:63" x14ac:dyDescent="0.25">
      <c r="A184" t="s">
        <v>263</v>
      </c>
      <c r="B184">
        <v>47332</v>
      </c>
      <c r="C184">
        <v>21.48</v>
      </c>
      <c r="D184">
        <v>133.06</v>
      </c>
      <c r="E184" s="70">
        <v>2857.66</v>
      </c>
      <c r="F184" s="70">
        <v>2697.45</v>
      </c>
      <c r="G184">
        <v>1.84E-2</v>
      </c>
      <c r="H184">
        <v>0.23569999999999999</v>
      </c>
      <c r="I184">
        <v>1.1999999999999999E-3</v>
      </c>
      <c r="J184">
        <v>5.0799999999999998E-2</v>
      </c>
      <c r="K184">
        <v>0.62390000000000001</v>
      </c>
      <c r="L184">
        <v>7.0000000000000007E-2</v>
      </c>
      <c r="M184">
        <v>0.4138</v>
      </c>
      <c r="N184">
        <v>2.8199999999999999E-2</v>
      </c>
      <c r="O184">
        <v>0.13569999999999999</v>
      </c>
      <c r="P184" s="70">
        <v>59130.94</v>
      </c>
      <c r="Q184">
        <v>0.22939999999999999</v>
      </c>
      <c r="R184">
        <v>0.21329999999999999</v>
      </c>
      <c r="S184">
        <v>0.55730000000000002</v>
      </c>
      <c r="T184">
        <v>18.23</v>
      </c>
      <c r="U184">
        <v>17.96</v>
      </c>
      <c r="V184" s="70">
        <v>77352.990000000005</v>
      </c>
      <c r="W184">
        <v>156.02000000000001</v>
      </c>
      <c r="X184" s="70">
        <v>138357.71</v>
      </c>
      <c r="Y184">
        <v>0.77310000000000001</v>
      </c>
      <c r="Z184">
        <v>0.20169999999999999</v>
      </c>
      <c r="AA184">
        <v>2.52E-2</v>
      </c>
      <c r="AB184">
        <v>0.22689999999999999</v>
      </c>
      <c r="AC184">
        <v>138.36000000000001</v>
      </c>
      <c r="AD184" s="70">
        <v>6170.94</v>
      </c>
      <c r="AE184">
        <v>800.17</v>
      </c>
      <c r="AF184" s="70">
        <v>167331.53</v>
      </c>
      <c r="AG184" t="s">
        <v>751</v>
      </c>
      <c r="AH184" s="70">
        <v>34947</v>
      </c>
      <c r="AI184" s="70">
        <v>54327.3</v>
      </c>
      <c r="AJ184">
        <v>70.06</v>
      </c>
      <c r="AK184">
        <v>42.17</v>
      </c>
      <c r="AL184">
        <v>45.71</v>
      </c>
      <c r="AM184">
        <v>5.09</v>
      </c>
      <c r="AN184">
        <v>998.87</v>
      </c>
      <c r="AO184">
        <v>1.0791999999999999</v>
      </c>
      <c r="AP184" s="70">
        <v>1338.47</v>
      </c>
      <c r="AQ184" s="70">
        <v>1982.27</v>
      </c>
      <c r="AR184" s="70">
        <v>6128.9</v>
      </c>
      <c r="AS184">
        <v>583.97</v>
      </c>
      <c r="AT184">
        <v>275.27</v>
      </c>
      <c r="AU184" s="70">
        <v>10308.879999999999</v>
      </c>
      <c r="AV184" s="70">
        <v>4067.9</v>
      </c>
      <c r="AW184">
        <v>0.35210000000000002</v>
      </c>
      <c r="AX184" s="70">
        <v>5795</v>
      </c>
      <c r="AY184">
        <v>0.50160000000000005</v>
      </c>
      <c r="AZ184">
        <v>936.16</v>
      </c>
      <c r="BA184">
        <v>8.1000000000000003E-2</v>
      </c>
      <c r="BB184">
        <v>753.79</v>
      </c>
      <c r="BC184">
        <v>6.5199999999999994E-2</v>
      </c>
      <c r="BD184" s="70">
        <v>11552.86</v>
      </c>
      <c r="BE184" s="70">
        <v>2499.48</v>
      </c>
      <c r="BF184">
        <v>0.49359999999999998</v>
      </c>
      <c r="BG184">
        <v>0.56820000000000004</v>
      </c>
      <c r="BH184">
        <v>0.21940000000000001</v>
      </c>
      <c r="BI184">
        <v>0.1605</v>
      </c>
      <c r="BJ184">
        <v>2.87E-2</v>
      </c>
      <c r="BK184">
        <v>2.3099999999999999E-2</v>
      </c>
    </row>
    <row r="185" spans="1:63" x14ac:dyDescent="0.25">
      <c r="A185" t="s">
        <v>264</v>
      </c>
      <c r="B185">
        <v>48157</v>
      </c>
      <c r="C185">
        <v>80.760000000000005</v>
      </c>
      <c r="D185">
        <v>20.6</v>
      </c>
      <c r="E185" s="70">
        <v>1663.54</v>
      </c>
      <c r="F185" s="70">
        <v>1644.79</v>
      </c>
      <c r="G185">
        <v>6.6E-3</v>
      </c>
      <c r="H185">
        <v>8.3999999999999995E-3</v>
      </c>
      <c r="I185">
        <v>1.2999999999999999E-3</v>
      </c>
      <c r="J185">
        <v>3.04E-2</v>
      </c>
      <c r="K185">
        <v>0.9294</v>
      </c>
      <c r="L185">
        <v>2.3900000000000001E-2</v>
      </c>
      <c r="M185">
        <v>0.28410000000000002</v>
      </c>
      <c r="N185">
        <v>5.1999999999999998E-3</v>
      </c>
      <c r="O185">
        <v>0.126</v>
      </c>
      <c r="P185" s="70">
        <v>53381.75</v>
      </c>
      <c r="Q185">
        <v>0.25629999999999997</v>
      </c>
      <c r="R185">
        <v>0.17910000000000001</v>
      </c>
      <c r="S185">
        <v>0.56459999999999999</v>
      </c>
      <c r="T185">
        <v>19.059999999999999</v>
      </c>
      <c r="U185">
        <v>11.34</v>
      </c>
      <c r="V185" s="70">
        <v>68656.44</v>
      </c>
      <c r="W185">
        <v>142</v>
      </c>
      <c r="X185" s="70">
        <v>138515.94</v>
      </c>
      <c r="Y185">
        <v>0.86919999999999997</v>
      </c>
      <c r="Z185">
        <v>8.6099999999999996E-2</v>
      </c>
      <c r="AA185">
        <v>4.4699999999999997E-2</v>
      </c>
      <c r="AB185">
        <v>0.1308</v>
      </c>
      <c r="AC185">
        <v>138.52000000000001</v>
      </c>
      <c r="AD185" s="70">
        <v>3846.13</v>
      </c>
      <c r="AE185">
        <v>523.88</v>
      </c>
      <c r="AF185" s="70">
        <v>143413.63</v>
      </c>
      <c r="AG185" t="s">
        <v>751</v>
      </c>
      <c r="AH185" s="70">
        <v>36338</v>
      </c>
      <c r="AI185" s="70">
        <v>54131.61</v>
      </c>
      <c r="AJ185">
        <v>41.34</v>
      </c>
      <c r="AK185">
        <v>26.8</v>
      </c>
      <c r="AL185">
        <v>29.25</v>
      </c>
      <c r="AM185">
        <v>4.4800000000000004</v>
      </c>
      <c r="AN185" s="70">
        <v>1413.81</v>
      </c>
      <c r="AO185">
        <v>0.98919999999999997</v>
      </c>
      <c r="AP185" s="70">
        <v>1134.79</v>
      </c>
      <c r="AQ185" s="70">
        <v>1754.43</v>
      </c>
      <c r="AR185" s="70">
        <v>5213.49</v>
      </c>
      <c r="AS185">
        <v>503.13</v>
      </c>
      <c r="AT185">
        <v>197.57</v>
      </c>
      <c r="AU185" s="70">
        <v>8803.42</v>
      </c>
      <c r="AV185" s="70">
        <v>4152.66</v>
      </c>
      <c r="AW185">
        <v>0.4294</v>
      </c>
      <c r="AX185" s="70">
        <v>3918.2</v>
      </c>
      <c r="AY185">
        <v>0.40510000000000002</v>
      </c>
      <c r="AZ185" s="70">
        <v>1068.22</v>
      </c>
      <c r="BA185">
        <v>0.1104</v>
      </c>
      <c r="BB185">
        <v>532.5</v>
      </c>
      <c r="BC185">
        <v>5.5100000000000003E-2</v>
      </c>
      <c r="BD185" s="70">
        <v>9671.58</v>
      </c>
      <c r="BE185" s="70">
        <v>3442.75</v>
      </c>
      <c r="BF185">
        <v>0.77439999999999998</v>
      </c>
      <c r="BG185">
        <v>0.57050000000000001</v>
      </c>
      <c r="BH185">
        <v>0.22040000000000001</v>
      </c>
      <c r="BI185">
        <v>0.1439</v>
      </c>
      <c r="BJ185">
        <v>3.7699999999999997E-2</v>
      </c>
      <c r="BK185">
        <v>2.75E-2</v>
      </c>
    </row>
    <row r="186" spans="1:63" x14ac:dyDescent="0.25">
      <c r="A186" t="s">
        <v>265</v>
      </c>
      <c r="B186">
        <v>47340</v>
      </c>
      <c r="C186">
        <v>34</v>
      </c>
      <c r="D186">
        <v>172.63</v>
      </c>
      <c r="E186" s="70">
        <v>5869.52</v>
      </c>
      <c r="F186" s="70">
        <v>5592.66</v>
      </c>
      <c r="G186">
        <v>3.9100000000000003E-2</v>
      </c>
      <c r="H186">
        <v>4.0800000000000003E-2</v>
      </c>
      <c r="I186">
        <v>1.1000000000000001E-3</v>
      </c>
      <c r="J186">
        <v>2.52E-2</v>
      </c>
      <c r="K186">
        <v>0.86109999999999998</v>
      </c>
      <c r="L186">
        <v>3.2500000000000001E-2</v>
      </c>
      <c r="M186">
        <v>0.15459999999999999</v>
      </c>
      <c r="N186">
        <v>1.32E-2</v>
      </c>
      <c r="O186">
        <v>0.1114</v>
      </c>
      <c r="P186" s="70">
        <v>62700.639999999999</v>
      </c>
      <c r="Q186">
        <v>0.22359999999999999</v>
      </c>
      <c r="R186">
        <v>0.21709999999999999</v>
      </c>
      <c r="S186">
        <v>0.55930000000000002</v>
      </c>
      <c r="T186">
        <v>19.79</v>
      </c>
      <c r="U186">
        <v>28.17</v>
      </c>
      <c r="V186" s="70">
        <v>84889.16</v>
      </c>
      <c r="W186">
        <v>205.72</v>
      </c>
      <c r="X186" s="70">
        <v>160858.21</v>
      </c>
      <c r="Y186">
        <v>0.82530000000000003</v>
      </c>
      <c r="Z186">
        <v>0.15040000000000001</v>
      </c>
      <c r="AA186">
        <v>2.4299999999999999E-2</v>
      </c>
      <c r="AB186">
        <v>0.17469999999999999</v>
      </c>
      <c r="AC186">
        <v>160.86000000000001</v>
      </c>
      <c r="AD186" s="70">
        <v>6282.03</v>
      </c>
      <c r="AE186">
        <v>811.42</v>
      </c>
      <c r="AF186" s="70">
        <v>193525.14</v>
      </c>
      <c r="AG186" t="s">
        <v>751</v>
      </c>
      <c r="AH186" s="70">
        <v>46341</v>
      </c>
      <c r="AI186" s="70">
        <v>77664.399999999994</v>
      </c>
      <c r="AJ186">
        <v>67.489999999999995</v>
      </c>
      <c r="AK186">
        <v>38.03</v>
      </c>
      <c r="AL186">
        <v>40.56</v>
      </c>
      <c r="AM186">
        <v>4.4000000000000004</v>
      </c>
      <c r="AN186" s="70">
        <v>1280.57</v>
      </c>
      <c r="AO186">
        <v>0.68600000000000005</v>
      </c>
      <c r="AP186" s="70">
        <v>1136.3699999999999</v>
      </c>
      <c r="AQ186" s="70">
        <v>1820.17</v>
      </c>
      <c r="AR186" s="70">
        <v>5949.19</v>
      </c>
      <c r="AS186">
        <v>546.04999999999995</v>
      </c>
      <c r="AT186">
        <v>240.03</v>
      </c>
      <c r="AU186" s="70">
        <v>9691.81</v>
      </c>
      <c r="AV186" s="70">
        <v>3252.49</v>
      </c>
      <c r="AW186">
        <v>0.31780000000000003</v>
      </c>
      <c r="AX186" s="70">
        <v>5731.51</v>
      </c>
      <c r="AY186">
        <v>0.56010000000000004</v>
      </c>
      <c r="AZ186">
        <v>856.03</v>
      </c>
      <c r="BA186">
        <v>8.3599999999999994E-2</v>
      </c>
      <c r="BB186">
        <v>393.73</v>
      </c>
      <c r="BC186">
        <v>3.85E-2</v>
      </c>
      <c r="BD186" s="70">
        <v>10233.76</v>
      </c>
      <c r="BE186" s="70">
        <v>1973.09</v>
      </c>
      <c r="BF186">
        <v>0.25409999999999999</v>
      </c>
      <c r="BG186">
        <v>0.6028</v>
      </c>
      <c r="BH186">
        <v>0.23499999999999999</v>
      </c>
      <c r="BI186">
        <v>0.1119</v>
      </c>
      <c r="BJ186">
        <v>3.2199999999999999E-2</v>
      </c>
      <c r="BK186">
        <v>1.8100000000000002E-2</v>
      </c>
    </row>
    <row r="187" spans="1:63" x14ac:dyDescent="0.25">
      <c r="A187" t="s">
        <v>266</v>
      </c>
      <c r="B187">
        <v>50484</v>
      </c>
      <c r="C187">
        <v>164.81</v>
      </c>
      <c r="D187">
        <v>8.39</v>
      </c>
      <c r="E187" s="70">
        <v>1382.3</v>
      </c>
      <c r="F187" s="70">
        <v>1322.11</v>
      </c>
      <c r="G187">
        <v>2.3999999999999998E-3</v>
      </c>
      <c r="H187">
        <v>5.8999999999999999E-3</v>
      </c>
      <c r="I187">
        <v>1E-3</v>
      </c>
      <c r="J187">
        <v>6.7999999999999996E-3</v>
      </c>
      <c r="K187">
        <v>0.97199999999999998</v>
      </c>
      <c r="L187">
        <v>1.2E-2</v>
      </c>
      <c r="M187">
        <v>0.48570000000000002</v>
      </c>
      <c r="N187">
        <v>4.2000000000000003E-2</v>
      </c>
      <c r="O187">
        <v>0.15240000000000001</v>
      </c>
      <c r="P187" s="70">
        <v>47886.62</v>
      </c>
      <c r="Q187">
        <v>0.23089999999999999</v>
      </c>
      <c r="R187">
        <v>0.17299999999999999</v>
      </c>
      <c r="S187">
        <v>0.59599999999999997</v>
      </c>
      <c r="T187">
        <v>16.89</v>
      </c>
      <c r="U187">
        <v>9.64</v>
      </c>
      <c r="V187" s="70">
        <v>65939.3</v>
      </c>
      <c r="W187">
        <v>138.62</v>
      </c>
      <c r="X187" s="70">
        <v>164973.43</v>
      </c>
      <c r="Y187">
        <v>0.63700000000000001</v>
      </c>
      <c r="Z187">
        <v>0.1368</v>
      </c>
      <c r="AA187">
        <v>0.22620000000000001</v>
      </c>
      <c r="AB187">
        <v>0.36299999999999999</v>
      </c>
      <c r="AC187">
        <v>164.97</v>
      </c>
      <c r="AD187" s="70">
        <v>4444.32</v>
      </c>
      <c r="AE187">
        <v>397.84</v>
      </c>
      <c r="AF187" s="70">
        <v>154133.22</v>
      </c>
      <c r="AG187" t="s">
        <v>751</v>
      </c>
      <c r="AH187" s="70">
        <v>29922</v>
      </c>
      <c r="AI187" s="70">
        <v>45397.19</v>
      </c>
      <c r="AJ187">
        <v>37.14</v>
      </c>
      <c r="AK187">
        <v>24.47</v>
      </c>
      <c r="AL187">
        <v>27.49</v>
      </c>
      <c r="AM187">
        <v>4.09</v>
      </c>
      <c r="AN187">
        <v>883.52</v>
      </c>
      <c r="AO187">
        <v>0.96599999999999997</v>
      </c>
      <c r="AP187" s="70">
        <v>1409.28</v>
      </c>
      <c r="AQ187" s="70">
        <v>2122.83</v>
      </c>
      <c r="AR187" s="70">
        <v>5691.07</v>
      </c>
      <c r="AS187">
        <v>384.23</v>
      </c>
      <c r="AT187">
        <v>248.43</v>
      </c>
      <c r="AU187" s="70">
        <v>9855.83</v>
      </c>
      <c r="AV187" s="70">
        <v>4970.4399999999996</v>
      </c>
      <c r="AW187">
        <v>0.43859999999999999</v>
      </c>
      <c r="AX187" s="70">
        <v>4181.41</v>
      </c>
      <c r="AY187">
        <v>0.36899999999999999</v>
      </c>
      <c r="AZ187" s="70">
        <v>1004.42</v>
      </c>
      <c r="BA187">
        <v>8.8599999999999998E-2</v>
      </c>
      <c r="BB187" s="70">
        <v>1175.02</v>
      </c>
      <c r="BC187">
        <v>0.1037</v>
      </c>
      <c r="BD187" s="70">
        <v>11331.29</v>
      </c>
      <c r="BE187" s="70">
        <v>3790.35</v>
      </c>
      <c r="BF187">
        <v>1.0197000000000001</v>
      </c>
      <c r="BG187">
        <v>0.51739999999999997</v>
      </c>
      <c r="BH187">
        <v>0.23849999999999999</v>
      </c>
      <c r="BI187">
        <v>0.17319999999999999</v>
      </c>
      <c r="BJ187">
        <v>4.3099999999999999E-2</v>
      </c>
      <c r="BK187">
        <v>2.7799999999999998E-2</v>
      </c>
    </row>
    <row r="188" spans="1:63" x14ac:dyDescent="0.25">
      <c r="A188" t="s">
        <v>267</v>
      </c>
      <c r="B188">
        <v>49783</v>
      </c>
      <c r="C188">
        <v>57.95</v>
      </c>
      <c r="D188">
        <v>15.02</v>
      </c>
      <c r="E188">
        <v>870.37</v>
      </c>
      <c r="F188">
        <v>874.49</v>
      </c>
      <c r="G188">
        <v>4.1999999999999997E-3</v>
      </c>
      <c r="H188">
        <v>2.8999999999999998E-3</v>
      </c>
      <c r="I188">
        <v>5.9999999999999995E-4</v>
      </c>
      <c r="J188">
        <v>8.2000000000000007E-3</v>
      </c>
      <c r="K188">
        <v>0.97309999999999997</v>
      </c>
      <c r="L188">
        <v>1.11E-2</v>
      </c>
      <c r="M188">
        <v>0.1867</v>
      </c>
      <c r="N188">
        <v>4.0000000000000001E-3</v>
      </c>
      <c r="O188">
        <v>0.10979999999999999</v>
      </c>
      <c r="P188" s="70">
        <v>52321.24</v>
      </c>
      <c r="Q188">
        <v>0.18579999999999999</v>
      </c>
      <c r="R188">
        <v>0.158</v>
      </c>
      <c r="S188">
        <v>0.65620000000000001</v>
      </c>
      <c r="T188">
        <v>17.8</v>
      </c>
      <c r="U188">
        <v>7.05</v>
      </c>
      <c r="V188" s="70">
        <v>66947.259999999995</v>
      </c>
      <c r="W188">
        <v>120.83</v>
      </c>
      <c r="X188" s="70">
        <v>121309.12</v>
      </c>
      <c r="Y188">
        <v>0.8911</v>
      </c>
      <c r="Z188">
        <v>7.0300000000000001E-2</v>
      </c>
      <c r="AA188">
        <v>3.8600000000000002E-2</v>
      </c>
      <c r="AB188">
        <v>0.1089</v>
      </c>
      <c r="AC188">
        <v>121.31</v>
      </c>
      <c r="AD188" s="70">
        <v>3230.7</v>
      </c>
      <c r="AE188">
        <v>466.61</v>
      </c>
      <c r="AF188" s="70">
        <v>114829.35</v>
      </c>
      <c r="AG188" t="s">
        <v>751</v>
      </c>
      <c r="AH188" s="70">
        <v>37033</v>
      </c>
      <c r="AI188" s="70">
        <v>54276.84</v>
      </c>
      <c r="AJ188">
        <v>37.57</v>
      </c>
      <c r="AK188">
        <v>24.68</v>
      </c>
      <c r="AL188">
        <v>28.29</v>
      </c>
      <c r="AM188">
        <v>5.05</v>
      </c>
      <c r="AN188" s="70">
        <v>1309.67</v>
      </c>
      <c r="AO188">
        <v>1.081</v>
      </c>
      <c r="AP188" s="70">
        <v>1173.6400000000001</v>
      </c>
      <c r="AQ188" s="70">
        <v>1683.5</v>
      </c>
      <c r="AR188" s="70">
        <v>5414.28</v>
      </c>
      <c r="AS188">
        <v>368.56</v>
      </c>
      <c r="AT188">
        <v>283.13</v>
      </c>
      <c r="AU188" s="70">
        <v>8923.1</v>
      </c>
      <c r="AV188" s="70">
        <v>4828.67</v>
      </c>
      <c r="AW188">
        <v>0.4738</v>
      </c>
      <c r="AX188" s="70">
        <v>3758.07</v>
      </c>
      <c r="AY188">
        <v>0.36880000000000002</v>
      </c>
      <c r="AZ188" s="70">
        <v>1134.74</v>
      </c>
      <c r="BA188">
        <v>0.1113</v>
      </c>
      <c r="BB188">
        <v>469.64</v>
      </c>
      <c r="BC188">
        <v>4.6100000000000002E-2</v>
      </c>
      <c r="BD188" s="70">
        <v>10191.120000000001</v>
      </c>
      <c r="BE188" s="70">
        <v>4230.1499999999996</v>
      </c>
      <c r="BF188">
        <v>1.0230999999999999</v>
      </c>
      <c r="BG188">
        <v>0.56699999999999995</v>
      </c>
      <c r="BH188">
        <v>0.21679999999999999</v>
      </c>
      <c r="BI188">
        <v>0.14729999999999999</v>
      </c>
      <c r="BJ188">
        <v>3.78E-2</v>
      </c>
      <c r="BK188">
        <v>3.1099999999999999E-2</v>
      </c>
    </row>
    <row r="189" spans="1:63" x14ac:dyDescent="0.25">
      <c r="A189" t="s">
        <v>268</v>
      </c>
      <c r="B189">
        <v>48595</v>
      </c>
      <c r="C189">
        <v>75.62</v>
      </c>
      <c r="D189">
        <v>12.93</v>
      </c>
      <c r="E189">
        <v>977.6</v>
      </c>
      <c r="F189">
        <v>987.62</v>
      </c>
      <c r="G189">
        <v>4.8999999999999998E-3</v>
      </c>
      <c r="H189">
        <v>5.5999999999999999E-3</v>
      </c>
      <c r="I189">
        <v>6.9999999999999999E-4</v>
      </c>
      <c r="J189">
        <v>1.26E-2</v>
      </c>
      <c r="K189">
        <v>0.95960000000000001</v>
      </c>
      <c r="L189">
        <v>1.6500000000000001E-2</v>
      </c>
      <c r="M189">
        <v>0.2591</v>
      </c>
      <c r="N189">
        <v>3.0000000000000001E-3</v>
      </c>
      <c r="O189">
        <v>0.1265</v>
      </c>
      <c r="P189" s="70">
        <v>51170.86</v>
      </c>
      <c r="Q189">
        <v>0.2167</v>
      </c>
      <c r="R189">
        <v>0.17699999999999999</v>
      </c>
      <c r="S189">
        <v>0.60629999999999995</v>
      </c>
      <c r="T189">
        <v>17.61</v>
      </c>
      <c r="U189">
        <v>7.82</v>
      </c>
      <c r="V189" s="70">
        <v>65049.05</v>
      </c>
      <c r="W189">
        <v>121.87</v>
      </c>
      <c r="X189" s="70">
        <v>122148.7</v>
      </c>
      <c r="Y189">
        <v>0.89590000000000003</v>
      </c>
      <c r="Z189">
        <v>6.08E-2</v>
      </c>
      <c r="AA189">
        <v>4.3299999999999998E-2</v>
      </c>
      <c r="AB189">
        <v>0.1041</v>
      </c>
      <c r="AC189">
        <v>122.15</v>
      </c>
      <c r="AD189" s="70">
        <v>3075.81</v>
      </c>
      <c r="AE189">
        <v>433.55</v>
      </c>
      <c r="AF189" s="70">
        <v>117543.66</v>
      </c>
      <c r="AG189" t="s">
        <v>751</v>
      </c>
      <c r="AH189" s="70">
        <v>35530</v>
      </c>
      <c r="AI189" s="70">
        <v>50601.37</v>
      </c>
      <c r="AJ189">
        <v>37.61</v>
      </c>
      <c r="AK189">
        <v>23.97</v>
      </c>
      <c r="AL189">
        <v>26.99</v>
      </c>
      <c r="AM189">
        <v>4.8</v>
      </c>
      <c r="AN189" s="70">
        <v>1342.31</v>
      </c>
      <c r="AO189">
        <v>1.2129000000000001</v>
      </c>
      <c r="AP189" s="70">
        <v>1205.77</v>
      </c>
      <c r="AQ189" s="70">
        <v>1741.64</v>
      </c>
      <c r="AR189" s="70">
        <v>5323.5</v>
      </c>
      <c r="AS189">
        <v>378.5</v>
      </c>
      <c r="AT189">
        <v>259.70999999999998</v>
      </c>
      <c r="AU189" s="70">
        <v>8909.1200000000008</v>
      </c>
      <c r="AV189" s="70">
        <v>4822.6099999999997</v>
      </c>
      <c r="AW189">
        <v>0.4642</v>
      </c>
      <c r="AX189" s="70">
        <v>3708.22</v>
      </c>
      <c r="AY189">
        <v>0.3569</v>
      </c>
      <c r="AZ189" s="70">
        <v>1320.91</v>
      </c>
      <c r="BA189">
        <v>0.12709999999999999</v>
      </c>
      <c r="BB189">
        <v>538.42999999999995</v>
      </c>
      <c r="BC189">
        <v>5.1799999999999999E-2</v>
      </c>
      <c r="BD189" s="70">
        <v>10390.17</v>
      </c>
      <c r="BE189" s="70">
        <v>4204.3100000000004</v>
      </c>
      <c r="BF189">
        <v>1.149</v>
      </c>
      <c r="BG189">
        <v>0.5363</v>
      </c>
      <c r="BH189">
        <v>0.20910000000000001</v>
      </c>
      <c r="BI189">
        <v>0.1893</v>
      </c>
      <c r="BJ189">
        <v>3.61E-2</v>
      </c>
      <c r="BK189">
        <v>2.9100000000000001E-2</v>
      </c>
    </row>
    <row r="190" spans="1:63" x14ac:dyDescent="0.25">
      <c r="A190" t="s">
        <v>269</v>
      </c>
      <c r="B190">
        <v>43992</v>
      </c>
      <c r="C190">
        <v>20.38</v>
      </c>
      <c r="D190">
        <v>144.02000000000001</v>
      </c>
      <c r="E190" s="70">
        <v>2935.29</v>
      </c>
      <c r="F190" s="70">
        <v>2536.61</v>
      </c>
      <c r="G190">
        <v>4.8999999999999998E-3</v>
      </c>
      <c r="H190">
        <v>0.1976</v>
      </c>
      <c r="I190">
        <v>1.2999999999999999E-3</v>
      </c>
      <c r="J190">
        <v>8.9499999999999996E-2</v>
      </c>
      <c r="K190">
        <v>0.60860000000000003</v>
      </c>
      <c r="L190">
        <v>9.8100000000000007E-2</v>
      </c>
      <c r="M190">
        <v>0.72299999999999998</v>
      </c>
      <c r="N190">
        <v>3.5900000000000001E-2</v>
      </c>
      <c r="O190">
        <v>0.17299999999999999</v>
      </c>
      <c r="P190" s="70">
        <v>53723.58</v>
      </c>
      <c r="Q190">
        <v>0.2354</v>
      </c>
      <c r="R190">
        <v>0.17019999999999999</v>
      </c>
      <c r="S190">
        <v>0.59440000000000004</v>
      </c>
      <c r="T190">
        <v>17.77</v>
      </c>
      <c r="U190">
        <v>20.100000000000001</v>
      </c>
      <c r="V190" s="70">
        <v>72380.27</v>
      </c>
      <c r="W190">
        <v>143.91</v>
      </c>
      <c r="X190" s="70">
        <v>80931.08</v>
      </c>
      <c r="Y190">
        <v>0.67530000000000001</v>
      </c>
      <c r="Z190">
        <v>0.27429999999999999</v>
      </c>
      <c r="AA190">
        <v>5.04E-2</v>
      </c>
      <c r="AB190">
        <v>0.32469999999999999</v>
      </c>
      <c r="AC190">
        <v>80.930000000000007</v>
      </c>
      <c r="AD190" s="70">
        <v>2900.51</v>
      </c>
      <c r="AE190">
        <v>374.08</v>
      </c>
      <c r="AF190" s="70">
        <v>82490.509999999995</v>
      </c>
      <c r="AG190" t="s">
        <v>751</v>
      </c>
      <c r="AH190" s="70">
        <v>23890</v>
      </c>
      <c r="AI190" s="70">
        <v>36374.879999999997</v>
      </c>
      <c r="AJ190">
        <v>52.05</v>
      </c>
      <c r="AK190">
        <v>34.229999999999997</v>
      </c>
      <c r="AL190">
        <v>38.869999999999997</v>
      </c>
      <c r="AM190">
        <v>4.58</v>
      </c>
      <c r="AN190">
        <v>222.14</v>
      </c>
      <c r="AO190">
        <v>1.048</v>
      </c>
      <c r="AP190" s="70">
        <v>1338.15</v>
      </c>
      <c r="AQ190" s="70">
        <v>1985.55</v>
      </c>
      <c r="AR190" s="70">
        <v>5966.29</v>
      </c>
      <c r="AS190">
        <v>579.70000000000005</v>
      </c>
      <c r="AT190">
        <v>376.73</v>
      </c>
      <c r="AU190" s="70">
        <v>10246.42</v>
      </c>
      <c r="AV190" s="70">
        <v>6957.27</v>
      </c>
      <c r="AW190">
        <v>0.57820000000000005</v>
      </c>
      <c r="AX190" s="70">
        <v>2815.3</v>
      </c>
      <c r="AY190">
        <v>0.23400000000000001</v>
      </c>
      <c r="AZ190">
        <v>789.7</v>
      </c>
      <c r="BA190">
        <v>6.5600000000000006E-2</v>
      </c>
      <c r="BB190" s="70">
        <v>1469.93</v>
      </c>
      <c r="BC190">
        <v>0.1222</v>
      </c>
      <c r="BD190" s="70">
        <v>12032.21</v>
      </c>
      <c r="BE190" s="70">
        <v>4465.13</v>
      </c>
      <c r="BF190">
        <v>2.1171000000000002</v>
      </c>
      <c r="BG190">
        <v>0.52329999999999999</v>
      </c>
      <c r="BH190">
        <v>0.20660000000000001</v>
      </c>
      <c r="BI190">
        <v>0.2261</v>
      </c>
      <c r="BJ190">
        <v>2.6700000000000002E-2</v>
      </c>
      <c r="BK190">
        <v>1.7299999999999999E-2</v>
      </c>
    </row>
    <row r="191" spans="1:63" x14ac:dyDescent="0.25">
      <c r="A191" t="s">
        <v>270</v>
      </c>
      <c r="B191">
        <v>44008</v>
      </c>
      <c r="C191">
        <v>87.38</v>
      </c>
      <c r="D191">
        <v>33.51</v>
      </c>
      <c r="E191" s="70">
        <v>2928.5</v>
      </c>
      <c r="F191" s="70">
        <v>2749.73</v>
      </c>
      <c r="G191">
        <v>6.3E-3</v>
      </c>
      <c r="H191">
        <v>1.15E-2</v>
      </c>
      <c r="I191">
        <v>1.4E-3</v>
      </c>
      <c r="J191">
        <v>1.72E-2</v>
      </c>
      <c r="K191">
        <v>0.93789999999999996</v>
      </c>
      <c r="L191">
        <v>2.58E-2</v>
      </c>
      <c r="M191">
        <v>0.46860000000000002</v>
      </c>
      <c r="N191">
        <v>5.8999999999999999E-3</v>
      </c>
      <c r="O191">
        <v>0.1527</v>
      </c>
      <c r="P191" s="70">
        <v>54844.01</v>
      </c>
      <c r="Q191">
        <v>0.1986</v>
      </c>
      <c r="R191">
        <v>0.18790000000000001</v>
      </c>
      <c r="S191">
        <v>0.61350000000000005</v>
      </c>
      <c r="T191">
        <v>18.5</v>
      </c>
      <c r="U191">
        <v>18.27</v>
      </c>
      <c r="V191" s="70">
        <v>72433.37</v>
      </c>
      <c r="W191">
        <v>155.69</v>
      </c>
      <c r="X191" s="70">
        <v>137033.42000000001</v>
      </c>
      <c r="Y191">
        <v>0.71120000000000005</v>
      </c>
      <c r="Z191">
        <v>0.21460000000000001</v>
      </c>
      <c r="AA191">
        <v>7.4099999999999999E-2</v>
      </c>
      <c r="AB191">
        <v>0.2888</v>
      </c>
      <c r="AC191">
        <v>137.03</v>
      </c>
      <c r="AD191" s="70">
        <v>4208.58</v>
      </c>
      <c r="AE191">
        <v>480.8</v>
      </c>
      <c r="AF191" s="70">
        <v>141784.42000000001</v>
      </c>
      <c r="AG191" t="s">
        <v>751</v>
      </c>
      <c r="AH191" s="70">
        <v>29404</v>
      </c>
      <c r="AI191" s="70">
        <v>45623.69</v>
      </c>
      <c r="AJ191">
        <v>47.78</v>
      </c>
      <c r="AK191">
        <v>28.89</v>
      </c>
      <c r="AL191">
        <v>32.799999999999997</v>
      </c>
      <c r="AM191">
        <v>4.0999999999999996</v>
      </c>
      <c r="AN191">
        <v>922.67</v>
      </c>
      <c r="AO191">
        <v>1.0209999999999999</v>
      </c>
      <c r="AP191" s="70">
        <v>1191.29</v>
      </c>
      <c r="AQ191" s="70">
        <v>1701.81</v>
      </c>
      <c r="AR191" s="70">
        <v>5598.33</v>
      </c>
      <c r="AS191">
        <v>460.84</v>
      </c>
      <c r="AT191">
        <v>279.08</v>
      </c>
      <c r="AU191" s="70">
        <v>9231.36</v>
      </c>
      <c r="AV191" s="70">
        <v>4521.34</v>
      </c>
      <c r="AW191">
        <v>0.43969999999999998</v>
      </c>
      <c r="AX191" s="70">
        <v>4142.13</v>
      </c>
      <c r="AY191">
        <v>0.40289999999999998</v>
      </c>
      <c r="AZ191">
        <v>760.17</v>
      </c>
      <c r="BA191">
        <v>7.3899999999999993E-2</v>
      </c>
      <c r="BB191">
        <v>858.13</v>
      </c>
      <c r="BC191">
        <v>8.3500000000000005E-2</v>
      </c>
      <c r="BD191" s="70">
        <v>10281.77</v>
      </c>
      <c r="BE191" s="70">
        <v>3030.84</v>
      </c>
      <c r="BF191">
        <v>0.83189999999999997</v>
      </c>
      <c r="BG191">
        <v>0.55969999999999998</v>
      </c>
      <c r="BH191">
        <v>0.21490000000000001</v>
      </c>
      <c r="BI191">
        <v>0.16689999999999999</v>
      </c>
      <c r="BJ191">
        <v>3.44E-2</v>
      </c>
      <c r="BK191">
        <v>2.4199999999999999E-2</v>
      </c>
    </row>
    <row r="192" spans="1:63" x14ac:dyDescent="0.25">
      <c r="A192" t="s">
        <v>271</v>
      </c>
      <c r="B192">
        <v>48843</v>
      </c>
      <c r="C192">
        <v>196.24</v>
      </c>
      <c r="D192">
        <v>11.08</v>
      </c>
      <c r="E192" s="70">
        <v>2174.2399999999998</v>
      </c>
      <c r="F192" s="70">
        <v>2044.24</v>
      </c>
      <c r="G192">
        <v>4.4000000000000003E-3</v>
      </c>
      <c r="H192">
        <v>9.7999999999999997E-3</v>
      </c>
      <c r="I192">
        <v>1.1000000000000001E-3</v>
      </c>
      <c r="J192">
        <v>0.01</v>
      </c>
      <c r="K192">
        <v>0.95399999999999996</v>
      </c>
      <c r="L192">
        <v>2.07E-2</v>
      </c>
      <c r="M192">
        <v>0.51870000000000005</v>
      </c>
      <c r="N192">
        <v>5.0000000000000001E-3</v>
      </c>
      <c r="O192">
        <v>0.15840000000000001</v>
      </c>
      <c r="P192" s="70">
        <v>48700.480000000003</v>
      </c>
      <c r="Q192">
        <v>0.20899999999999999</v>
      </c>
      <c r="R192">
        <v>0.1749</v>
      </c>
      <c r="S192">
        <v>0.61609999999999998</v>
      </c>
      <c r="T192">
        <v>17.670000000000002</v>
      </c>
      <c r="U192">
        <v>15.83</v>
      </c>
      <c r="V192" s="70">
        <v>65773.789999999994</v>
      </c>
      <c r="W192">
        <v>133.51</v>
      </c>
      <c r="X192" s="70">
        <v>154242.41</v>
      </c>
      <c r="Y192">
        <v>0.63239999999999996</v>
      </c>
      <c r="Z192">
        <v>0.183</v>
      </c>
      <c r="AA192">
        <v>0.18459999999999999</v>
      </c>
      <c r="AB192">
        <v>0.36759999999999998</v>
      </c>
      <c r="AC192">
        <v>154.24</v>
      </c>
      <c r="AD192" s="70">
        <v>4221.3900000000003</v>
      </c>
      <c r="AE192">
        <v>418.79</v>
      </c>
      <c r="AF192" s="70">
        <v>144524.04</v>
      </c>
      <c r="AG192" t="s">
        <v>751</v>
      </c>
      <c r="AH192" s="70">
        <v>29641</v>
      </c>
      <c r="AI192" s="70">
        <v>45592.99</v>
      </c>
      <c r="AJ192">
        <v>38.07</v>
      </c>
      <c r="AK192">
        <v>24.95</v>
      </c>
      <c r="AL192">
        <v>27.66</v>
      </c>
      <c r="AM192">
        <v>3.91</v>
      </c>
      <c r="AN192">
        <v>296.79000000000002</v>
      </c>
      <c r="AO192">
        <v>0.83609999999999995</v>
      </c>
      <c r="AP192" s="70">
        <v>1300.19</v>
      </c>
      <c r="AQ192" s="70">
        <v>2013.35</v>
      </c>
      <c r="AR192" s="70">
        <v>5584.42</v>
      </c>
      <c r="AS192">
        <v>393.17</v>
      </c>
      <c r="AT192">
        <v>214.53</v>
      </c>
      <c r="AU192" s="70">
        <v>9505.65</v>
      </c>
      <c r="AV192" s="70">
        <v>5071</v>
      </c>
      <c r="AW192">
        <v>0.4662</v>
      </c>
      <c r="AX192" s="70">
        <v>3860.28</v>
      </c>
      <c r="AY192">
        <v>0.35489999999999999</v>
      </c>
      <c r="AZ192">
        <v>881.1</v>
      </c>
      <c r="BA192">
        <v>8.1000000000000003E-2</v>
      </c>
      <c r="BB192" s="70">
        <v>1066.06</v>
      </c>
      <c r="BC192">
        <v>9.8000000000000004E-2</v>
      </c>
      <c r="BD192" s="70">
        <v>10878.43</v>
      </c>
      <c r="BE192" s="70">
        <v>3545.33</v>
      </c>
      <c r="BF192">
        <v>0.97099999999999997</v>
      </c>
      <c r="BG192">
        <v>0.53090000000000004</v>
      </c>
      <c r="BH192">
        <v>0.22869999999999999</v>
      </c>
      <c r="BI192">
        <v>0.17660000000000001</v>
      </c>
      <c r="BJ192">
        <v>4.0300000000000002E-2</v>
      </c>
      <c r="BK192">
        <v>2.3400000000000001E-2</v>
      </c>
    </row>
    <row r="193" spans="1:63" x14ac:dyDescent="0.25">
      <c r="A193" t="s">
        <v>272</v>
      </c>
      <c r="B193">
        <v>46649</v>
      </c>
      <c r="C193">
        <v>76.569999999999993</v>
      </c>
      <c r="D193">
        <v>11.39</v>
      </c>
      <c r="E193">
        <v>872.52</v>
      </c>
      <c r="F193">
        <v>884.71</v>
      </c>
      <c r="G193">
        <v>3.5000000000000001E-3</v>
      </c>
      <c r="H193">
        <v>6.1000000000000004E-3</v>
      </c>
      <c r="I193">
        <v>1.2999999999999999E-3</v>
      </c>
      <c r="J193">
        <v>1.44E-2</v>
      </c>
      <c r="K193">
        <v>0.95499999999999996</v>
      </c>
      <c r="L193">
        <v>1.9699999999999999E-2</v>
      </c>
      <c r="M193">
        <v>0.34200000000000003</v>
      </c>
      <c r="N193">
        <v>2.7000000000000001E-3</v>
      </c>
      <c r="O193">
        <v>0.12790000000000001</v>
      </c>
      <c r="P193" s="70">
        <v>48917.24</v>
      </c>
      <c r="Q193">
        <v>0.25290000000000001</v>
      </c>
      <c r="R193">
        <v>0.17280000000000001</v>
      </c>
      <c r="S193">
        <v>0.57430000000000003</v>
      </c>
      <c r="T193">
        <v>17.22</v>
      </c>
      <c r="U193">
        <v>7.38</v>
      </c>
      <c r="V193" s="70">
        <v>63600.94</v>
      </c>
      <c r="W193">
        <v>114.23</v>
      </c>
      <c r="X193" s="70">
        <v>106560.34</v>
      </c>
      <c r="Y193">
        <v>0.92569999999999997</v>
      </c>
      <c r="Z193">
        <v>3.7199999999999997E-2</v>
      </c>
      <c r="AA193">
        <v>3.7100000000000001E-2</v>
      </c>
      <c r="AB193">
        <v>7.4300000000000005E-2</v>
      </c>
      <c r="AC193">
        <v>106.56</v>
      </c>
      <c r="AD193" s="70">
        <v>2560.56</v>
      </c>
      <c r="AE193">
        <v>399.99</v>
      </c>
      <c r="AF193" s="70">
        <v>100296.08</v>
      </c>
      <c r="AG193" t="s">
        <v>751</v>
      </c>
      <c r="AH193" s="70">
        <v>34073</v>
      </c>
      <c r="AI193" s="70">
        <v>46772.160000000003</v>
      </c>
      <c r="AJ193">
        <v>35.76</v>
      </c>
      <c r="AK193">
        <v>23.8</v>
      </c>
      <c r="AL193">
        <v>26.42</v>
      </c>
      <c r="AM193">
        <v>4.8600000000000003</v>
      </c>
      <c r="AN193" s="70">
        <v>1085.3</v>
      </c>
      <c r="AO193">
        <v>1.1475</v>
      </c>
      <c r="AP193" s="70">
        <v>1189.92</v>
      </c>
      <c r="AQ193" s="70">
        <v>1763.33</v>
      </c>
      <c r="AR193" s="70">
        <v>5061.37</v>
      </c>
      <c r="AS193">
        <v>324.86</v>
      </c>
      <c r="AT193">
        <v>232.01</v>
      </c>
      <c r="AU193" s="70">
        <v>8571.48</v>
      </c>
      <c r="AV193" s="70">
        <v>5274.26</v>
      </c>
      <c r="AW193">
        <v>0.52629999999999999</v>
      </c>
      <c r="AX193" s="70">
        <v>2912.6</v>
      </c>
      <c r="AY193">
        <v>0.29060000000000002</v>
      </c>
      <c r="AZ193" s="70">
        <v>1215.81</v>
      </c>
      <c r="BA193">
        <v>0.12130000000000001</v>
      </c>
      <c r="BB193">
        <v>618.82000000000005</v>
      </c>
      <c r="BC193">
        <v>6.1699999999999998E-2</v>
      </c>
      <c r="BD193" s="70">
        <v>10021.48</v>
      </c>
      <c r="BE193" s="70">
        <v>4843.78</v>
      </c>
      <c r="BF193">
        <v>1.5720000000000001</v>
      </c>
      <c r="BG193">
        <v>0.54359999999999997</v>
      </c>
      <c r="BH193">
        <v>0.20680000000000001</v>
      </c>
      <c r="BI193">
        <v>0.18410000000000001</v>
      </c>
      <c r="BJ193">
        <v>3.7499999999999999E-2</v>
      </c>
      <c r="BK193">
        <v>2.8000000000000001E-2</v>
      </c>
    </row>
    <row r="194" spans="1:63" x14ac:dyDescent="0.25">
      <c r="A194" t="s">
        <v>273</v>
      </c>
      <c r="B194">
        <v>47852</v>
      </c>
      <c r="C194">
        <v>80.430000000000007</v>
      </c>
      <c r="D194">
        <v>10.94</v>
      </c>
      <c r="E194">
        <v>879.5</v>
      </c>
      <c r="F194">
        <v>904.18</v>
      </c>
      <c r="G194">
        <v>4.3E-3</v>
      </c>
      <c r="H194">
        <v>5.3E-3</v>
      </c>
      <c r="I194">
        <v>1.8E-3</v>
      </c>
      <c r="J194">
        <v>1.6899999999999998E-2</v>
      </c>
      <c r="K194">
        <v>0.95199999999999996</v>
      </c>
      <c r="L194">
        <v>1.9699999999999999E-2</v>
      </c>
      <c r="M194">
        <v>0.375</v>
      </c>
      <c r="N194">
        <v>6.1000000000000004E-3</v>
      </c>
      <c r="O194">
        <v>0.13159999999999999</v>
      </c>
      <c r="P194" s="70">
        <v>50690.559999999998</v>
      </c>
      <c r="Q194">
        <v>0.19339999999999999</v>
      </c>
      <c r="R194">
        <v>0.19320000000000001</v>
      </c>
      <c r="S194">
        <v>0.61339999999999995</v>
      </c>
      <c r="T194">
        <v>17.5</v>
      </c>
      <c r="U194">
        <v>7.23</v>
      </c>
      <c r="V194" s="70">
        <v>68351.5</v>
      </c>
      <c r="W194">
        <v>116.96</v>
      </c>
      <c r="X194" s="70">
        <v>137368.21</v>
      </c>
      <c r="Y194">
        <v>0.82520000000000004</v>
      </c>
      <c r="Z194">
        <v>0.1032</v>
      </c>
      <c r="AA194">
        <v>7.1599999999999997E-2</v>
      </c>
      <c r="AB194">
        <v>0.17480000000000001</v>
      </c>
      <c r="AC194">
        <v>137.37</v>
      </c>
      <c r="AD194" s="70">
        <v>4071.19</v>
      </c>
      <c r="AE194">
        <v>499.91</v>
      </c>
      <c r="AF194" s="70">
        <v>131617.67000000001</v>
      </c>
      <c r="AG194" t="s">
        <v>751</v>
      </c>
      <c r="AH194" s="70">
        <v>32232</v>
      </c>
      <c r="AI194" s="70">
        <v>47057.16</v>
      </c>
      <c r="AJ194">
        <v>44.89</v>
      </c>
      <c r="AK194">
        <v>27.21</v>
      </c>
      <c r="AL194">
        <v>32.29</v>
      </c>
      <c r="AM194">
        <v>4.8099999999999996</v>
      </c>
      <c r="AN194" s="70">
        <v>1300.8900000000001</v>
      </c>
      <c r="AO194">
        <v>1.1475</v>
      </c>
      <c r="AP194" s="70">
        <v>1281.06</v>
      </c>
      <c r="AQ194" s="70">
        <v>1743.72</v>
      </c>
      <c r="AR194" s="70">
        <v>5207.78</v>
      </c>
      <c r="AS194">
        <v>411.54</v>
      </c>
      <c r="AT194">
        <v>297.04000000000002</v>
      </c>
      <c r="AU194" s="70">
        <v>8941.15</v>
      </c>
      <c r="AV194" s="70">
        <v>4278.25</v>
      </c>
      <c r="AW194">
        <v>0.4173</v>
      </c>
      <c r="AX194" s="70">
        <v>3834.48</v>
      </c>
      <c r="AY194">
        <v>0.374</v>
      </c>
      <c r="AZ194" s="70">
        <v>1414.74</v>
      </c>
      <c r="BA194">
        <v>0.13800000000000001</v>
      </c>
      <c r="BB194">
        <v>724</v>
      </c>
      <c r="BC194">
        <v>7.0599999999999996E-2</v>
      </c>
      <c r="BD194" s="70">
        <v>10251.469999999999</v>
      </c>
      <c r="BE194" s="70">
        <v>3687.66</v>
      </c>
      <c r="BF194">
        <v>0.97899999999999998</v>
      </c>
      <c r="BG194">
        <v>0.5444</v>
      </c>
      <c r="BH194">
        <v>0.21479999999999999</v>
      </c>
      <c r="BI194">
        <v>0.182</v>
      </c>
      <c r="BJ194">
        <v>3.3399999999999999E-2</v>
      </c>
      <c r="BK194">
        <v>2.53E-2</v>
      </c>
    </row>
    <row r="195" spans="1:63" x14ac:dyDescent="0.25">
      <c r="A195" t="s">
        <v>274</v>
      </c>
      <c r="B195">
        <v>44016</v>
      </c>
      <c r="C195">
        <v>52.71</v>
      </c>
      <c r="D195">
        <v>71.790000000000006</v>
      </c>
      <c r="E195" s="70">
        <v>3784.59</v>
      </c>
      <c r="F195" s="70">
        <v>3479.3</v>
      </c>
      <c r="G195">
        <v>1.11E-2</v>
      </c>
      <c r="H195">
        <v>0.10050000000000001</v>
      </c>
      <c r="I195">
        <v>1.5E-3</v>
      </c>
      <c r="J195">
        <v>5.9499999999999997E-2</v>
      </c>
      <c r="K195">
        <v>0.76049999999999995</v>
      </c>
      <c r="L195">
        <v>6.6900000000000001E-2</v>
      </c>
      <c r="M195">
        <v>0.55759999999999998</v>
      </c>
      <c r="N195">
        <v>1.7299999999999999E-2</v>
      </c>
      <c r="O195">
        <v>0.14649999999999999</v>
      </c>
      <c r="P195" s="70">
        <v>55514.21</v>
      </c>
      <c r="Q195">
        <v>0.23949999999999999</v>
      </c>
      <c r="R195">
        <v>0.20039999999999999</v>
      </c>
      <c r="S195">
        <v>0.56010000000000004</v>
      </c>
      <c r="T195">
        <v>18.559999999999999</v>
      </c>
      <c r="U195">
        <v>22.85</v>
      </c>
      <c r="V195" s="70">
        <v>76740.25</v>
      </c>
      <c r="W195">
        <v>161.59</v>
      </c>
      <c r="X195" s="70">
        <v>111673.84</v>
      </c>
      <c r="Y195">
        <v>0.70669999999999999</v>
      </c>
      <c r="Z195">
        <v>0.25009999999999999</v>
      </c>
      <c r="AA195">
        <v>4.3200000000000002E-2</v>
      </c>
      <c r="AB195">
        <v>0.29330000000000001</v>
      </c>
      <c r="AC195">
        <v>111.67</v>
      </c>
      <c r="AD195" s="70">
        <v>3792.04</v>
      </c>
      <c r="AE195">
        <v>462.39</v>
      </c>
      <c r="AF195" s="70">
        <v>117490.35</v>
      </c>
      <c r="AG195" t="s">
        <v>751</v>
      </c>
      <c r="AH195" s="70">
        <v>28044</v>
      </c>
      <c r="AI195" s="70">
        <v>42387.12</v>
      </c>
      <c r="AJ195">
        <v>52.71</v>
      </c>
      <c r="AK195">
        <v>31.77</v>
      </c>
      <c r="AL195">
        <v>36.29</v>
      </c>
      <c r="AM195">
        <v>4.57</v>
      </c>
      <c r="AN195">
        <v>946.58</v>
      </c>
      <c r="AO195">
        <v>1.089</v>
      </c>
      <c r="AP195" s="70">
        <v>1198.3599999999999</v>
      </c>
      <c r="AQ195" s="70">
        <v>1772.26</v>
      </c>
      <c r="AR195" s="70">
        <v>5574.79</v>
      </c>
      <c r="AS195">
        <v>538.82000000000005</v>
      </c>
      <c r="AT195">
        <v>284.12</v>
      </c>
      <c r="AU195" s="70">
        <v>9368.36</v>
      </c>
      <c r="AV195" s="70">
        <v>4958.8999999999996</v>
      </c>
      <c r="AW195">
        <v>0.4677</v>
      </c>
      <c r="AX195" s="70">
        <v>3803.58</v>
      </c>
      <c r="AY195">
        <v>0.35870000000000002</v>
      </c>
      <c r="AZ195">
        <v>813.1</v>
      </c>
      <c r="BA195">
        <v>7.6700000000000004E-2</v>
      </c>
      <c r="BB195" s="70">
        <v>1027.8900000000001</v>
      </c>
      <c r="BC195">
        <v>9.69E-2</v>
      </c>
      <c r="BD195" s="70">
        <v>10603.46</v>
      </c>
      <c r="BE195" s="70">
        <v>3177.55</v>
      </c>
      <c r="BF195">
        <v>1.0363</v>
      </c>
      <c r="BG195">
        <v>0.54879999999999995</v>
      </c>
      <c r="BH195">
        <v>0.20949999999999999</v>
      </c>
      <c r="BI195">
        <v>0.19139999999999999</v>
      </c>
      <c r="BJ195">
        <v>2.7900000000000001E-2</v>
      </c>
      <c r="BK195">
        <v>2.24E-2</v>
      </c>
    </row>
    <row r="196" spans="1:63" x14ac:dyDescent="0.25">
      <c r="A196" t="s">
        <v>275</v>
      </c>
      <c r="B196">
        <v>50492</v>
      </c>
      <c r="C196">
        <v>86.38</v>
      </c>
      <c r="D196">
        <v>10.38</v>
      </c>
      <c r="E196">
        <v>896.49</v>
      </c>
      <c r="F196">
        <v>857.08</v>
      </c>
      <c r="G196">
        <v>2.3E-3</v>
      </c>
      <c r="H196">
        <v>4.5999999999999999E-3</v>
      </c>
      <c r="I196">
        <v>8.9999999999999998E-4</v>
      </c>
      <c r="J196">
        <v>8.2000000000000007E-3</v>
      </c>
      <c r="K196">
        <v>0.96919999999999995</v>
      </c>
      <c r="L196">
        <v>1.4800000000000001E-2</v>
      </c>
      <c r="M196">
        <v>0.54349999999999998</v>
      </c>
      <c r="N196">
        <v>5.5999999999999999E-3</v>
      </c>
      <c r="O196">
        <v>0.1701</v>
      </c>
      <c r="P196" s="70">
        <v>47942.14</v>
      </c>
      <c r="Q196">
        <v>0.22359999999999999</v>
      </c>
      <c r="R196">
        <v>0.1784</v>
      </c>
      <c r="S196">
        <v>0.59799999999999998</v>
      </c>
      <c r="T196">
        <v>16.66</v>
      </c>
      <c r="U196">
        <v>7.07</v>
      </c>
      <c r="V196" s="70">
        <v>63038.66</v>
      </c>
      <c r="W196">
        <v>122.42</v>
      </c>
      <c r="X196" s="70">
        <v>92578.22</v>
      </c>
      <c r="Y196">
        <v>0.8679</v>
      </c>
      <c r="Z196">
        <v>6.1699999999999998E-2</v>
      </c>
      <c r="AA196">
        <v>7.0400000000000004E-2</v>
      </c>
      <c r="AB196">
        <v>0.1321</v>
      </c>
      <c r="AC196">
        <v>92.58</v>
      </c>
      <c r="AD196" s="70">
        <v>2259.56</v>
      </c>
      <c r="AE196">
        <v>323.47000000000003</v>
      </c>
      <c r="AF196" s="70">
        <v>85910.67</v>
      </c>
      <c r="AG196" t="s">
        <v>751</v>
      </c>
      <c r="AH196" s="70">
        <v>29702</v>
      </c>
      <c r="AI196" s="70">
        <v>41160.79</v>
      </c>
      <c r="AJ196">
        <v>35.54</v>
      </c>
      <c r="AK196">
        <v>23.46</v>
      </c>
      <c r="AL196">
        <v>26.2</v>
      </c>
      <c r="AM196">
        <v>3.98</v>
      </c>
      <c r="AN196" s="70">
        <v>1042.6500000000001</v>
      </c>
      <c r="AO196">
        <v>1.0286</v>
      </c>
      <c r="AP196" s="70">
        <v>1303.05</v>
      </c>
      <c r="AQ196" s="70">
        <v>2193.87</v>
      </c>
      <c r="AR196" s="70">
        <v>5638.68</v>
      </c>
      <c r="AS196">
        <v>417.53</v>
      </c>
      <c r="AT196">
        <v>261.38</v>
      </c>
      <c r="AU196" s="70">
        <v>9814.5</v>
      </c>
      <c r="AV196" s="70">
        <v>6667.47</v>
      </c>
      <c r="AW196">
        <v>0.59330000000000005</v>
      </c>
      <c r="AX196" s="70">
        <v>2221.5500000000002</v>
      </c>
      <c r="AY196">
        <v>0.19769999999999999</v>
      </c>
      <c r="AZ196" s="70">
        <v>1106.17</v>
      </c>
      <c r="BA196">
        <v>9.8400000000000001E-2</v>
      </c>
      <c r="BB196" s="70">
        <v>1243.07</v>
      </c>
      <c r="BC196">
        <v>0.1106</v>
      </c>
      <c r="BD196" s="70">
        <v>11238.27</v>
      </c>
      <c r="BE196" s="70">
        <v>5505.16</v>
      </c>
      <c r="BF196">
        <v>2.2888000000000002</v>
      </c>
      <c r="BG196">
        <v>0.51100000000000001</v>
      </c>
      <c r="BH196">
        <v>0.21659999999999999</v>
      </c>
      <c r="BI196">
        <v>0.20930000000000001</v>
      </c>
      <c r="BJ196">
        <v>3.7199999999999997E-2</v>
      </c>
      <c r="BK196">
        <v>2.5899999999999999E-2</v>
      </c>
    </row>
    <row r="197" spans="1:63" x14ac:dyDescent="0.25">
      <c r="A197" t="s">
        <v>276</v>
      </c>
      <c r="B197">
        <v>46961</v>
      </c>
      <c r="C197">
        <v>34.29</v>
      </c>
      <c r="D197">
        <v>232.98</v>
      </c>
      <c r="E197" s="70">
        <v>7988.01</v>
      </c>
      <c r="F197" s="70">
        <v>7546.75</v>
      </c>
      <c r="G197">
        <v>5.7799999999999997E-2</v>
      </c>
      <c r="H197">
        <v>0.1024</v>
      </c>
      <c r="I197">
        <v>1.5E-3</v>
      </c>
      <c r="J197">
        <v>3.9300000000000002E-2</v>
      </c>
      <c r="K197">
        <v>0.74909999999999999</v>
      </c>
      <c r="L197">
        <v>4.99E-2</v>
      </c>
      <c r="M197">
        <v>0.22059999999999999</v>
      </c>
      <c r="N197">
        <v>4.1099999999999998E-2</v>
      </c>
      <c r="O197">
        <v>0.1202</v>
      </c>
      <c r="P197" s="70">
        <v>65326.18</v>
      </c>
      <c r="Q197">
        <v>0.2346</v>
      </c>
      <c r="R197">
        <v>0.1976</v>
      </c>
      <c r="S197">
        <v>0.56769999999999998</v>
      </c>
      <c r="T197">
        <v>19.02</v>
      </c>
      <c r="U197">
        <v>38.29</v>
      </c>
      <c r="V197" s="70">
        <v>87013.5</v>
      </c>
      <c r="W197">
        <v>206.22</v>
      </c>
      <c r="X197" s="70">
        <v>166273.28</v>
      </c>
      <c r="Y197">
        <v>0.75470000000000004</v>
      </c>
      <c r="Z197">
        <v>0.2238</v>
      </c>
      <c r="AA197">
        <v>2.1499999999999998E-2</v>
      </c>
      <c r="AB197">
        <v>0.24529999999999999</v>
      </c>
      <c r="AC197">
        <v>166.27</v>
      </c>
      <c r="AD197" s="70">
        <v>7434.74</v>
      </c>
      <c r="AE197">
        <v>845.16</v>
      </c>
      <c r="AF197" s="70">
        <v>192543.6</v>
      </c>
      <c r="AG197" t="s">
        <v>751</v>
      </c>
      <c r="AH197" s="70">
        <v>45374</v>
      </c>
      <c r="AI197" s="70">
        <v>73490.75</v>
      </c>
      <c r="AJ197">
        <v>68.760000000000005</v>
      </c>
      <c r="AK197">
        <v>41.84</v>
      </c>
      <c r="AL197">
        <v>45.17</v>
      </c>
      <c r="AM197">
        <v>4.7300000000000004</v>
      </c>
      <c r="AN197" s="70">
        <v>1208.53</v>
      </c>
      <c r="AO197">
        <v>0.80320000000000003</v>
      </c>
      <c r="AP197" s="70">
        <v>1234.43</v>
      </c>
      <c r="AQ197" s="70">
        <v>1843.85</v>
      </c>
      <c r="AR197" s="70">
        <v>6440.53</v>
      </c>
      <c r="AS197">
        <v>652.57000000000005</v>
      </c>
      <c r="AT197">
        <v>309.75</v>
      </c>
      <c r="AU197" s="70">
        <v>10481.129999999999</v>
      </c>
      <c r="AV197" s="70">
        <v>3216.18</v>
      </c>
      <c r="AW197">
        <v>0.28420000000000001</v>
      </c>
      <c r="AX197" s="70">
        <v>6835.62</v>
      </c>
      <c r="AY197">
        <v>0.60409999999999997</v>
      </c>
      <c r="AZ197">
        <v>778.52</v>
      </c>
      <c r="BA197">
        <v>6.88E-2</v>
      </c>
      <c r="BB197">
        <v>485.85</v>
      </c>
      <c r="BC197">
        <v>4.2900000000000001E-2</v>
      </c>
      <c r="BD197" s="70">
        <v>11316.17</v>
      </c>
      <c r="BE197" s="70">
        <v>1597.46</v>
      </c>
      <c r="BF197">
        <v>0.23039999999999999</v>
      </c>
      <c r="BG197">
        <v>0.60829999999999995</v>
      </c>
      <c r="BH197">
        <v>0.2233</v>
      </c>
      <c r="BI197">
        <v>0.1144</v>
      </c>
      <c r="BJ197">
        <v>2.76E-2</v>
      </c>
      <c r="BK197">
        <v>2.64E-2</v>
      </c>
    </row>
    <row r="198" spans="1:63" x14ac:dyDescent="0.25">
      <c r="A198" t="s">
        <v>277</v>
      </c>
      <c r="B198">
        <v>44024</v>
      </c>
      <c r="C198">
        <v>72.86</v>
      </c>
      <c r="D198">
        <v>25.02</v>
      </c>
      <c r="E198" s="70">
        <v>1822.85</v>
      </c>
      <c r="F198" s="70">
        <v>1809.91</v>
      </c>
      <c r="G198">
        <v>2.8999999999999998E-3</v>
      </c>
      <c r="H198">
        <v>7.7999999999999996E-3</v>
      </c>
      <c r="I198">
        <v>1.1999999999999999E-3</v>
      </c>
      <c r="J198">
        <v>1.24E-2</v>
      </c>
      <c r="K198">
        <v>0.95350000000000001</v>
      </c>
      <c r="L198">
        <v>2.2100000000000002E-2</v>
      </c>
      <c r="M198">
        <v>0.54390000000000005</v>
      </c>
      <c r="N198">
        <v>1.8E-3</v>
      </c>
      <c r="O198">
        <v>0.15959999999999999</v>
      </c>
      <c r="P198" s="70">
        <v>49749.63</v>
      </c>
      <c r="Q198">
        <v>0.2205</v>
      </c>
      <c r="R198">
        <v>0.18179999999999999</v>
      </c>
      <c r="S198">
        <v>0.59770000000000001</v>
      </c>
      <c r="T198">
        <v>18.18</v>
      </c>
      <c r="U198">
        <v>12.57</v>
      </c>
      <c r="V198" s="70">
        <v>66775.679999999993</v>
      </c>
      <c r="W198">
        <v>140.02000000000001</v>
      </c>
      <c r="X198" s="70">
        <v>95355.82</v>
      </c>
      <c r="Y198">
        <v>0.81340000000000001</v>
      </c>
      <c r="Z198">
        <v>0.13339999999999999</v>
      </c>
      <c r="AA198">
        <v>5.3199999999999997E-2</v>
      </c>
      <c r="AB198">
        <v>0.18659999999999999</v>
      </c>
      <c r="AC198">
        <v>95.36</v>
      </c>
      <c r="AD198" s="70">
        <v>2570.63</v>
      </c>
      <c r="AE198">
        <v>372.37</v>
      </c>
      <c r="AF198" s="70">
        <v>95601.94</v>
      </c>
      <c r="AG198" t="s">
        <v>751</v>
      </c>
      <c r="AH198" s="70">
        <v>29481</v>
      </c>
      <c r="AI198" s="70">
        <v>41530.67</v>
      </c>
      <c r="AJ198">
        <v>38.24</v>
      </c>
      <c r="AK198">
        <v>25.61</v>
      </c>
      <c r="AL198">
        <v>29.47</v>
      </c>
      <c r="AM198">
        <v>3.83</v>
      </c>
      <c r="AN198">
        <v>817.33</v>
      </c>
      <c r="AO198">
        <v>0.92789999999999995</v>
      </c>
      <c r="AP198" s="70">
        <v>1108.32</v>
      </c>
      <c r="AQ198" s="70">
        <v>1850.15</v>
      </c>
      <c r="AR198" s="70">
        <v>5244.77</v>
      </c>
      <c r="AS198">
        <v>457.77</v>
      </c>
      <c r="AT198">
        <v>293.08999999999997</v>
      </c>
      <c r="AU198" s="70">
        <v>8954.1</v>
      </c>
      <c r="AV198" s="70">
        <v>5648.61</v>
      </c>
      <c r="AW198">
        <v>0.57330000000000003</v>
      </c>
      <c r="AX198" s="70">
        <v>2352.21</v>
      </c>
      <c r="AY198">
        <v>0.2387</v>
      </c>
      <c r="AZ198">
        <v>870.51</v>
      </c>
      <c r="BA198">
        <v>8.8300000000000003E-2</v>
      </c>
      <c r="BB198">
        <v>981.99</v>
      </c>
      <c r="BC198">
        <v>9.9699999999999997E-2</v>
      </c>
      <c r="BD198" s="70">
        <v>9853.2999999999993</v>
      </c>
      <c r="BE198" s="70">
        <v>5033.29</v>
      </c>
      <c r="BF198">
        <v>1.875</v>
      </c>
      <c r="BG198">
        <v>0.53080000000000005</v>
      </c>
      <c r="BH198">
        <v>0.2341</v>
      </c>
      <c r="BI198">
        <v>0.1812</v>
      </c>
      <c r="BJ198">
        <v>3.3099999999999997E-2</v>
      </c>
      <c r="BK198">
        <v>2.07E-2</v>
      </c>
    </row>
    <row r="199" spans="1:63" x14ac:dyDescent="0.25">
      <c r="A199" t="s">
        <v>278</v>
      </c>
      <c r="B199">
        <v>65680</v>
      </c>
      <c r="C199">
        <v>181.71</v>
      </c>
      <c r="D199">
        <v>10.55</v>
      </c>
      <c r="E199" s="70">
        <v>1916.77</v>
      </c>
      <c r="F199" s="70">
        <v>1832.05</v>
      </c>
      <c r="G199">
        <v>4.0000000000000001E-3</v>
      </c>
      <c r="H199">
        <v>1.3299999999999999E-2</v>
      </c>
      <c r="I199">
        <v>1.1999999999999999E-3</v>
      </c>
      <c r="J199">
        <v>1.3899999999999999E-2</v>
      </c>
      <c r="K199">
        <v>0.9446</v>
      </c>
      <c r="L199">
        <v>2.3E-2</v>
      </c>
      <c r="M199">
        <v>0.51429999999999998</v>
      </c>
      <c r="N199">
        <v>2.7000000000000001E-3</v>
      </c>
      <c r="O199">
        <v>0.16</v>
      </c>
      <c r="P199" s="70">
        <v>50470.720000000001</v>
      </c>
      <c r="Q199">
        <v>0.21329999999999999</v>
      </c>
      <c r="R199">
        <v>0.1812</v>
      </c>
      <c r="S199">
        <v>0.60550000000000004</v>
      </c>
      <c r="T199">
        <v>16.809999999999999</v>
      </c>
      <c r="U199">
        <v>13.42</v>
      </c>
      <c r="V199" s="70">
        <v>68484.009999999995</v>
      </c>
      <c r="W199">
        <v>138.01</v>
      </c>
      <c r="X199" s="70">
        <v>172429.65</v>
      </c>
      <c r="Y199">
        <v>0.58860000000000001</v>
      </c>
      <c r="Z199">
        <v>0.18210000000000001</v>
      </c>
      <c r="AA199">
        <v>0.2293</v>
      </c>
      <c r="AB199">
        <v>0.41139999999999999</v>
      </c>
      <c r="AC199">
        <v>172.43</v>
      </c>
      <c r="AD199" s="70">
        <v>4886.75</v>
      </c>
      <c r="AE199">
        <v>419.41</v>
      </c>
      <c r="AF199" s="70">
        <v>161019.35</v>
      </c>
      <c r="AG199" t="s">
        <v>751</v>
      </c>
      <c r="AH199" s="70">
        <v>29820</v>
      </c>
      <c r="AI199" s="70">
        <v>47554.78</v>
      </c>
      <c r="AJ199">
        <v>38.68</v>
      </c>
      <c r="AK199">
        <v>25.41</v>
      </c>
      <c r="AL199">
        <v>28.42</v>
      </c>
      <c r="AM199">
        <v>3.91</v>
      </c>
      <c r="AN199">
        <v>0.85</v>
      </c>
      <c r="AO199">
        <v>0.81659999999999999</v>
      </c>
      <c r="AP199" s="70">
        <v>1371.85</v>
      </c>
      <c r="AQ199" s="70">
        <v>2186.65</v>
      </c>
      <c r="AR199" s="70">
        <v>5832.91</v>
      </c>
      <c r="AS199">
        <v>425.85</v>
      </c>
      <c r="AT199">
        <v>243.64</v>
      </c>
      <c r="AU199" s="70">
        <v>10060.9</v>
      </c>
      <c r="AV199" s="70">
        <v>5043.72</v>
      </c>
      <c r="AW199">
        <v>0.43819999999999998</v>
      </c>
      <c r="AX199" s="70">
        <v>4383.95</v>
      </c>
      <c r="AY199">
        <v>0.38090000000000002</v>
      </c>
      <c r="AZ199">
        <v>992.95</v>
      </c>
      <c r="BA199">
        <v>8.6300000000000002E-2</v>
      </c>
      <c r="BB199" s="70">
        <v>1089.1500000000001</v>
      </c>
      <c r="BC199">
        <v>9.4600000000000004E-2</v>
      </c>
      <c r="BD199" s="70">
        <v>11509.76</v>
      </c>
      <c r="BE199" s="70">
        <v>3331.21</v>
      </c>
      <c r="BF199">
        <v>0.84899999999999998</v>
      </c>
      <c r="BG199">
        <v>0.53739999999999999</v>
      </c>
      <c r="BH199">
        <v>0.2278</v>
      </c>
      <c r="BI199">
        <v>0.17</v>
      </c>
      <c r="BJ199">
        <v>4.0800000000000003E-2</v>
      </c>
      <c r="BK199">
        <v>2.4E-2</v>
      </c>
    </row>
    <row r="200" spans="1:63" x14ac:dyDescent="0.25">
      <c r="A200" t="s">
        <v>279</v>
      </c>
      <c r="B200">
        <v>44032</v>
      </c>
      <c r="C200">
        <v>94.67</v>
      </c>
      <c r="D200">
        <v>25.65</v>
      </c>
      <c r="E200" s="70">
        <v>2428.0300000000002</v>
      </c>
      <c r="F200" s="70">
        <v>2345.5</v>
      </c>
      <c r="G200">
        <v>7.1000000000000004E-3</v>
      </c>
      <c r="H200">
        <v>1.29E-2</v>
      </c>
      <c r="I200">
        <v>1E-3</v>
      </c>
      <c r="J200">
        <v>3.5000000000000003E-2</v>
      </c>
      <c r="K200">
        <v>0.91469999999999996</v>
      </c>
      <c r="L200">
        <v>2.93E-2</v>
      </c>
      <c r="M200">
        <v>0.43309999999999998</v>
      </c>
      <c r="N200">
        <v>1.04E-2</v>
      </c>
      <c r="O200">
        <v>0.15140000000000001</v>
      </c>
      <c r="P200" s="70">
        <v>54565.67</v>
      </c>
      <c r="Q200">
        <v>0.21</v>
      </c>
      <c r="R200">
        <v>0.1668</v>
      </c>
      <c r="S200">
        <v>0.62319999999999998</v>
      </c>
      <c r="T200">
        <v>18.579999999999998</v>
      </c>
      <c r="U200">
        <v>16</v>
      </c>
      <c r="V200" s="70">
        <v>71296.14</v>
      </c>
      <c r="W200">
        <v>147.72999999999999</v>
      </c>
      <c r="X200" s="70">
        <v>124144.89</v>
      </c>
      <c r="Y200">
        <v>0.78580000000000005</v>
      </c>
      <c r="Z200">
        <v>0.18049999999999999</v>
      </c>
      <c r="AA200">
        <v>3.3599999999999998E-2</v>
      </c>
      <c r="AB200">
        <v>0.2142</v>
      </c>
      <c r="AC200">
        <v>124.14</v>
      </c>
      <c r="AD200" s="70">
        <v>3631.07</v>
      </c>
      <c r="AE200">
        <v>488.32</v>
      </c>
      <c r="AF200" s="70">
        <v>127466.97</v>
      </c>
      <c r="AG200" t="s">
        <v>751</v>
      </c>
      <c r="AH200" s="70">
        <v>30388</v>
      </c>
      <c r="AI200" s="70">
        <v>45996.11</v>
      </c>
      <c r="AJ200">
        <v>46.02</v>
      </c>
      <c r="AK200">
        <v>27.75</v>
      </c>
      <c r="AL200">
        <v>32.94</v>
      </c>
      <c r="AM200">
        <v>4.03</v>
      </c>
      <c r="AN200" s="70">
        <v>1009.73</v>
      </c>
      <c r="AO200">
        <v>1.0716000000000001</v>
      </c>
      <c r="AP200" s="70">
        <v>1179.03</v>
      </c>
      <c r="AQ200" s="70">
        <v>1714.12</v>
      </c>
      <c r="AR200" s="70">
        <v>5441.31</v>
      </c>
      <c r="AS200">
        <v>492.32</v>
      </c>
      <c r="AT200">
        <v>248.63</v>
      </c>
      <c r="AU200" s="70">
        <v>9075.42</v>
      </c>
      <c r="AV200" s="70">
        <v>4585.6099999999997</v>
      </c>
      <c r="AW200">
        <v>0.46600000000000003</v>
      </c>
      <c r="AX200" s="70">
        <v>3588.68</v>
      </c>
      <c r="AY200">
        <v>0.36470000000000002</v>
      </c>
      <c r="AZ200">
        <v>869.22</v>
      </c>
      <c r="BA200">
        <v>8.8300000000000003E-2</v>
      </c>
      <c r="BB200">
        <v>796.38</v>
      </c>
      <c r="BC200">
        <v>8.09E-2</v>
      </c>
      <c r="BD200" s="70">
        <v>9839.89</v>
      </c>
      <c r="BE200" s="70">
        <v>3469.03</v>
      </c>
      <c r="BF200">
        <v>0.95369999999999999</v>
      </c>
      <c r="BG200">
        <v>0.56589999999999996</v>
      </c>
      <c r="BH200">
        <v>0.2261</v>
      </c>
      <c r="BI200">
        <v>0.14860000000000001</v>
      </c>
      <c r="BJ200">
        <v>3.4000000000000002E-2</v>
      </c>
      <c r="BK200">
        <v>2.53E-2</v>
      </c>
    </row>
    <row r="201" spans="1:63" x14ac:dyDescent="0.25">
      <c r="A201" t="s">
        <v>280</v>
      </c>
      <c r="B201">
        <v>50278</v>
      </c>
      <c r="C201">
        <v>100.05</v>
      </c>
      <c r="D201">
        <v>13.57</v>
      </c>
      <c r="E201" s="70">
        <v>1357.48</v>
      </c>
      <c r="F201" s="70">
        <v>1320.87</v>
      </c>
      <c r="G201">
        <v>3.0999999999999999E-3</v>
      </c>
      <c r="H201">
        <v>3.5999999999999999E-3</v>
      </c>
      <c r="I201">
        <v>1.1000000000000001E-3</v>
      </c>
      <c r="J201">
        <v>7.1000000000000004E-3</v>
      </c>
      <c r="K201">
        <v>0.97450000000000003</v>
      </c>
      <c r="L201">
        <v>1.06E-2</v>
      </c>
      <c r="M201">
        <v>0.38740000000000002</v>
      </c>
      <c r="N201">
        <v>4.7500000000000001E-2</v>
      </c>
      <c r="O201">
        <v>0.13980000000000001</v>
      </c>
      <c r="P201" s="70">
        <v>52159.9</v>
      </c>
      <c r="Q201">
        <v>0.18390000000000001</v>
      </c>
      <c r="R201">
        <v>0.1802</v>
      </c>
      <c r="S201">
        <v>0.63590000000000002</v>
      </c>
      <c r="T201">
        <v>17.97</v>
      </c>
      <c r="U201">
        <v>9.8800000000000008</v>
      </c>
      <c r="V201" s="70">
        <v>67086.399999999994</v>
      </c>
      <c r="W201">
        <v>133.08000000000001</v>
      </c>
      <c r="X201" s="70">
        <v>144199.62</v>
      </c>
      <c r="Y201">
        <v>0.77549999999999997</v>
      </c>
      <c r="Z201">
        <v>0.14149999999999999</v>
      </c>
      <c r="AA201">
        <v>8.3000000000000004E-2</v>
      </c>
      <c r="AB201">
        <v>0.22450000000000001</v>
      </c>
      <c r="AC201">
        <v>144.19999999999999</v>
      </c>
      <c r="AD201" s="70">
        <v>4120.03</v>
      </c>
      <c r="AE201">
        <v>482.73</v>
      </c>
      <c r="AF201" s="70">
        <v>141295.13</v>
      </c>
      <c r="AG201" t="s">
        <v>751</v>
      </c>
      <c r="AH201" s="70">
        <v>32276</v>
      </c>
      <c r="AI201" s="70">
        <v>46644.29</v>
      </c>
      <c r="AJ201">
        <v>42.3</v>
      </c>
      <c r="AK201">
        <v>28.13</v>
      </c>
      <c r="AL201">
        <v>30.67</v>
      </c>
      <c r="AM201">
        <v>4.66</v>
      </c>
      <c r="AN201">
        <v>943.77</v>
      </c>
      <c r="AO201">
        <v>1.0088999999999999</v>
      </c>
      <c r="AP201" s="70">
        <v>1237.75</v>
      </c>
      <c r="AQ201" s="70">
        <v>1921.8</v>
      </c>
      <c r="AR201" s="70">
        <v>5420.13</v>
      </c>
      <c r="AS201">
        <v>432.87</v>
      </c>
      <c r="AT201">
        <v>286.10000000000002</v>
      </c>
      <c r="AU201" s="70">
        <v>9298.65</v>
      </c>
      <c r="AV201" s="70">
        <v>4605.62</v>
      </c>
      <c r="AW201">
        <v>0.4491</v>
      </c>
      <c r="AX201" s="70">
        <v>3729.91</v>
      </c>
      <c r="AY201">
        <v>0.36370000000000002</v>
      </c>
      <c r="AZ201" s="70">
        <v>1026.54</v>
      </c>
      <c r="BA201">
        <v>0.10009999999999999</v>
      </c>
      <c r="BB201">
        <v>893.69</v>
      </c>
      <c r="BC201">
        <v>8.7099999999999997E-2</v>
      </c>
      <c r="BD201" s="70">
        <v>10255.75</v>
      </c>
      <c r="BE201" s="70">
        <v>3639.72</v>
      </c>
      <c r="BF201">
        <v>0.92359999999999998</v>
      </c>
      <c r="BG201">
        <v>0.55110000000000003</v>
      </c>
      <c r="BH201">
        <v>0.224</v>
      </c>
      <c r="BI201">
        <v>0.16389999999999999</v>
      </c>
      <c r="BJ201">
        <v>3.6499999999999998E-2</v>
      </c>
      <c r="BK201">
        <v>2.46E-2</v>
      </c>
    </row>
    <row r="202" spans="1:63" x14ac:dyDescent="0.25">
      <c r="A202" t="s">
        <v>281</v>
      </c>
      <c r="B202">
        <v>44040</v>
      </c>
      <c r="C202">
        <v>16.52</v>
      </c>
      <c r="D202">
        <v>270.01</v>
      </c>
      <c r="E202" s="70">
        <v>4461.62</v>
      </c>
      <c r="F202" s="70">
        <v>3717.62</v>
      </c>
      <c r="G202">
        <v>7.4999999999999997E-3</v>
      </c>
      <c r="H202">
        <v>0.35249999999999998</v>
      </c>
      <c r="I202">
        <v>1.2999999999999999E-3</v>
      </c>
      <c r="J202">
        <v>4.82E-2</v>
      </c>
      <c r="K202">
        <v>0.49659999999999999</v>
      </c>
      <c r="L202">
        <v>9.3899999999999997E-2</v>
      </c>
      <c r="M202">
        <v>0.71619999999999995</v>
      </c>
      <c r="N202">
        <v>2.4199999999999999E-2</v>
      </c>
      <c r="O202">
        <v>0.1759</v>
      </c>
      <c r="P202" s="70">
        <v>54980.92</v>
      </c>
      <c r="Q202">
        <v>0.21809999999999999</v>
      </c>
      <c r="R202">
        <v>0.17899999999999999</v>
      </c>
      <c r="S202">
        <v>0.60289999999999999</v>
      </c>
      <c r="T202">
        <v>18.420000000000002</v>
      </c>
      <c r="U202">
        <v>26.19</v>
      </c>
      <c r="V202" s="70">
        <v>78338.559999999998</v>
      </c>
      <c r="W202">
        <v>167.55</v>
      </c>
      <c r="X202" s="70">
        <v>86878.58</v>
      </c>
      <c r="Y202">
        <v>0.67530000000000001</v>
      </c>
      <c r="Z202">
        <v>0.27829999999999999</v>
      </c>
      <c r="AA202">
        <v>4.6399999999999997E-2</v>
      </c>
      <c r="AB202">
        <v>0.32469999999999999</v>
      </c>
      <c r="AC202">
        <v>86.88</v>
      </c>
      <c r="AD202" s="70">
        <v>3640.65</v>
      </c>
      <c r="AE202">
        <v>466.91</v>
      </c>
      <c r="AF202" s="70">
        <v>93301.81</v>
      </c>
      <c r="AG202" t="s">
        <v>751</v>
      </c>
      <c r="AH202" s="70">
        <v>25084</v>
      </c>
      <c r="AI202" s="70">
        <v>36967.79</v>
      </c>
      <c r="AJ202">
        <v>58.44</v>
      </c>
      <c r="AK202">
        <v>38.99</v>
      </c>
      <c r="AL202">
        <v>43.18</v>
      </c>
      <c r="AM202">
        <v>4.66</v>
      </c>
      <c r="AN202">
        <v>8.5399999999999991</v>
      </c>
      <c r="AO202">
        <v>1.1509</v>
      </c>
      <c r="AP202" s="70">
        <v>1445.85</v>
      </c>
      <c r="AQ202" s="70">
        <v>2109.6999999999998</v>
      </c>
      <c r="AR202" s="70">
        <v>6160.96</v>
      </c>
      <c r="AS202">
        <v>625.96</v>
      </c>
      <c r="AT202">
        <v>421</v>
      </c>
      <c r="AU202" s="70">
        <v>10763.47</v>
      </c>
      <c r="AV202" s="70">
        <v>6763.66</v>
      </c>
      <c r="AW202">
        <v>0.53359999999999996</v>
      </c>
      <c r="AX202" s="70">
        <v>3603.96</v>
      </c>
      <c r="AY202">
        <v>0.2843</v>
      </c>
      <c r="AZ202">
        <v>763.88</v>
      </c>
      <c r="BA202">
        <v>6.0299999999999999E-2</v>
      </c>
      <c r="BB202" s="70">
        <v>1544.75</v>
      </c>
      <c r="BC202">
        <v>0.12189999999999999</v>
      </c>
      <c r="BD202" s="70">
        <v>12676.24</v>
      </c>
      <c r="BE202" s="70">
        <v>3879.15</v>
      </c>
      <c r="BF202">
        <v>1.696</v>
      </c>
      <c r="BG202">
        <v>0.51439999999999997</v>
      </c>
      <c r="BH202">
        <v>0.1971</v>
      </c>
      <c r="BI202">
        <v>0.24629999999999999</v>
      </c>
      <c r="BJ202">
        <v>2.4E-2</v>
      </c>
      <c r="BK202">
        <v>1.8200000000000001E-2</v>
      </c>
    </row>
    <row r="203" spans="1:63" x14ac:dyDescent="0.25">
      <c r="A203" t="s">
        <v>282</v>
      </c>
      <c r="B203">
        <v>44057</v>
      </c>
      <c r="C203">
        <v>75.38</v>
      </c>
      <c r="D203">
        <v>35.89</v>
      </c>
      <c r="E203" s="70">
        <v>2705.05</v>
      </c>
      <c r="F203" s="70">
        <v>2516.0300000000002</v>
      </c>
      <c r="G203">
        <v>7.1000000000000004E-3</v>
      </c>
      <c r="H203">
        <v>2.8400000000000002E-2</v>
      </c>
      <c r="I203">
        <v>1.4E-3</v>
      </c>
      <c r="J203">
        <v>3.3799999999999997E-2</v>
      </c>
      <c r="K203">
        <v>0.87909999999999999</v>
      </c>
      <c r="L203">
        <v>5.0200000000000002E-2</v>
      </c>
      <c r="M203">
        <v>0.52980000000000005</v>
      </c>
      <c r="N203">
        <v>8.3000000000000001E-3</v>
      </c>
      <c r="O203">
        <v>0.15920000000000001</v>
      </c>
      <c r="P203" s="70">
        <v>53014.43</v>
      </c>
      <c r="Q203">
        <v>0.2135</v>
      </c>
      <c r="R203">
        <v>0.1774</v>
      </c>
      <c r="S203">
        <v>0.60909999999999997</v>
      </c>
      <c r="T203">
        <v>18.28</v>
      </c>
      <c r="U203">
        <v>16.190000000000001</v>
      </c>
      <c r="V203" s="70">
        <v>74588.25</v>
      </c>
      <c r="W203">
        <v>162.38999999999999</v>
      </c>
      <c r="X203" s="70">
        <v>112468.79</v>
      </c>
      <c r="Y203">
        <v>0.73270000000000002</v>
      </c>
      <c r="Z203">
        <v>0.2155</v>
      </c>
      <c r="AA203">
        <v>5.1700000000000003E-2</v>
      </c>
      <c r="AB203">
        <v>0.26729999999999998</v>
      </c>
      <c r="AC203">
        <v>112.47</v>
      </c>
      <c r="AD203" s="70">
        <v>3328.17</v>
      </c>
      <c r="AE203">
        <v>413.41</v>
      </c>
      <c r="AF203" s="70">
        <v>116091.19</v>
      </c>
      <c r="AG203" t="s">
        <v>751</v>
      </c>
      <c r="AH203" s="70">
        <v>27764</v>
      </c>
      <c r="AI203" s="70">
        <v>42884.23</v>
      </c>
      <c r="AJ203">
        <v>44.76</v>
      </c>
      <c r="AK203">
        <v>27.26</v>
      </c>
      <c r="AL203">
        <v>34.049999999999997</v>
      </c>
      <c r="AM203">
        <v>4</v>
      </c>
      <c r="AN203">
        <v>916.7</v>
      </c>
      <c r="AO203">
        <v>1.05</v>
      </c>
      <c r="AP203" s="70">
        <v>1142.73</v>
      </c>
      <c r="AQ203" s="70">
        <v>1654.28</v>
      </c>
      <c r="AR203" s="70">
        <v>5433.79</v>
      </c>
      <c r="AS203">
        <v>475.36</v>
      </c>
      <c r="AT203">
        <v>303.49</v>
      </c>
      <c r="AU203" s="70">
        <v>9009.65</v>
      </c>
      <c r="AV203" s="70">
        <v>5007.93</v>
      </c>
      <c r="AW203">
        <v>0.49309999999999998</v>
      </c>
      <c r="AX203" s="70">
        <v>3369.7</v>
      </c>
      <c r="AY203">
        <v>0.33179999999999998</v>
      </c>
      <c r="AZ203">
        <v>805.03</v>
      </c>
      <c r="BA203">
        <v>7.9299999999999995E-2</v>
      </c>
      <c r="BB203">
        <v>973.63</v>
      </c>
      <c r="BC203">
        <v>9.5899999999999999E-2</v>
      </c>
      <c r="BD203" s="70">
        <v>10156.280000000001</v>
      </c>
      <c r="BE203" s="70">
        <v>3400.58</v>
      </c>
      <c r="BF203">
        <v>1.0842000000000001</v>
      </c>
      <c r="BG203">
        <v>0.54700000000000004</v>
      </c>
      <c r="BH203">
        <v>0.2165</v>
      </c>
      <c r="BI203">
        <v>0.18149999999999999</v>
      </c>
      <c r="BJ203">
        <v>3.09E-2</v>
      </c>
      <c r="BK203">
        <v>2.4E-2</v>
      </c>
    </row>
    <row r="204" spans="1:63" x14ac:dyDescent="0.25">
      <c r="A204" t="s">
        <v>283</v>
      </c>
      <c r="B204">
        <v>48942</v>
      </c>
      <c r="C204">
        <v>74.62</v>
      </c>
      <c r="D204">
        <v>19.34</v>
      </c>
      <c r="E204" s="70">
        <v>1443.14</v>
      </c>
      <c r="F204" s="70">
        <v>1445.3</v>
      </c>
      <c r="G204">
        <v>4.4999999999999997E-3</v>
      </c>
      <c r="H204">
        <v>9.7000000000000003E-3</v>
      </c>
      <c r="I204">
        <v>1.1999999999999999E-3</v>
      </c>
      <c r="J204">
        <v>3.6600000000000001E-2</v>
      </c>
      <c r="K204">
        <v>0.92110000000000003</v>
      </c>
      <c r="L204">
        <v>2.69E-2</v>
      </c>
      <c r="M204">
        <v>0.33960000000000001</v>
      </c>
      <c r="N204">
        <v>2.7000000000000001E-3</v>
      </c>
      <c r="O204">
        <v>0.12659999999999999</v>
      </c>
      <c r="P204" s="70">
        <v>53263.53</v>
      </c>
      <c r="Q204">
        <v>0.2387</v>
      </c>
      <c r="R204">
        <v>0.17649999999999999</v>
      </c>
      <c r="S204">
        <v>0.58479999999999999</v>
      </c>
      <c r="T204">
        <v>19</v>
      </c>
      <c r="U204">
        <v>9.9700000000000006</v>
      </c>
      <c r="V204" s="70">
        <v>66560.95</v>
      </c>
      <c r="W204">
        <v>139.55000000000001</v>
      </c>
      <c r="X204" s="70">
        <v>130043.51</v>
      </c>
      <c r="Y204">
        <v>0.86519999999999997</v>
      </c>
      <c r="Z204">
        <v>8.9300000000000004E-2</v>
      </c>
      <c r="AA204">
        <v>4.5499999999999999E-2</v>
      </c>
      <c r="AB204">
        <v>0.1348</v>
      </c>
      <c r="AC204">
        <v>130.04</v>
      </c>
      <c r="AD204" s="70">
        <v>3567.24</v>
      </c>
      <c r="AE204">
        <v>494.96</v>
      </c>
      <c r="AF204" s="70">
        <v>134713.51</v>
      </c>
      <c r="AG204" t="s">
        <v>751</v>
      </c>
      <c r="AH204" s="70">
        <v>35119</v>
      </c>
      <c r="AI204" s="70">
        <v>49839.05</v>
      </c>
      <c r="AJ204">
        <v>42.77</v>
      </c>
      <c r="AK204">
        <v>26.02</v>
      </c>
      <c r="AL204">
        <v>29.96</v>
      </c>
      <c r="AM204">
        <v>4.3600000000000003</v>
      </c>
      <c r="AN204" s="70">
        <v>1231.72</v>
      </c>
      <c r="AO204">
        <v>1.0454000000000001</v>
      </c>
      <c r="AP204" s="70">
        <v>1213.17</v>
      </c>
      <c r="AQ204" s="70">
        <v>1768.13</v>
      </c>
      <c r="AR204" s="70">
        <v>5293.3</v>
      </c>
      <c r="AS204">
        <v>431.37</v>
      </c>
      <c r="AT204">
        <v>206.93</v>
      </c>
      <c r="AU204" s="70">
        <v>8912.91</v>
      </c>
      <c r="AV204" s="70">
        <v>4522.72</v>
      </c>
      <c r="AW204">
        <v>0.4577</v>
      </c>
      <c r="AX204" s="70">
        <v>3547.9</v>
      </c>
      <c r="AY204">
        <v>0.35899999999999999</v>
      </c>
      <c r="AZ204" s="70">
        <v>1177.67</v>
      </c>
      <c r="BA204">
        <v>0.1192</v>
      </c>
      <c r="BB204">
        <v>633.58000000000004</v>
      </c>
      <c r="BC204">
        <v>6.4100000000000004E-2</v>
      </c>
      <c r="BD204" s="70">
        <v>9881.8700000000008</v>
      </c>
      <c r="BE204" s="70">
        <v>3831.8</v>
      </c>
      <c r="BF204">
        <v>0.9657</v>
      </c>
      <c r="BG204">
        <v>0.55489999999999995</v>
      </c>
      <c r="BH204">
        <v>0.21540000000000001</v>
      </c>
      <c r="BI204">
        <v>0.1706</v>
      </c>
      <c r="BJ204">
        <v>3.8300000000000001E-2</v>
      </c>
      <c r="BK204">
        <v>2.0899999999999998E-2</v>
      </c>
    </row>
    <row r="205" spans="1:63" x14ac:dyDescent="0.25">
      <c r="A205" t="s">
        <v>284</v>
      </c>
      <c r="B205">
        <v>45377</v>
      </c>
      <c r="C205">
        <v>89.29</v>
      </c>
      <c r="D205">
        <v>13.27</v>
      </c>
      <c r="E205" s="70">
        <v>1184.8</v>
      </c>
      <c r="F205" s="70">
        <v>1138.26</v>
      </c>
      <c r="G205">
        <v>3.7000000000000002E-3</v>
      </c>
      <c r="H205">
        <v>6.8999999999999999E-3</v>
      </c>
      <c r="I205">
        <v>8.9999999999999998E-4</v>
      </c>
      <c r="J205">
        <v>1.3899999999999999E-2</v>
      </c>
      <c r="K205">
        <v>0.95760000000000001</v>
      </c>
      <c r="L205">
        <v>1.7000000000000001E-2</v>
      </c>
      <c r="M205">
        <v>0.52529999999999999</v>
      </c>
      <c r="N205">
        <v>2.06E-2</v>
      </c>
      <c r="O205">
        <v>0.15310000000000001</v>
      </c>
      <c r="P205" s="70">
        <v>48645.98</v>
      </c>
      <c r="Q205">
        <v>0.23280000000000001</v>
      </c>
      <c r="R205">
        <v>0.18740000000000001</v>
      </c>
      <c r="S205">
        <v>0.57989999999999997</v>
      </c>
      <c r="T205">
        <v>17.11</v>
      </c>
      <c r="U205">
        <v>8.8800000000000008</v>
      </c>
      <c r="V205" s="70">
        <v>64475.73</v>
      </c>
      <c r="W205">
        <v>128.18</v>
      </c>
      <c r="X205" s="70">
        <v>110132.62</v>
      </c>
      <c r="Y205">
        <v>0.8085</v>
      </c>
      <c r="Z205">
        <v>0.12429999999999999</v>
      </c>
      <c r="AA205">
        <v>6.7199999999999996E-2</v>
      </c>
      <c r="AB205">
        <v>0.1915</v>
      </c>
      <c r="AC205">
        <v>110.13</v>
      </c>
      <c r="AD205" s="70">
        <v>3066.75</v>
      </c>
      <c r="AE205">
        <v>399.58</v>
      </c>
      <c r="AF205" s="70">
        <v>107401.02</v>
      </c>
      <c r="AG205" t="s">
        <v>751</v>
      </c>
      <c r="AH205" s="70">
        <v>29434</v>
      </c>
      <c r="AI205" s="70">
        <v>41110.97</v>
      </c>
      <c r="AJ205">
        <v>39.590000000000003</v>
      </c>
      <c r="AK205">
        <v>26.56</v>
      </c>
      <c r="AL205">
        <v>29.79</v>
      </c>
      <c r="AM205">
        <v>3.83</v>
      </c>
      <c r="AN205" s="70">
        <v>1245.27</v>
      </c>
      <c r="AO205">
        <v>1.1593</v>
      </c>
      <c r="AP205" s="70">
        <v>1214.9100000000001</v>
      </c>
      <c r="AQ205" s="70">
        <v>1940.46</v>
      </c>
      <c r="AR205" s="70">
        <v>5258.53</v>
      </c>
      <c r="AS205">
        <v>429.64</v>
      </c>
      <c r="AT205">
        <v>235.46</v>
      </c>
      <c r="AU205" s="70">
        <v>9079</v>
      </c>
      <c r="AV205" s="70">
        <v>5565.48</v>
      </c>
      <c r="AW205">
        <v>0.52890000000000004</v>
      </c>
      <c r="AX205" s="70">
        <v>3008.52</v>
      </c>
      <c r="AY205">
        <v>0.28589999999999999</v>
      </c>
      <c r="AZ205">
        <v>946.6</v>
      </c>
      <c r="BA205">
        <v>0.09</v>
      </c>
      <c r="BB205" s="70">
        <v>1002.73</v>
      </c>
      <c r="BC205">
        <v>9.5299999999999996E-2</v>
      </c>
      <c r="BD205" s="70">
        <v>10523.33</v>
      </c>
      <c r="BE205" s="70">
        <v>4433.6000000000004</v>
      </c>
      <c r="BF205">
        <v>1.6106</v>
      </c>
      <c r="BG205">
        <v>0.51080000000000003</v>
      </c>
      <c r="BH205">
        <v>0.22539999999999999</v>
      </c>
      <c r="BI205">
        <v>0.20269999999999999</v>
      </c>
      <c r="BJ205">
        <v>3.5700000000000003E-2</v>
      </c>
      <c r="BK205">
        <v>2.5399999999999999E-2</v>
      </c>
    </row>
    <row r="206" spans="1:63" x14ac:dyDescent="0.25">
      <c r="A206" t="s">
        <v>285</v>
      </c>
      <c r="B206">
        <v>45385</v>
      </c>
      <c r="C206">
        <v>87.6</v>
      </c>
      <c r="D206">
        <v>11.66</v>
      </c>
      <c r="E206">
        <v>973.1</v>
      </c>
      <c r="F206">
        <v>979.98</v>
      </c>
      <c r="G206">
        <v>3.8999999999999998E-3</v>
      </c>
      <c r="H206">
        <v>6.7999999999999996E-3</v>
      </c>
      <c r="I206">
        <v>1.2999999999999999E-3</v>
      </c>
      <c r="J206">
        <v>4.0500000000000001E-2</v>
      </c>
      <c r="K206">
        <v>0.92320000000000002</v>
      </c>
      <c r="L206">
        <v>2.4299999999999999E-2</v>
      </c>
      <c r="M206">
        <v>0.39360000000000001</v>
      </c>
      <c r="N206">
        <v>3.7000000000000002E-3</v>
      </c>
      <c r="O206">
        <v>0.1469</v>
      </c>
      <c r="P206" s="70">
        <v>50093.98</v>
      </c>
      <c r="Q206">
        <v>0.26700000000000002</v>
      </c>
      <c r="R206">
        <v>0.17</v>
      </c>
      <c r="S206">
        <v>0.56299999999999994</v>
      </c>
      <c r="T206">
        <v>17.47</v>
      </c>
      <c r="U206">
        <v>9.0299999999999994</v>
      </c>
      <c r="V206" s="70">
        <v>61512.54</v>
      </c>
      <c r="W206">
        <v>104.37</v>
      </c>
      <c r="X206" s="70">
        <v>117193.45</v>
      </c>
      <c r="Y206">
        <v>0.89170000000000005</v>
      </c>
      <c r="Z206">
        <v>5.9700000000000003E-2</v>
      </c>
      <c r="AA206">
        <v>4.8599999999999997E-2</v>
      </c>
      <c r="AB206">
        <v>0.10829999999999999</v>
      </c>
      <c r="AC206">
        <v>117.19</v>
      </c>
      <c r="AD206" s="70">
        <v>2897.46</v>
      </c>
      <c r="AE206">
        <v>424.77</v>
      </c>
      <c r="AF206" s="70">
        <v>107888.96000000001</v>
      </c>
      <c r="AG206" t="s">
        <v>751</v>
      </c>
      <c r="AH206" s="70">
        <v>32923</v>
      </c>
      <c r="AI206" s="70">
        <v>45820.92</v>
      </c>
      <c r="AJ206">
        <v>41.19</v>
      </c>
      <c r="AK206">
        <v>23.36</v>
      </c>
      <c r="AL206">
        <v>28.95</v>
      </c>
      <c r="AM206">
        <v>4.34</v>
      </c>
      <c r="AN206" s="70">
        <v>1280.51</v>
      </c>
      <c r="AO206">
        <v>1.2338</v>
      </c>
      <c r="AP206" s="70">
        <v>1291.18</v>
      </c>
      <c r="AQ206" s="70">
        <v>1836.84</v>
      </c>
      <c r="AR206" s="70">
        <v>5581.7</v>
      </c>
      <c r="AS206">
        <v>382.12</v>
      </c>
      <c r="AT206">
        <v>210.39</v>
      </c>
      <c r="AU206" s="70">
        <v>9302.24</v>
      </c>
      <c r="AV206" s="70">
        <v>5190.3500000000004</v>
      </c>
      <c r="AW206">
        <v>0.49909999999999999</v>
      </c>
      <c r="AX206" s="70">
        <v>3351.15</v>
      </c>
      <c r="AY206">
        <v>0.32219999999999999</v>
      </c>
      <c r="AZ206" s="70">
        <v>1178.03</v>
      </c>
      <c r="BA206">
        <v>0.1133</v>
      </c>
      <c r="BB206">
        <v>679.81</v>
      </c>
      <c r="BC206">
        <v>6.54E-2</v>
      </c>
      <c r="BD206" s="70">
        <v>10399.33</v>
      </c>
      <c r="BE206" s="70">
        <v>4431.95</v>
      </c>
      <c r="BF206">
        <v>1.411</v>
      </c>
      <c r="BG206">
        <v>0.54869999999999997</v>
      </c>
      <c r="BH206">
        <v>0.2099</v>
      </c>
      <c r="BI206">
        <v>0.17630000000000001</v>
      </c>
      <c r="BJ206">
        <v>3.7900000000000003E-2</v>
      </c>
      <c r="BK206">
        <v>2.7199999999999998E-2</v>
      </c>
    </row>
    <row r="207" spans="1:63" x14ac:dyDescent="0.25">
      <c r="A207" t="s">
        <v>286</v>
      </c>
      <c r="B207">
        <v>44065</v>
      </c>
      <c r="C207">
        <v>34.200000000000003</v>
      </c>
      <c r="D207">
        <v>72.87</v>
      </c>
      <c r="E207" s="70">
        <v>2373.44</v>
      </c>
      <c r="F207" s="70">
        <v>2204.08</v>
      </c>
      <c r="G207">
        <v>5.5999999999999999E-3</v>
      </c>
      <c r="H207">
        <v>4.3099999999999999E-2</v>
      </c>
      <c r="I207">
        <v>1.1000000000000001E-3</v>
      </c>
      <c r="J207">
        <v>3.8199999999999998E-2</v>
      </c>
      <c r="K207">
        <v>0.86060000000000003</v>
      </c>
      <c r="L207">
        <v>5.1299999999999998E-2</v>
      </c>
      <c r="M207">
        <v>0.59209999999999996</v>
      </c>
      <c r="N207">
        <v>7.1000000000000004E-3</v>
      </c>
      <c r="O207">
        <v>0.16550000000000001</v>
      </c>
      <c r="P207" s="70">
        <v>50634.64</v>
      </c>
      <c r="Q207">
        <v>0.2233</v>
      </c>
      <c r="R207">
        <v>0.17030000000000001</v>
      </c>
      <c r="S207">
        <v>0.60640000000000005</v>
      </c>
      <c r="T207">
        <v>17.95</v>
      </c>
      <c r="U207">
        <v>14.21</v>
      </c>
      <c r="V207" s="70">
        <v>70086.399999999994</v>
      </c>
      <c r="W207">
        <v>163.13</v>
      </c>
      <c r="X207" s="70">
        <v>93420.89</v>
      </c>
      <c r="Y207">
        <v>0.73909999999999998</v>
      </c>
      <c r="Z207">
        <v>0.21179999999999999</v>
      </c>
      <c r="AA207">
        <v>4.9099999999999998E-2</v>
      </c>
      <c r="AB207">
        <v>0.26090000000000002</v>
      </c>
      <c r="AC207">
        <v>93.42</v>
      </c>
      <c r="AD207" s="70">
        <v>2802.37</v>
      </c>
      <c r="AE207">
        <v>382.91</v>
      </c>
      <c r="AF207" s="70">
        <v>93304.88</v>
      </c>
      <c r="AG207" t="s">
        <v>751</v>
      </c>
      <c r="AH207" s="70">
        <v>25978</v>
      </c>
      <c r="AI207" s="70">
        <v>39579.93</v>
      </c>
      <c r="AJ207">
        <v>45.12</v>
      </c>
      <c r="AK207">
        <v>27.63</v>
      </c>
      <c r="AL207">
        <v>32.270000000000003</v>
      </c>
      <c r="AM207">
        <v>4.1900000000000004</v>
      </c>
      <c r="AN207">
        <v>704.46</v>
      </c>
      <c r="AO207">
        <v>0.88239999999999996</v>
      </c>
      <c r="AP207" s="70">
        <v>1181.72</v>
      </c>
      <c r="AQ207" s="70">
        <v>1751.1</v>
      </c>
      <c r="AR207" s="70">
        <v>5441.91</v>
      </c>
      <c r="AS207">
        <v>472.23</v>
      </c>
      <c r="AT207">
        <v>282.89</v>
      </c>
      <c r="AU207" s="70">
        <v>9129.84</v>
      </c>
      <c r="AV207" s="70">
        <v>5788.68</v>
      </c>
      <c r="AW207">
        <v>0.55979999999999996</v>
      </c>
      <c r="AX207" s="70">
        <v>2617.04</v>
      </c>
      <c r="AY207">
        <v>0.25309999999999999</v>
      </c>
      <c r="AZ207">
        <v>799.35</v>
      </c>
      <c r="BA207">
        <v>7.7299999999999994E-2</v>
      </c>
      <c r="BB207" s="70">
        <v>1135.68</v>
      </c>
      <c r="BC207">
        <v>0.10979999999999999</v>
      </c>
      <c r="BD207" s="70">
        <v>10340.75</v>
      </c>
      <c r="BE207" s="70">
        <v>4259.41</v>
      </c>
      <c r="BF207">
        <v>1.5975999999999999</v>
      </c>
      <c r="BG207">
        <v>0.54449999999999998</v>
      </c>
      <c r="BH207">
        <v>0.22109999999999999</v>
      </c>
      <c r="BI207">
        <v>0.17960000000000001</v>
      </c>
      <c r="BJ207">
        <v>3.1899999999999998E-2</v>
      </c>
      <c r="BK207">
        <v>2.29E-2</v>
      </c>
    </row>
    <row r="208" spans="1:63" x14ac:dyDescent="0.25">
      <c r="A208" t="s">
        <v>287</v>
      </c>
      <c r="B208">
        <v>46342</v>
      </c>
      <c r="C208">
        <v>75.709999999999994</v>
      </c>
      <c r="D208">
        <v>28.17</v>
      </c>
      <c r="E208" s="70">
        <v>2132.5300000000002</v>
      </c>
      <c r="F208" s="70">
        <v>2127.2399999999998</v>
      </c>
      <c r="G208">
        <v>5.1000000000000004E-3</v>
      </c>
      <c r="H208">
        <v>1.34E-2</v>
      </c>
      <c r="I208">
        <v>1.1999999999999999E-3</v>
      </c>
      <c r="J208">
        <v>2.4E-2</v>
      </c>
      <c r="K208">
        <v>0.92649999999999999</v>
      </c>
      <c r="L208">
        <v>2.9899999999999999E-2</v>
      </c>
      <c r="M208">
        <v>0.52580000000000005</v>
      </c>
      <c r="N208">
        <v>6.7000000000000002E-3</v>
      </c>
      <c r="O208">
        <v>0.1525</v>
      </c>
      <c r="P208" s="70">
        <v>52043.35</v>
      </c>
      <c r="Q208">
        <v>0.22009999999999999</v>
      </c>
      <c r="R208">
        <v>0.17749999999999999</v>
      </c>
      <c r="S208">
        <v>0.60240000000000005</v>
      </c>
      <c r="T208">
        <v>18.420000000000002</v>
      </c>
      <c r="U208">
        <v>13.98</v>
      </c>
      <c r="V208" s="70">
        <v>68769.210000000006</v>
      </c>
      <c r="W208">
        <v>148.22999999999999</v>
      </c>
      <c r="X208" s="70">
        <v>97350.74</v>
      </c>
      <c r="Y208">
        <v>0.82210000000000005</v>
      </c>
      <c r="Z208">
        <v>0.1361</v>
      </c>
      <c r="AA208">
        <v>4.1799999999999997E-2</v>
      </c>
      <c r="AB208">
        <v>0.1779</v>
      </c>
      <c r="AC208">
        <v>97.35</v>
      </c>
      <c r="AD208" s="70">
        <v>2646.26</v>
      </c>
      <c r="AE208">
        <v>391.97</v>
      </c>
      <c r="AF208" s="70">
        <v>95373.119999999995</v>
      </c>
      <c r="AG208" t="s">
        <v>751</v>
      </c>
      <c r="AH208" s="70">
        <v>29255</v>
      </c>
      <c r="AI208" s="70">
        <v>42014.25</v>
      </c>
      <c r="AJ208">
        <v>39.130000000000003</v>
      </c>
      <c r="AK208">
        <v>25.37</v>
      </c>
      <c r="AL208">
        <v>30.04</v>
      </c>
      <c r="AM208">
        <v>4.04</v>
      </c>
      <c r="AN208">
        <v>797.51</v>
      </c>
      <c r="AO208">
        <v>1.0169999999999999</v>
      </c>
      <c r="AP208" s="70">
        <v>1100.93</v>
      </c>
      <c r="AQ208" s="70">
        <v>1806.63</v>
      </c>
      <c r="AR208" s="70">
        <v>5401.66</v>
      </c>
      <c r="AS208">
        <v>491.76</v>
      </c>
      <c r="AT208">
        <v>291.20999999999998</v>
      </c>
      <c r="AU208" s="70">
        <v>9092.19</v>
      </c>
      <c r="AV208" s="70">
        <v>5373.69</v>
      </c>
      <c r="AW208">
        <v>0.54649999999999999</v>
      </c>
      <c r="AX208" s="70">
        <v>2605.7199999999998</v>
      </c>
      <c r="AY208">
        <v>0.26500000000000001</v>
      </c>
      <c r="AZ208">
        <v>946.76</v>
      </c>
      <c r="BA208">
        <v>9.6299999999999997E-2</v>
      </c>
      <c r="BB208">
        <v>907.4</v>
      </c>
      <c r="BC208">
        <v>9.2299999999999993E-2</v>
      </c>
      <c r="BD208" s="70">
        <v>9833.58</v>
      </c>
      <c r="BE208" s="70">
        <v>4831.6899999999996</v>
      </c>
      <c r="BF208">
        <v>1.7566999999999999</v>
      </c>
      <c r="BG208">
        <v>0.55310000000000004</v>
      </c>
      <c r="BH208">
        <v>0.23</v>
      </c>
      <c r="BI208">
        <v>0.1648</v>
      </c>
      <c r="BJ208">
        <v>3.3399999999999999E-2</v>
      </c>
      <c r="BK208">
        <v>1.8599999999999998E-2</v>
      </c>
    </row>
    <row r="209" spans="1:63" x14ac:dyDescent="0.25">
      <c r="A209" t="s">
        <v>288</v>
      </c>
      <c r="B209">
        <v>46193</v>
      </c>
      <c r="C209">
        <v>102.9</v>
      </c>
      <c r="D209">
        <v>16.170000000000002</v>
      </c>
      <c r="E209" s="70">
        <v>1663.85</v>
      </c>
      <c r="F209" s="70">
        <v>1669.44</v>
      </c>
      <c r="G209">
        <v>2.5999999999999999E-3</v>
      </c>
      <c r="H209">
        <v>6.0000000000000001E-3</v>
      </c>
      <c r="I209">
        <v>8.0000000000000004E-4</v>
      </c>
      <c r="J209">
        <v>9.2999999999999992E-3</v>
      </c>
      <c r="K209">
        <v>0.96560000000000001</v>
      </c>
      <c r="L209">
        <v>1.5699999999999999E-2</v>
      </c>
      <c r="M209">
        <v>0.40360000000000001</v>
      </c>
      <c r="N209">
        <v>1.2999999999999999E-3</v>
      </c>
      <c r="O209">
        <v>0.13550000000000001</v>
      </c>
      <c r="P209" s="70">
        <v>50820.84</v>
      </c>
      <c r="Q209">
        <v>0.19950000000000001</v>
      </c>
      <c r="R209">
        <v>0.20130000000000001</v>
      </c>
      <c r="S209">
        <v>0.59919999999999995</v>
      </c>
      <c r="T209">
        <v>18.850000000000001</v>
      </c>
      <c r="U209">
        <v>11.96</v>
      </c>
      <c r="V209" s="70">
        <v>65703.570000000007</v>
      </c>
      <c r="W209">
        <v>134.83000000000001</v>
      </c>
      <c r="X209" s="70">
        <v>111427.03</v>
      </c>
      <c r="Y209">
        <v>0.87290000000000001</v>
      </c>
      <c r="Z209">
        <v>7.3099999999999998E-2</v>
      </c>
      <c r="AA209">
        <v>5.3999999999999999E-2</v>
      </c>
      <c r="AB209">
        <v>0.12709999999999999</v>
      </c>
      <c r="AC209">
        <v>111.43</v>
      </c>
      <c r="AD209" s="70">
        <v>2811.1</v>
      </c>
      <c r="AE209">
        <v>399.19</v>
      </c>
      <c r="AF209" s="70">
        <v>111718.14</v>
      </c>
      <c r="AG209" t="s">
        <v>751</v>
      </c>
      <c r="AH209" s="70">
        <v>33021</v>
      </c>
      <c r="AI209" s="70">
        <v>46768.59</v>
      </c>
      <c r="AJ209">
        <v>37.090000000000003</v>
      </c>
      <c r="AK209">
        <v>24.31</v>
      </c>
      <c r="AL209">
        <v>26.37</v>
      </c>
      <c r="AM209">
        <v>4.17</v>
      </c>
      <c r="AN209">
        <v>779.96</v>
      </c>
      <c r="AO209">
        <v>0.99619999999999997</v>
      </c>
      <c r="AP209" s="70">
        <v>1103.9000000000001</v>
      </c>
      <c r="AQ209" s="70">
        <v>1927.8</v>
      </c>
      <c r="AR209" s="70">
        <v>5001.6899999999996</v>
      </c>
      <c r="AS209">
        <v>393.41</v>
      </c>
      <c r="AT209">
        <v>247.02</v>
      </c>
      <c r="AU209" s="70">
        <v>8673.82</v>
      </c>
      <c r="AV209" s="70">
        <v>5203.09</v>
      </c>
      <c r="AW209">
        <v>0.53959999999999997</v>
      </c>
      <c r="AX209" s="70">
        <v>2749.61</v>
      </c>
      <c r="AY209">
        <v>0.28520000000000001</v>
      </c>
      <c r="AZ209">
        <v>984.62</v>
      </c>
      <c r="BA209">
        <v>0.1021</v>
      </c>
      <c r="BB209">
        <v>704.53</v>
      </c>
      <c r="BC209">
        <v>7.3099999999999998E-2</v>
      </c>
      <c r="BD209" s="70">
        <v>9641.85</v>
      </c>
      <c r="BE209" s="70">
        <v>4697.82</v>
      </c>
      <c r="BF209">
        <v>1.4625999999999999</v>
      </c>
      <c r="BG209">
        <v>0.54979999999999996</v>
      </c>
      <c r="BH209">
        <v>0.2203</v>
      </c>
      <c r="BI209">
        <v>0.1694</v>
      </c>
      <c r="BJ209">
        <v>3.9399999999999998E-2</v>
      </c>
      <c r="BK209">
        <v>2.12E-2</v>
      </c>
    </row>
    <row r="210" spans="1:63" x14ac:dyDescent="0.25">
      <c r="A210" t="s">
        <v>289</v>
      </c>
      <c r="B210">
        <v>45864</v>
      </c>
      <c r="C210">
        <v>101.24</v>
      </c>
      <c r="D210">
        <v>12.94</v>
      </c>
      <c r="E210" s="70">
        <v>1310.1300000000001</v>
      </c>
      <c r="F210" s="70">
        <v>1304.05</v>
      </c>
      <c r="G210">
        <v>1.9E-3</v>
      </c>
      <c r="H210">
        <v>7.1999999999999998E-3</v>
      </c>
      <c r="I210">
        <v>1.1000000000000001E-3</v>
      </c>
      <c r="J210">
        <v>1.4E-2</v>
      </c>
      <c r="K210">
        <v>0.95509999999999995</v>
      </c>
      <c r="L210">
        <v>2.07E-2</v>
      </c>
      <c r="M210">
        <v>0.48120000000000002</v>
      </c>
      <c r="N210">
        <v>1.8E-3</v>
      </c>
      <c r="O210">
        <v>0.14749999999999999</v>
      </c>
      <c r="P210" s="70">
        <v>49043.03</v>
      </c>
      <c r="Q210">
        <v>0.2135</v>
      </c>
      <c r="R210">
        <v>0.2009</v>
      </c>
      <c r="S210">
        <v>0.58560000000000001</v>
      </c>
      <c r="T210">
        <v>18.399999999999999</v>
      </c>
      <c r="U210">
        <v>10.050000000000001</v>
      </c>
      <c r="V210" s="70">
        <v>62587.83</v>
      </c>
      <c r="W210">
        <v>126.2</v>
      </c>
      <c r="X210" s="70">
        <v>102537.34</v>
      </c>
      <c r="Y210">
        <v>0.87080000000000002</v>
      </c>
      <c r="Z210">
        <v>7.2300000000000003E-2</v>
      </c>
      <c r="AA210">
        <v>5.6899999999999999E-2</v>
      </c>
      <c r="AB210">
        <v>0.12920000000000001</v>
      </c>
      <c r="AC210">
        <v>102.54</v>
      </c>
      <c r="AD210" s="70">
        <v>2418.96</v>
      </c>
      <c r="AE210">
        <v>348.93</v>
      </c>
      <c r="AF210" s="70">
        <v>100926.91</v>
      </c>
      <c r="AG210" t="s">
        <v>751</v>
      </c>
      <c r="AH210" s="70">
        <v>30682</v>
      </c>
      <c r="AI210" s="70">
        <v>42892.43</v>
      </c>
      <c r="AJ210">
        <v>35.67</v>
      </c>
      <c r="AK210">
        <v>22.87</v>
      </c>
      <c r="AL210">
        <v>25.63</v>
      </c>
      <c r="AM210">
        <v>4.1900000000000004</v>
      </c>
      <c r="AN210">
        <v>767.59</v>
      </c>
      <c r="AO210">
        <v>1.0482</v>
      </c>
      <c r="AP210" s="70">
        <v>1190.3599999999999</v>
      </c>
      <c r="AQ210" s="70">
        <v>1924.89</v>
      </c>
      <c r="AR210" s="70">
        <v>5065.4799999999996</v>
      </c>
      <c r="AS210">
        <v>382.98</v>
      </c>
      <c r="AT210">
        <v>238.81</v>
      </c>
      <c r="AU210" s="70">
        <v>8802.52</v>
      </c>
      <c r="AV210" s="70">
        <v>5676.59</v>
      </c>
      <c r="AW210">
        <v>0.5746</v>
      </c>
      <c r="AX210" s="70">
        <v>2394.56</v>
      </c>
      <c r="AY210">
        <v>0.2424</v>
      </c>
      <c r="AZ210">
        <v>968.13</v>
      </c>
      <c r="BA210">
        <v>9.8000000000000004E-2</v>
      </c>
      <c r="BB210">
        <v>840.6</v>
      </c>
      <c r="BC210">
        <v>8.5099999999999995E-2</v>
      </c>
      <c r="BD210" s="70">
        <v>9879.8700000000008</v>
      </c>
      <c r="BE210" s="70">
        <v>5115.4799999999996</v>
      </c>
      <c r="BF210">
        <v>1.9129</v>
      </c>
      <c r="BG210">
        <v>0.52869999999999995</v>
      </c>
      <c r="BH210">
        <v>0.23039999999999999</v>
      </c>
      <c r="BI210">
        <v>0.17879999999999999</v>
      </c>
      <c r="BJ210">
        <v>3.8699999999999998E-2</v>
      </c>
      <c r="BK210">
        <v>2.3400000000000001E-2</v>
      </c>
    </row>
    <row r="211" spans="1:63" x14ac:dyDescent="0.25">
      <c r="A211" t="s">
        <v>290</v>
      </c>
      <c r="B211">
        <v>44073</v>
      </c>
      <c r="C211">
        <v>22.95</v>
      </c>
      <c r="D211">
        <v>128.12</v>
      </c>
      <c r="E211" s="70">
        <v>2940.6</v>
      </c>
      <c r="F211" s="70">
        <v>2846.12</v>
      </c>
      <c r="G211">
        <v>3.09E-2</v>
      </c>
      <c r="H211">
        <v>2.7E-2</v>
      </c>
      <c r="I211">
        <v>1.1999999999999999E-3</v>
      </c>
      <c r="J211">
        <v>2.9899999999999999E-2</v>
      </c>
      <c r="K211">
        <v>0.8841</v>
      </c>
      <c r="L211">
        <v>2.6800000000000001E-2</v>
      </c>
      <c r="M211">
        <v>0.1225</v>
      </c>
      <c r="N211">
        <v>1.5299999999999999E-2</v>
      </c>
      <c r="O211">
        <v>0.1003</v>
      </c>
      <c r="P211" s="70">
        <v>65507.08</v>
      </c>
      <c r="Q211">
        <v>0.1978</v>
      </c>
      <c r="R211">
        <v>0.20080000000000001</v>
      </c>
      <c r="S211">
        <v>0.60140000000000005</v>
      </c>
      <c r="T211">
        <v>19.11</v>
      </c>
      <c r="U211">
        <v>14.9</v>
      </c>
      <c r="V211" s="70">
        <v>88187.35</v>
      </c>
      <c r="W211">
        <v>194.68</v>
      </c>
      <c r="X211" s="70">
        <v>230345.61</v>
      </c>
      <c r="Y211">
        <v>0.8034</v>
      </c>
      <c r="Z211">
        <v>0.17430000000000001</v>
      </c>
      <c r="AA211">
        <v>2.23E-2</v>
      </c>
      <c r="AB211">
        <v>0.1966</v>
      </c>
      <c r="AC211">
        <v>230.35</v>
      </c>
      <c r="AD211" s="70">
        <v>8751.92</v>
      </c>
      <c r="AE211" s="70">
        <v>1041.03</v>
      </c>
      <c r="AF211" s="70">
        <v>267930.52</v>
      </c>
      <c r="AG211" t="s">
        <v>751</v>
      </c>
      <c r="AH211" s="70">
        <v>49664</v>
      </c>
      <c r="AI211" s="70">
        <v>97180.61</v>
      </c>
      <c r="AJ211">
        <v>73.06</v>
      </c>
      <c r="AK211">
        <v>38.82</v>
      </c>
      <c r="AL211">
        <v>43.69</v>
      </c>
      <c r="AM211">
        <v>4.8499999999999996</v>
      </c>
      <c r="AN211" s="70">
        <v>1145.5899999999999</v>
      </c>
      <c r="AO211">
        <v>0.65239999999999998</v>
      </c>
      <c r="AP211" s="70">
        <v>1310.6600000000001</v>
      </c>
      <c r="AQ211" s="70">
        <v>1993.27</v>
      </c>
      <c r="AR211" s="70">
        <v>6465.83</v>
      </c>
      <c r="AS211">
        <v>686.48</v>
      </c>
      <c r="AT211">
        <v>347.11</v>
      </c>
      <c r="AU211" s="70">
        <v>10803.36</v>
      </c>
      <c r="AV211" s="70">
        <v>2542.31</v>
      </c>
      <c r="AW211">
        <v>0.22339999999999999</v>
      </c>
      <c r="AX211" s="70">
        <v>7603.74</v>
      </c>
      <c r="AY211">
        <v>0.66800000000000004</v>
      </c>
      <c r="AZ211">
        <v>826.79</v>
      </c>
      <c r="BA211">
        <v>7.2599999999999998E-2</v>
      </c>
      <c r="BB211">
        <v>409.32</v>
      </c>
      <c r="BC211">
        <v>3.5999999999999997E-2</v>
      </c>
      <c r="BD211" s="70">
        <v>11382.16</v>
      </c>
      <c r="BE211">
        <v>989.43</v>
      </c>
      <c r="BF211">
        <v>8.4400000000000003E-2</v>
      </c>
      <c r="BG211">
        <v>0.60350000000000004</v>
      </c>
      <c r="BH211">
        <v>0.216</v>
      </c>
      <c r="BI211">
        <v>0.1222</v>
      </c>
      <c r="BJ211">
        <v>3.3300000000000003E-2</v>
      </c>
      <c r="BK211">
        <v>2.5000000000000001E-2</v>
      </c>
    </row>
    <row r="212" spans="1:63" x14ac:dyDescent="0.25">
      <c r="A212" t="s">
        <v>291</v>
      </c>
      <c r="B212">
        <v>45393</v>
      </c>
      <c r="C212">
        <v>38.14</v>
      </c>
      <c r="D212">
        <v>82.42</v>
      </c>
      <c r="E212" s="70">
        <v>3143.59</v>
      </c>
      <c r="F212" s="70">
        <v>3020.71</v>
      </c>
      <c r="G212">
        <v>2.1899999999999999E-2</v>
      </c>
      <c r="H212">
        <v>1.67E-2</v>
      </c>
      <c r="I212">
        <v>1E-3</v>
      </c>
      <c r="J212">
        <v>2.0799999999999999E-2</v>
      </c>
      <c r="K212">
        <v>0.91739999999999999</v>
      </c>
      <c r="L212">
        <v>2.2200000000000001E-2</v>
      </c>
      <c r="M212">
        <v>0.1108</v>
      </c>
      <c r="N212">
        <v>7.6E-3</v>
      </c>
      <c r="O212">
        <v>0.1074</v>
      </c>
      <c r="P212" s="70">
        <v>63088.22</v>
      </c>
      <c r="Q212">
        <v>0.19239999999999999</v>
      </c>
      <c r="R212">
        <v>0.20169999999999999</v>
      </c>
      <c r="S212">
        <v>0.60599999999999998</v>
      </c>
      <c r="T212">
        <v>19.54</v>
      </c>
      <c r="U212">
        <v>14.93</v>
      </c>
      <c r="V212" s="70">
        <v>85212.14</v>
      </c>
      <c r="W212">
        <v>207.83</v>
      </c>
      <c r="X212" s="70">
        <v>200799.44</v>
      </c>
      <c r="Y212">
        <v>0.86870000000000003</v>
      </c>
      <c r="Z212">
        <v>0.1041</v>
      </c>
      <c r="AA212">
        <v>2.7199999999999998E-2</v>
      </c>
      <c r="AB212">
        <v>0.1313</v>
      </c>
      <c r="AC212">
        <v>200.8</v>
      </c>
      <c r="AD212" s="70">
        <v>7929.95</v>
      </c>
      <c r="AE212" s="70">
        <v>1012.74</v>
      </c>
      <c r="AF212" s="70">
        <v>238714.02</v>
      </c>
      <c r="AG212" t="s">
        <v>751</v>
      </c>
      <c r="AH212" s="70">
        <v>51343</v>
      </c>
      <c r="AI212" s="70">
        <v>98434.8</v>
      </c>
      <c r="AJ212">
        <v>72.989999999999995</v>
      </c>
      <c r="AK212">
        <v>39.25</v>
      </c>
      <c r="AL212">
        <v>43.65</v>
      </c>
      <c r="AM212">
        <v>4.54</v>
      </c>
      <c r="AN212" s="70">
        <v>1533.79</v>
      </c>
      <c r="AO212">
        <v>0.66569999999999996</v>
      </c>
      <c r="AP212" s="70">
        <v>1259.32</v>
      </c>
      <c r="AQ212" s="70">
        <v>1893.97</v>
      </c>
      <c r="AR212" s="70">
        <v>5930.39</v>
      </c>
      <c r="AS212">
        <v>631.28</v>
      </c>
      <c r="AT212">
        <v>308.64999999999998</v>
      </c>
      <c r="AU212" s="70">
        <v>10023.61</v>
      </c>
      <c r="AV212" s="70">
        <v>2763.42</v>
      </c>
      <c r="AW212">
        <v>0.25559999999999999</v>
      </c>
      <c r="AX212" s="70">
        <v>6980.9</v>
      </c>
      <c r="AY212">
        <v>0.64570000000000005</v>
      </c>
      <c r="AZ212">
        <v>712.85</v>
      </c>
      <c r="BA212">
        <v>6.59E-2</v>
      </c>
      <c r="BB212">
        <v>353.39</v>
      </c>
      <c r="BC212">
        <v>3.27E-2</v>
      </c>
      <c r="BD212" s="70">
        <v>10810.56</v>
      </c>
      <c r="BE212" s="70">
        <v>1365.28</v>
      </c>
      <c r="BF212">
        <v>0.13270000000000001</v>
      </c>
      <c r="BG212">
        <v>0.59550000000000003</v>
      </c>
      <c r="BH212">
        <v>0.2165</v>
      </c>
      <c r="BI212">
        <v>0.13039999999999999</v>
      </c>
      <c r="BJ212">
        <v>3.56E-2</v>
      </c>
      <c r="BK212">
        <v>2.1999999999999999E-2</v>
      </c>
    </row>
    <row r="213" spans="1:63" x14ac:dyDescent="0.25">
      <c r="A213" t="s">
        <v>292</v>
      </c>
      <c r="B213">
        <v>49619</v>
      </c>
      <c r="C213">
        <v>72.05</v>
      </c>
      <c r="D213">
        <v>13.39</v>
      </c>
      <c r="E213">
        <v>964.46</v>
      </c>
      <c r="F213">
        <v>927.91</v>
      </c>
      <c r="G213">
        <v>2.3999999999999998E-3</v>
      </c>
      <c r="H213">
        <v>6.0000000000000001E-3</v>
      </c>
      <c r="I213">
        <v>8.0000000000000004E-4</v>
      </c>
      <c r="J213">
        <v>7.3000000000000001E-3</v>
      </c>
      <c r="K213">
        <v>0.96899999999999997</v>
      </c>
      <c r="L213">
        <v>1.46E-2</v>
      </c>
      <c r="M213">
        <v>0.55800000000000005</v>
      </c>
      <c r="N213">
        <v>2.7000000000000001E-3</v>
      </c>
      <c r="O213">
        <v>0.16009999999999999</v>
      </c>
      <c r="P213" s="70">
        <v>47609.95</v>
      </c>
      <c r="Q213">
        <v>0.2266</v>
      </c>
      <c r="R213">
        <v>0.21790000000000001</v>
      </c>
      <c r="S213">
        <v>0.55559999999999998</v>
      </c>
      <c r="T213">
        <v>17.059999999999999</v>
      </c>
      <c r="U213">
        <v>7.98</v>
      </c>
      <c r="V213" s="70">
        <v>62772.44</v>
      </c>
      <c r="W213">
        <v>115.89</v>
      </c>
      <c r="X213" s="70">
        <v>101692.27</v>
      </c>
      <c r="Y213">
        <v>0.74429999999999996</v>
      </c>
      <c r="Z213">
        <v>0.124</v>
      </c>
      <c r="AA213">
        <v>0.13170000000000001</v>
      </c>
      <c r="AB213">
        <v>0.25569999999999998</v>
      </c>
      <c r="AC213">
        <v>101.69</v>
      </c>
      <c r="AD213" s="70">
        <v>2683.46</v>
      </c>
      <c r="AE213">
        <v>331.42</v>
      </c>
      <c r="AF213" s="70">
        <v>103411.9</v>
      </c>
      <c r="AG213" t="s">
        <v>751</v>
      </c>
      <c r="AH213" s="70">
        <v>28578</v>
      </c>
      <c r="AI213" s="70">
        <v>40832.36</v>
      </c>
      <c r="AJ213">
        <v>35.840000000000003</v>
      </c>
      <c r="AK213">
        <v>24.96</v>
      </c>
      <c r="AL213">
        <v>27.29</v>
      </c>
      <c r="AM213">
        <v>3.86</v>
      </c>
      <c r="AN213" s="70">
        <v>1065.82</v>
      </c>
      <c r="AO213">
        <v>1.0396000000000001</v>
      </c>
      <c r="AP213" s="70">
        <v>1289.51</v>
      </c>
      <c r="AQ213" s="70">
        <v>2089.5700000000002</v>
      </c>
      <c r="AR213" s="70">
        <v>5460.94</v>
      </c>
      <c r="AS213">
        <v>471.05</v>
      </c>
      <c r="AT213">
        <v>292.64999999999998</v>
      </c>
      <c r="AU213" s="70">
        <v>9603.7199999999993</v>
      </c>
      <c r="AV213" s="70">
        <v>6135.26</v>
      </c>
      <c r="AW213">
        <v>0.55389999999999995</v>
      </c>
      <c r="AX213" s="70">
        <v>2640.17</v>
      </c>
      <c r="AY213">
        <v>0.2384</v>
      </c>
      <c r="AZ213" s="70">
        <v>1064.5899999999999</v>
      </c>
      <c r="BA213">
        <v>9.6100000000000005E-2</v>
      </c>
      <c r="BB213" s="70">
        <v>1235.95</v>
      </c>
      <c r="BC213">
        <v>0.1116</v>
      </c>
      <c r="BD213" s="70">
        <v>11075.97</v>
      </c>
      <c r="BE213" s="70">
        <v>5218.3500000000004</v>
      </c>
      <c r="BF213">
        <v>2.1200999999999999</v>
      </c>
      <c r="BG213">
        <v>0.51139999999999997</v>
      </c>
      <c r="BH213">
        <v>0.22620000000000001</v>
      </c>
      <c r="BI213">
        <v>0.2034</v>
      </c>
      <c r="BJ213">
        <v>3.9399999999999998E-2</v>
      </c>
      <c r="BK213">
        <v>1.9599999999999999E-2</v>
      </c>
    </row>
    <row r="214" spans="1:63" x14ac:dyDescent="0.25">
      <c r="A214" t="s">
        <v>293</v>
      </c>
      <c r="B214">
        <v>50013</v>
      </c>
      <c r="C214">
        <v>44.43</v>
      </c>
      <c r="D214">
        <v>99.72</v>
      </c>
      <c r="E214" s="70">
        <v>4430.6099999999997</v>
      </c>
      <c r="F214" s="70">
        <v>4204.75</v>
      </c>
      <c r="G214">
        <v>1.8200000000000001E-2</v>
      </c>
      <c r="H214">
        <v>1.7600000000000001E-2</v>
      </c>
      <c r="I214">
        <v>1.1999999999999999E-3</v>
      </c>
      <c r="J214">
        <v>2.35E-2</v>
      </c>
      <c r="K214">
        <v>0.91279999999999994</v>
      </c>
      <c r="L214">
        <v>2.6700000000000002E-2</v>
      </c>
      <c r="M214">
        <v>0.1948</v>
      </c>
      <c r="N214">
        <v>1.06E-2</v>
      </c>
      <c r="O214">
        <v>0.1152</v>
      </c>
      <c r="P214" s="70">
        <v>59738.02</v>
      </c>
      <c r="Q214">
        <v>0.2142</v>
      </c>
      <c r="R214">
        <v>0.21099999999999999</v>
      </c>
      <c r="S214">
        <v>0.57479999999999998</v>
      </c>
      <c r="T214">
        <v>19.899999999999999</v>
      </c>
      <c r="U214">
        <v>21.35</v>
      </c>
      <c r="V214" s="70">
        <v>78654.289999999994</v>
      </c>
      <c r="W214">
        <v>204.25</v>
      </c>
      <c r="X214" s="70">
        <v>162564.07999999999</v>
      </c>
      <c r="Y214">
        <v>0.80030000000000001</v>
      </c>
      <c r="Z214">
        <v>0.17380000000000001</v>
      </c>
      <c r="AA214">
        <v>2.5999999999999999E-2</v>
      </c>
      <c r="AB214">
        <v>0.19969999999999999</v>
      </c>
      <c r="AC214">
        <v>162.56</v>
      </c>
      <c r="AD214" s="70">
        <v>6115.33</v>
      </c>
      <c r="AE214">
        <v>764.77</v>
      </c>
      <c r="AF214" s="70">
        <v>184553.15</v>
      </c>
      <c r="AG214" t="s">
        <v>751</v>
      </c>
      <c r="AH214" s="70">
        <v>40457</v>
      </c>
      <c r="AI214" s="70">
        <v>66503.11</v>
      </c>
      <c r="AJ214">
        <v>61.02</v>
      </c>
      <c r="AK214">
        <v>36.75</v>
      </c>
      <c r="AL214">
        <v>38.82</v>
      </c>
      <c r="AM214">
        <v>4.54</v>
      </c>
      <c r="AN214" s="70">
        <v>1533.79</v>
      </c>
      <c r="AO214">
        <v>0.78569999999999995</v>
      </c>
      <c r="AP214" s="70">
        <v>1096.3499999999999</v>
      </c>
      <c r="AQ214" s="70">
        <v>1771.2</v>
      </c>
      <c r="AR214" s="70">
        <v>5451.61</v>
      </c>
      <c r="AS214">
        <v>532.41999999999996</v>
      </c>
      <c r="AT214">
        <v>253.22</v>
      </c>
      <c r="AU214" s="70">
        <v>9104.81</v>
      </c>
      <c r="AV214" s="70">
        <v>3277.44</v>
      </c>
      <c r="AW214">
        <v>0.32750000000000001</v>
      </c>
      <c r="AX214" s="70">
        <v>5535.54</v>
      </c>
      <c r="AY214">
        <v>0.55310000000000004</v>
      </c>
      <c r="AZ214">
        <v>762.07</v>
      </c>
      <c r="BA214">
        <v>7.6100000000000001E-2</v>
      </c>
      <c r="BB214">
        <v>433.78</v>
      </c>
      <c r="BC214">
        <v>4.3299999999999998E-2</v>
      </c>
      <c r="BD214" s="70">
        <v>10008.83</v>
      </c>
      <c r="BE214" s="70">
        <v>1898.97</v>
      </c>
      <c r="BF214">
        <v>0.28849999999999998</v>
      </c>
      <c r="BG214">
        <v>0.5897</v>
      </c>
      <c r="BH214">
        <v>0.22320000000000001</v>
      </c>
      <c r="BI214">
        <v>0.13500000000000001</v>
      </c>
      <c r="BJ214">
        <v>3.2399999999999998E-2</v>
      </c>
      <c r="BK214">
        <v>1.9800000000000002E-2</v>
      </c>
    </row>
    <row r="215" spans="1:63" x14ac:dyDescent="0.25">
      <c r="A215" t="s">
        <v>294</v>
      </c>
      <c r="B215">
        <v>50559</v>
      </c>
      <c r="C215">
        <v>72.67</v>
      </c>
      <c r="D215">
        <v>16.53</v>
      </c>
      <c r="E215" s="70">
        <v>1200.96</v>
      </c>
      <c r="F215" s="70">
        <v>1186.4100000000001</v>
      </c>
      <c r="G215">
        <v>4.0000000000000001E-3</v>
      </c>
      <c r="H215">
        <v>6.1000000000000004E-3</v>
      </c>
      <c r="I215">
        <v>8.0000000000000004E-4</v>
      </c>
      <c r="J215">
        <v>1.09E-2</v>
      </c>
      <c r="K215">
        <v>0.96130000000000004</v>
      </c>
      <c r="L215">
        <v>1.6799999999999999E-2</v>
      </c>
      <c r="M215">
        <v>0.33710000000000001</v>
      </c>
      <c r="N215">
        <v>2.3999999999999998E-3</v>
      </c>
      <c r="O215">
        <v>0.13239999999999999</v>
      </c>
      <c r="P215" s="70">
        <v>50704.7</v>
      </c>
      <c r="Q215">
        <v>0.24879999999999999</v>
      </c>
      <c r="R215">
        <v>0.19139999999999999</v>
      </c>
      <c r="S215">
        <v>0.55979999999999996</v>
      </c>
      <c r="T215">
        <v>18.79</v>
      </c>
      <c r="U215">
        <v>9.64</v>
      </c>
      <c r="V215" s="70">
        <v>64697.69</v>
      </c>
      <c r="W215">
        <v>120.72</v>
      </c>
      <c r="X215" s="70">
        <v>117685.25</v>
      </c>
      <c r="Y215">
        <v>0.88739999999999997</v>
      </c>
      <c r="Z215">
        <v>6.3100000000000003E-2</v>
      </c>
      <c r="AA215">
        <v>4.9399999999999999E-2</v>
      </c>
      <c r="AB215">
        <v>0.11260000000000001</v>
      </c>
      <c r="AC215">
        <v>117.69</v>
      </c>
      <c r="AD215" s="70">
        <v>3105.12</v>
      </c>
      <c r="AE215">
        <v>442.95</v>
      </c>
      <c r="AF215" s="70">
        <v>119166.42</v>
      </c>
      <c r="AG215" t="s">
        <v>751</v>
      </c>
      <c r="AH215" s="70">
        <v>33667</v>
      </c>
      <c r="AI215" s="70">
        <v>48636.57</v>
      </c>
      <c r="AJ215">
        <v>40.35</v>
      </c>
      <c r="AK215">
        <v>25.12</v>
      </c>
      <c r="AL215">
        <v>28.42</v>
      </c>
      <c r="AM215">
        <v>4.6900000000000004</v>
      </c>
      <c r="AN215" s="70">
        <v>1291.74</v>
      </c>
      <c r="AO215">
        <v>1.0734999999999999</v>
      </c>
      <c r="AP215" s="70">
        <v>1133.23</v>
      </c>
      <c r="AQ215" s="70">
        <v>1786.66</v>
      </c>
      <c r="AR215" s="70">
        <v>4988.7299999999996</v>
      </c>
      <c r="AS215">
        <v>367.35</v>
      </c>
      <c r="AT215">
        <v>268.08999999999997</v>
      </c>
      <c r="AU215" s="70">
        <v>8544.0499999999993</v>
      </c>
      <c r="AV215" s="70">
        <v>4919.66</v>
      </c>
      <c r="AW215">
        <v>0.50190000000000001</v>
      </c>
      <c r="AX215" s="70">
        <v>3165.32</v>
      </c>
      <c r="AY215">
        <v>0.32290000000000002</v>
      </c>
      <c r="AZ215" s="70">
        <v>1094.3</v>
      </c>
      <c r="BA215">
        <v>0.1116</v>
      </c>
      <c r="BB215">
        <v>622.14</v>
      </c>
      <c r="BC215">
        <v>6.3500000000000001E-2</v>
      </c>
      <c r="BD215" s="70">
        <v>9801.42</v>
      </c>
      <c r="BE215" s="70">
        <v>4212.1899999999996</v>
      </c>
      <c r="BF215">
        <v>1.2128000000000001</v>
      </c>
      <c r="BG215">
        <v>0.54659999999999997</v>
      </c>
      <c r="BH215">
        <v>0.21129999999999999</v>
      </c>
      <c r="BI215">
        <v>0.18160000000000001</v>
      </c>
      <c r="BJ215">
        <v>3.6299999999999999E-2</v>
      </c>
      <c r="BK215">
        <v>2.4299999999999999E-2</v>
      </c>
    </row>
    <row r="216" spans="1:63" x14ac:dyDescent="0.25">
      <c r="A216" t="s">
        <v>295</v>
      </c>
      <c r="B216">
        <v>47266</v>
      </c>
      <c r="C216">
        <v>83.48</v>
      </c>
      <c r="D216">
        <v>15.72</v>
      </c>
      <c r="E216" s="70">
        <v>1312.17</v>
      </c>
      <c r="F216" s="70">
        <v>1311.29</v>
      </c>
      <c r="G216">
        <v>4.7000000000000002E-3</v>
      </c>
      <c r="H216">
        <v>6.4000000000000003E-3</v>
      </c>
      <c r="I216">
        <v>1.4E-3</v>
      </c>
      <c r="J216">
        <v>2.5000000000000001E-2</v>
      </c>
      <c r="K216">
        <v>0.94259999999999999</v>
      </c>
      <c r="L216">
        <v>1.9900000000000001E-2</v>
      </c>
      <c r="M216">
        <v>0.30130000000000001</v>
      </c>
      <c r="N216">
        <v>3.0999999999999999E-3</v>
      </c>
      <c r="O216">
        <v>0.1298</v>
      </c>
      <c r="P216" s="70">
        <v>52456.65</v>
      </c>
      <c r="Q216">
        <v>0.26269999999999999</v>
      </c>
      <c r="R216">
        <v>0.1714</v>
      </c>
      <c r="S216">
        <v>0.56589999999999996</v>
      </c>
      <c r="T216">
        <v>18.59</v>
      </c>
      <c r="U216">
        <v>10.11</v>
      </c>
      <c r="V216" s="70">
        <v>68674.600000000006</v>
      </c>
      <c r="W216">
        <v>125.07</v>
      </c>
      <c r="X216" s="70">
        <v>135120.17000000001</v>
      </c>
      <c r="Y216">
        <v>0.874</v>
      </c>
      <c r="Z216">
        <v>7.5399999999999995E-2</v>
      </c>
      <c r="AA216">
        <v>5.0599999999999999E-2</v>
      </c>
      <c r="AB216">
        <v>0.126</v>
      </c>
      <c r="AC216">
        <v>135.12</v>
      </c>
      <c r="AD216" s="70">
        <v>3820.87</v>
      </c>
      <c r="AE216">
        <v>507.59</v>
      </c>
      <c r="AF216" s="70">
        <v>139606.65</v>
      </c>
      <c r="AG216" t="s">
        <v>751</v>
      </c>
      <c r="AH216" s="70">
        <v>35878</v>
      </c>
      <c r="AI216" s="70">
        <v>51470.04</v>
      </c>
      <c r="AJ216">
        <v>44.27</v>
      </c>
      <c r="AK216">
        <v>26.79</v>
      </c>
      <c r="AL216">
        <v>30.57</v>
      </c>
      <c r="AM216">
        <v>4.45</v>
      </c>
      <c r="AN216" s="70">
        <v>1403.05</v>
      </c>
      <c r="AO216">
        <v>1.1331</v>
      </c>
      <c r="AP216" s="70">
        <v>1197.18</v>
      </c>
      <c r="AQ216" s="70">
        <v>1805.31</v>
      </c>
      <c r="AR216" s="70">
        <v>5139.91</v>
      </c>
      <c r="AS216">
        <v>476.3</v>
      </c>
      <c r="AT216">
        <v>223.05</v>
      </c>
      <c r="AU216" s="70">
        <v>8841.75</v>
      </c>
      <c r="AV216" s="70">
        <v>4397.8</v>
      </c>
      <c r="AW216">
        <v>0.43740000000000001</v>
      </c>
      <c r="AX216" s="70">
        <v>3912.63</v>
      </c>
      <c r="AY216">
        <v>0.3891</v>
      </c>
      <c r="AZ216" s="70">
        <v>1175.3499999999999</v>
      </c>
      <c r="BA216">
        <v>0.1169</v>
      </c>
      <c r="BB216">
        <v>569.64</v>
      </c>
      <c r="BC216">
        <v>5.6599999999999998E-2</v>
      </c>
      <c r="BD216" s="70">
        <v>10055.41</v>
      </c>
      <c r="BE216" s="70">
        <v>3680.58</v>
      </c>
      <c r="BF216">
        <v>0.91479999999999995</v>
      </c>
      <c r="BG216">
        <v>0.55320000000000003</v>
      </c>
      <c r="BH216">
        <v>0.20910000000000001</v>
      </c>
      <c r="BI216">
        <v>0.17799999999999999</v>
      </c>
      <c r="BJ216">
        <v>3.8399999999999997E-2</v>
      </c>
      <c r="BK216">
        <v>2.1299999999999999E-2</v>
      </c>
    </row>
    <row r="217" spans="1:63" x14ac:dyDescent="0.25">
      <c r="A217" t="s">
        <v>296</v>
      </c>
      <c r="B217">
        <v>45401</v>
      </c>
      <c r="C217">
        <v>85.76</v>
      </c>
      <c r="D217">
        <v>19.850000000000001</v>
      </c>
      <c r="E217" s="70">
        <v>1702.56</v>
      </c>
      <c r="F217" s="70">
        <v>1705.8</v>
      </c>
      <c r="G217">
        <v>2.3E-3</v>
      </c>
      <c r="H217">
        <v>8.3000000000000001E-3</v>
      </c>
      <c r="I217">
        <v>8.9999999999999998E-4</v>
      </c>
      <c r="J217">
        <v>1.0999999999999999E-2</v>
      </c>
      <c r="K217">
        <v>0.95599999999999996</v>
      </c>
      <c r="L217">
        <v>2.1499999999999998E-2</v>
      </c>
      <c r="M217">
        <v>0.54249999999999998</v>
      </c>
      <c r="N217">
        <v>1.8E-3</v>
      </c>
      <c r="O217">
        <v>0.1603</v>
      </c>
      <c r="P217" s="70">
        <v>49970.879999999997</v>
      </c>
      <c r="Q217">
        <v>0.20930000000000001</v>
      </c>
      <c r="R217">
        <v>0.18909999999999999</v>
      </c>
      <c r="S217">
        <v>0.60160000000000002</v>
      </c>
      <c r="T217">
        <v>18.47</v>
      </c>
      <c r="U217">
        <v>11.55</v>
      </c>
      <c r="V217" s="70">
        <v>67360.320000000007</v>
      </c>
      <c r="W217">
        <v>142.12</v>
      </c>
      <c r="X217" s="70">
        <v>90358.7</v>
      </c>
      <c r="Y217">
        <v>0.83919999999999995</v>
      </c>
      <c r="Z217">
        <v>0.1053</v>
      </c>
      <c r="AA217">
        <v>5.5500000000000001E-2</v>
      </c>
      <c r="AB217">
        <v>0.1608</v>
      </c>
      <c r="AC217">
        <v>90.36</v>
      </c>
      <c r="AD217" s="70">
        <v>2269.16</v>
      </c>
      <c r="AE217">
        <v>329.88</v>
      </c>
      <c r="AF217" s="70">
        <v>91088.8</v>
      </c>
      <c r="AG217" t="s">
        <v>751</v>
      </c>
      <c r="AH217" s="70">
        <v>29702</v>
      </c>
      <c r="AI217" s="70">
        <v>41893.160000000003</v>
      </c>
      <c r="AJ217">
        <v>35.51</v>
      </c>
      <c r="AK217">
        <v>24.11</v>
      </c>
      <c r="AL217">
        <v>27.16</v>
      </c>
      <c r="AM217">
        <v>3.98</v>
      </c>
      <c r="AN217">
        <v>665.56</v>
      </c>
      <c r="AO217">
        <v>0.91510000000000002</v>
      </c>
      <c r="AP217" s="70">
        <v>1082.8800000000001</v>
      </c>
      <c r="AQ217" s="70">
        <v>1873.24</v>
      </c>
      <c r="AR217" s="70">
        <v>5038.37</v>
      </c>
      <c r="AS217">
        <v>392.65</v>
      </c>
      <c r="AT217">
        <v>257.60000000000002</v>
      </c>
      <c r="AU217" s="70">
        <v>8644.76</v>
      </c>
      <c r="AV217" s="70">
        <v>5700.29</v>
      </c>
      <c r="AW217">
        <v>0.59040000000000004</v>
      </c>
      <c r="AX217" s="70">
        <v>2053.62</v>
      </c>
      <c r="AY217">
        <v>0.2127</v>
      </c>
      <c r="AZ217">
        <v>971.32</v>
      </c>
      <c r="BA217">
        <v>0.10059999999999999</v>
      </c>
      <c r="BB217">
        <v>930.34</v>
      </c>
      <c r="BC217">
        <v>9.64E-2</v>
      </c>
      <c r="BD217" s="70">
        <v>9655.57</v>
      </c>
      <c r="BE217" s="70">
        <v>5315.78</v>
      </c>
      <c r="BF217">
        <v>2.0733999999999999</v>
      </c>
      <c r="BG217">
        <v>0.53269999999999995</v>
      </c>
      <c r="BH217">
        <v>0.22470000000000001</v>
      </c>
      <c r="BI217">
        <v>0.18840000000000001</v>
      </c>
      <c r="BJ217">
        <v>3.61E-2</v>
      </c>
      <c r="BK217">
        <v>1.8100000000000002E-2</v>
      </c>
    </row>
    <row r="218" spans="1:63" x14ac:dyDescent="0.25">
      <c r="A218" t="s">
        <v>297</v>
      </c>
      <c r="B218">
        <v>46235</v>
      </c>
      <c r="C218">
        <v>56.29</v>
      </c>
      <c r="D218">
        <v>31.15</v>
      </c>
      <c r="E218" s="70">
        <v>1753.1</v>
      </c>
      <c r="F218" s="70">
        <v>1742.83</v>
      </c>
      <c r="G218">
        <v>8.2000000000000007E-3</v>
      </c>
      <c r="H218">
        <v>1.0699999999999999E-2</v>
      </c>
      <c r="I218">
        <v>1.5E-3</v>
      </c>
      <c r="J218">
        <v>2.64E-2</v>
      </c>
      <c r="K218">
        <v>0.93089999999999995</v>
      </c>
      <c r="L218">
        <v>2.24E-2</v>
      </c>
      <c r="M218">
        <v>0.28360000000000002</v>
      </c>
      <c r="N218">
        <v>6.7999999999999996E-3</v>
      </c>
      <c r="O218">
        <v>0.1215</v>
      </c>
      <c r="P218" s="70">
        <v>53433.99</v>
      </c>
      <c r="Q218">
        <v>0.2311</v>
      </c>
      <c r="R218">
        <v>0.1825</v>
      </c>
      <c r="S218">
        <v>0.58640000000000003</v>
      </c>
      <c r="T218">
        <v>19.45</v>
      </c>
      <c r="U218">
        <v>11.32</v>
      </c>
      <c r="V218" s="70">
        <v>69330.52</v>
      </c>
      <c r="W218">
        <v>150.22</v>
      </c>
      <c r="X218" s="70">
        <v>144403.25</v>
      </c>
      <c r="Y218">
        <v>0.83379999999999999</v>
      </c>
      <c r="Z218">
        <v>0.12690000000000001</v>
      </c>
      <c r="AA218">
        <v>3.9300000000000002E-2</v>
      </c>
      <c r="AB218">
        <v>0.16619999999999999</v>
      </c>
      <c r="AC218">
        <v>144.4</v>
      </c>
      <c r="AD218" s="70">
        <v>4449.29</v>
      </c>
      <c r="AE218">
        <v>567.5</v>
      </c>
      <c r="AF218" s="70">
        <v>152019.56</v>
      </c>
      <c r="AG218" t="s">
        <v>751</v>
      </c>
      <c r="AH218" s="70">
        <v>35812</v>
      </c>
      <c r="AI218" s="70">
        <v>54395.06</v>
      </c>
      <c r="AJ218">
        <v>48.12</v>
      </c>
      <c r="AK218">
        <v>29.29</v>
      </c>
      <c r="AL218">
        <v>32.01</v>
      </c>
      <c r="AM218">
        <v>4.8600000000000003</v>
      </c>
      <c r="AN218" s="70">
        <v>1181.3599999999999</v>
      </c>
      <c r="AO218">
        <v>0.94359999999999999</v>
      </c>
      <c r="AP218" s="70">
        <v>1166.55</v>
      </c>
      <c r="AQ218" s="70">
        <v>1656.36</v>
      </c>
      <c r="AR218" s="70">
        <v>5157.57</v>
      </c>
      <c r="AS218">
        <v>420.9</v>
      </c>
      <c r="AT218">
        <v>216</v>
      </c>
      <c r="AU218" s="70">
        <v>8617.3799999999992</v>
      </c>
      <c r="AV218" s="70">
        <v>4021.37</v>
      </c>
      <c r="AW218">
        <v>0.41360000000000002</v>
      </c>
      <c r="AX218" s="70">
        <v>4153.25</v>
      </c>
      <c r="AY218">
        <v>0.42709999999999998</v>
      </c>
      <c r="AZ218" s="70">
        <v>1010.73</v>
      </c>
      <c r="BA218">
        <v>0.10390000000000001</v>
      </c>
      <c r="BB218">
        <v>537.91</v>
      </c>
      <c r="BC218">
        <v>5.5300000000000002E-2</v>
      </c>
      <c r="BD218" s="70">
        <v>9723.25</v>
      </c>
      <c r="BE218" s="70">
        <v>3095.94</v>
      </c>
      <c r="BF218">
        <v>0.64939999999999998</v>
      </c>
      <c r="BG218">
        <v>0.53400000000000003</v>
      </c>
      <c r="BH218">
        <v>0.2374</v>
      </c>
      <c r="BI218">
        <v>0.1593</v>
      </c>
      <c r="BJ218">
        <v>4.3099999999999999E-2</v>
      </c>
      <c r="BK218">
        <v>2.6200000000000001E-2</v>
      </c>
    </row>
    <row r="219" spans="1:63" x14ac:dyDescent="0.25">
      <c r="A219" t="s">
        <v>298</v>
      </c>
      <c r="B219">
        <v>44099</v>
      </c>
      <c r="C219">
        <v>89.14</v>
      </c>
      <c r="D219">
        <v>29.42</v>
      </c>
      <c r="E219" s="70">
        <v>2622.29</v>
      </c>
      <c r="F219" s="70">
        <v>2498.21</v>
      </c>
      <c r="G219">
        <v>7.4999999999999997E-3</v>
      </c>
      <c r="H219">
        <v>1.23E-2</v>
      </c>
      <c r="I219">
        <v>1.1999999999999999E-3</v>
      </c>
      <c r="J219">
        <v>1.89E-2</v>
      </c>
      <c r="K219">
        <v>0.93320000000000003</v>
      </c>
      <c r="L219">
        <v>2.6800000000000001E-2</v>
      </c>
      <c r="M219">
        <v>0.46360000000000001</v>
      </c>
      <c r="N219">
        <v>7.7000000000000002E-3</v>
      </c>
      <c r="O219">
        <v>0.15859999999999999</v>
      </c>
      <c r="P219" s="70">
        <v>53925.24</v>
      </c>
      <c r="Q219">
        <v>0.19439999999999999</v>
      </c>
      <c r="R219">
        <v>0.18079999999999999</v>
      </c>
      <c r="S219">
        <v>0.62480000000000002</v>
      </c>
      <c r="T219">
        <v>18.25</v>
      </c>
      <c r="U219">
        <v>18.329999999999998</v>
      </c>
      <c r="V219" s="70">
        <v>71292.94</v>
      </c>
      <c r="W219">
        <v>139.4</v>
      </c>
      <c r="X219" s="70">
        <v>135010.56</v>
      </c>
      <c r="Y219">
        <v>0.7349</v>
      </c>
      <c r="Z219">
        <v>0.20230000000000001</v>
      </c>
      <c r="AA219">
        <v>6.2799999999999995E-2</v>
      </c>
      <c r="AB219">
        <v>0.2651</v>
      </c>
      <c r="AC219">
        <v>135.01</v>
      </c>
      <c r="AD219" s="70">
        <v>4309.68</v>
      </c>
      <c r="AE219">
        <v>520.07000000000005</v>
      </c>
      <c r="AF219" s="70">
        <v>140756.98000000001</v>
      </c>
      <c r="AG219" t="s">
        <v>751</v>
      </c>
      <c r="AH219" s="70">
        <v>29404</v>
      </c>
      <c r="AI219" s="70">
        <v>45391.38</v>
      </c>
      <c r="AJ219">
        <v>46.78</v>
      </c>
      <c r="AK219">
        <v>29.72</v>
      </c>
      <c r="AL219">
        <v>33.869999999999997</v>
      </c>
      <c r="AM219">
        <v>4.1500000000000004</v>
      </c>
      <c r="AN219">
        <v>559.69000000000005</v>
      </c>
      <c r="AO219">
        <v>1.0569999999999999</v>
      </c>
      <c r="AP219" s="70">
        <v>1202.6400000000001</v>
      </c>
      <c r="AQ219" s="70">
        <v>1746.21</v>
      </c>
      <c r="AR219" s="70">
        <v>5694.88</v>
      </c>
      <c r="AS219">
        <v>472.12</v>
      </c>
      <c r="AT219">
        <v>283.61</v>
      </c>
      <c r="AU219" s="70">
        <v>9399.4699999999993</v>
      </c>
      <c r="AV219" s="70">
        <v>4582.04</v>
      </c>
      <c r="AW219">
        <v>0.44919999999999999</v>
      </c>
      <c r="AX219" s="70">
        <v>3948.14</v>
      </c>
      <c r="AY219">
        <v>0.3871</v>
      </c>
      <c r="AZ219">
        <v>813.32</v>
      </c>
      <c r="BA219">
        <v>7.9699999999999993E-2</v>
      </c>
      <c r="BB219">
        <v>857.02</v>
      </c>
      <c r="BC219">
        <v>8.4000000000000005E-2</v>
      </c>
      <c r="BD219" s="70">
        <v>10200.51</v>
      </c>
      <c r="BE219" s="70">
        <v>3140.47</v>
      </c>
      <c r="BF219">
        <v>0.87470000000000003</v>
      </c>
      <c r="BG219">
        <v>0.56130000000000002</v>
      </c>
      <c r="BH219">
        <v>0.22339999999999999</v>
      </c>
      <c r="BI219">
        <v>0.1578</v>
      </c>
      <c r="BJ219">
        <v>3.2599999999999997E-2</v>
      </c>
      <c r="BK219">
        <v>2.4899999999999999E-2</v>
      </c>
    </row>
    <row r="220" spans="1:63" x14ac:dyDescent="0.25">
      <c r="A220" t="s">
        <v>299</v>
      </c>
      <c r="B220">
        <v>46979</v>
      </c>
      <c r="C220">
        <v>33.43</v>
      </c>
      <c r="D220">
        <v>145.44999999999999</v>
      </c>
      <c r="E220" s="70">
        <v>4862.28</v>
      </c>
      <c r="F220" s="70">
        <v>4300.95</v>
      </c>
      <c r="G220">
        <v>1.14E-2</v>
      </c>
      <c r="H220">
        <v>0.26119999999999999</v>
      </c>
      <c r="I220">
        <v>1.4E-3</v>
      </c>
      <c r="J220">
        <v>5.6599999999999998E-2</v>
      </c>
      <c r="K220">
        <v>0.58689999999999998</v>
      </c>
      <c r="L220">
        <v>8.2600000000000007E-2</v>
      </c>
      <c r="M220">
        <v>0.59360000000000002</v>
      </c>
      <c r="N220">
        <v>2.4299999999999999E-2</v>
      </c>
      <c r="O220">
        <v>0.15390000000000001</v>
      </c>
      <c r="P220" s="70">
        <v>57332.9</v>
      </c>
      <c r="Q220">
        <v>0.23960000000000001</v>
      </c>
      <c r="R220">
        <v>0.1956</v>
      </c>
      <c r="S220">
        <v>0.56479999999999997</v>
      </c>
      <c r="T220">
        <v>18.149999999999999</v>
      </c>
      <c r="U220">
        <v>29.07</v>
      </c>
      <c r="V220" s="70">
        <v>81093.3</v>
      </c>
      <c r="W220">
        <v>163.66999999999999</v>
      </c>
      <c r="X220" s="70">
        <v>115827.48</v>
      </c>
      <c r="Y220">
        <v>0.68879999999999997</v>
      </c>
      <c r="Z220">
        <v>0.27479999999999999</v>
      </c>
      <c r="AA220">
        <v>3.6400000000000002E-2</v>
      </c>
      <c r="AB220">
        <v>0.31119999999999998</v>
      </c>
      <c r="AC220">
        <v>115.83</v>
      </c>
      <c r="AD220" s="70">
        <v>4649.5</v>
      </c>
      <c r="AE220">
        <v>542.6</v>
      </c>
      <c r="AF220" s="70">
        <v>127661.6</v>
      </c>
      <c r="AG220" t="s">
        <v>751</v>
      </c>
      <c r="AH220" s="70">
        <v>28263</v>
      </c>
      <c r="AI220" s="70">
        <v>42479.42</v>
      </c>
      <c r="AJ220">
        <v>62.63</v>
      </c>
      <c r="AK220">
        <v>38.76</v>
      </c>
      <c r="AL220">
        <v>42.81</v>
      </c>
      <c r="AM220">
        <v>4.66</v>
      </c>
      <c r="AN220">
        <v>739.26</v>
      </c>
      <c r="AO220">
        <v>1.1677999999999999</v>
      </c>
      <c r="AP220" s="70">
        <v>1372.18</v>
      </c>
      <c r="AQ220" s="70">
        <v>1941.92</v>
      </c>
      <c r="AR220" s="70">
        <v>6009.18</v>
      </c>
      <c r="AS220">
        <v>585.71</v>
      </c>
      <c r="AT220">
        <v>325.04000000000002</v>
      </c>
      <c r="AU220" s="70">
        <v>10234.030000000001</v>
      </c>
      <c r="AV220" s="70">
        <v>5151.9399999999996</v>
      </c>
      <c r="AW220">
        <v>0.44319999999999998</v>
      </c>
      <c r="AX220" s="70">
        <v>4536.6099999999997</v>
      </c>
      <c r="AY220">
        <v>0.39029999999999998</v>
      </c>
      <c r="AZ220">
        <v>825.91</v>
      </c>
      <c r="BA220">
        <v>7.0999999999999994E-2</v>
      </c>
      <c r="BB220" s="70">
        <v>1110.03</v>
      </c>
      <c r="BC220">
        <v>9.5500000000000002E-2</v>
      </c>
      <c r="BD220" s="70">
        <v>11624.5</v>
      </c>
      <c r="BE220" s="70">
        <v>2913.32</v>
      </c>
      <c r="BF220">
        <v>0.89170000000000005</v>
      </c>
      <c r="BG220">
        <v>0.54930000000000001</v>
      </c>
      <c r="BH220">
        <v>0.20699999999999999</v>
      </c>
      <c r="BI220">
        <v>0.19489999999999999</v>
      </c>
      <c r="BJ220">
        <v>2.6200000000000001E-2</v>
      </c>
      <c r="BK220">
        <v>2.2599999999999999E-2</v>
      </c>
    </row>
    <row r="221" spans="1:63" x14ac:dyDescent="0.25">
      <c r="A221" t="s">
        <v>300</v>
      </c>
      <c r="B221">
        <v>44107</v>
      </c>
      <c r="C221">
        <v>22.62</v>
      </c>
      <c r="D221">
        <v>342.47</v>
      </c>
      <c r="E221" s="70">
        <v>7746.42</v>
      </c>
      <c r="F221" s="70">
        <v>6412.45</v>
      </c>
      <c r="G221">
        <v>9.7999999999999997E-3</v>
      </c>
      <c r="H221">
        <v>0.22459999999999999</v>
      </c>
      <c r="I221">
        <v>1.5E-3</v>
      </c>
      <c r="J221">
        <v>7.9699999999999993E-2</v>
      </c>
      <c r="K221">
        <v>0.60870000000000002</v>
      </c>
      <c r="L221">
        <v>7.5700000000000003E-2</v>
      </c>
      <c r="M221">
        <v>0.70109999999999995</v>
      </c>
      <c r="N221">
        <v>3.6200000000000003E-2</v>
      </c>
      <c r="O221">
        <v>0.1706</v>
      </c>
      <c r="P221" s="70">
        <v>56618.36</v>
      </c>
      <c r="Q221">
        <v>0.1883</v>
      </c>
      <c r="R221">
        <v>0.188</v>
      </c>
      <c r="S221">
        <v>0.62360000000000004</v>
      </c>
      <c r="T221">
        <v>18.489999999999998</v>
      </c>
      <c r="U221">
        <v>41.16</v>
      </c>
      <c r="V221" s="70">
        <v>81271.86</v>
      </c>
      <c r="W221">
        <v>186.94</v>
      </c>
      <c r="X221" s="70">
        <v>87770.86</v>
      </c>
      <c r="Y221">
        <v>0.69740000000000002</v>
      </c>
      <c r="Z221">
        <v>0.26350000000000001</v>
      </c>
      <c r="AA221">
        <v>3.9100000000000003E-2</v>
      </c>
      <c r="AB221">
        <v>0.30259999999999998</v>
      </c>
      <c r="AC221">
        <v>87.77</v>
      </c>
      <c r="AD221" s="70">
        <v>3838.38</v>
      </c>
      <c r="AE221">
        <v>517.91999999999996</v>
      </c>
      <c r="AF221" s="70">
        <v>92076.05</v>
      </c>
      <c r="AG221" t="s">
        <v>751</v>
      </c>
      <c r="AH221" s="70">
        <v>25256</v>
      </c>
      <c r="AI221" s="70">
        <v>37715.699999999997</v>
      </c>
      <c r="AJ221">
        <v>59.22</v>
      </c>
      <c r="AK221">
        <v>40.99</v>
      </c>
      <c r="AL221">
        <v>46.86</v>
      </c>
      <c r="AM221">
        <v>4.47</v>
      </c>
      <c r="AN221">
        <v>705.68</v>
      </c>
      <c r="AO221">
        <v>1.2053</v>
      </c>
      <c r="AP221" s="70">
        <v>1459.5</v>
      </c>
      <c r="AQ221" s="70">
        <v>2058.98</v>
      </c>
      <c r="AR221" s="70">
        <v>6529.95</v>
      </c>
      <c r="AS221">
        <v>699.12</v>
      </c>
      <c r="AT221">
        <v>445.7</v>
      </c>
      <c r="AU221" s="70">
        <v>11193.24</v>
      </c>
      <c r="AV221" s="70">
        <v>6809.31</v>
      </c>
      <c r="AW221">
        <v>0.52170000000000005</v>
      </c>
      <c r="AX221" s="70">
        <v>4086.3</v>
      </c>
      <c r="AY221">
        <v>0.31309999999999999</v>
      </c>
      <c r="AZ221">
        <v>654.92999999999995</v>
      </c>
      <c r="BA221">
        <v>5.0200000000000002E-2</v>
      </c>
      <c r="BB221" s="70">
        <v>1501.56</v>
      </c>
      <c r="BC221">
        <v>0.115</v>
      </c>
      <c r="BD221" s="70">
        <v>13052.1</v>
      </c>
      <c r="BE221" s="70">
        <v>3840.41</v>
      </c>
      <c r="BF221">
        <v>1.6274</v>
      </c>
      <c r="BG221">
        <v>0.54120000000000001</v>
      </c>
      <c r="BH221">
        <v>0.19980000000000001</v>
      </c>
      <c r="BI221">
        <v>0.2165</v>
      </c>
      <c r="BJ221">
        <v>2.5899999999999999E-2</v>
      </c>
      <c r="BK221">
        <v>1.66E-2</v>
      </c>
    </row>
    <row r="222" spans="1:63" x14ac:dyDescent="0.25">
      <c r="A222" t="s">
        <v>301</v>
      </c>
      <c r="B222">
        <v>46953</v>
      </c>
      <c r="C222">
        <v>40.86</v>
      </c>
      <c r="D222">
        <v>73.569999999999993</v>
      </c>
      <c r="E222" s="70">
        <v>3005.79</v>
      </c>
      <c r="F222" s="70">
        <v>2779.16</v>
      </c>
      <c r="G222">
        <v>7.1999999999999998E-3</v>
      </c>
      <c r="H222">
        <v>6.7799999999999999E-2</v>
      </c>
      <c r="I222">
        <v>1.2999999999999999E-3</v>
      </c>
      <c r="J222">
        <v>4.2599999999999999E-2</v>
      </c>
      <c r="K222">
        <v>0.80920000000000003</v>
      </c>
      <c r="L222">
        <v>7.1900000000000006E-2</v>
      </c>
      <c r="M222">
        <v>0.61409999999999998</v>
      </c>
      <c r="N222">
        <v>1.0500000000000001E-2</v>
      </c>
      <c r="O222">
        <v>0.158</v>
      </c>
      <c r="P222" s="70">
        <v>51824.86</v>
      </c>
      <c r="Q222">
        <v>0.2238</v>
      </c>
      <c r="R222">
        <v>0.18729999999999999</v>
      </c>
      <c r="S222">
        <v>0.58879999999999999</v>
      </c>
      <c r="T222">
        <v>18.260000000000002</v>
      </c>
      <c r="U222">
        <v>18.23</v>
      </c>
      <c r="V222" s="70">
        <v>71735.95</v>
      </c>
      <c r="W222">
        <v>161.41</v>
      </c>
      <c r="X222" s="70">
        <v>95102.36</v>
      </c>
      <c r="Y222">
        <v>0.71530000000000005</v>
      </c>
      <c r="Z222">
        <v>0.23760000000000001</v>
      </c>
      <c r="AA222">
        <v>4.7100000000000003E-2</v>
      </c>
      <c r="AB222">
        <v>0.28470000000000001</v>
      </c>
      <c r="AC222">
        <v>95.1</v>
      </c>
      <c r="AD222" s="70">
        <v>3018.87</v>
      </c>
      <c r="AE222">
        <v>405.04</v>
      </c>
      <c r="AF222" s="70">
        <v>96802.23</v>
      </c>
      <c r="AG222" t="s">
        <v>751</v>
      </c>
      <c r="AH222" s="70">
        <v>26404</v>
      </c>
      <c r="AI222" s="70">
        <v>39884.120000000003</v>
      </c>
      <c r="AJ222">
        <v>47.81</v>
      </c>
      <c r="AK222">
        <v>29.83</v>
      </c>
      <c r="AL222">
        <v>33.549999999999997</v>
      </c>
      <c r="AM222">
        <v>4.3099999999999996</v>
      </c>
      <c r="AN222">
        <v>657.88</v>
      </c>
      <c r="AO222">
        <v>0.97270000000000001</v>
      </c>
      <c r="AP222" s="70">
        <v>1158.5899999999999</v>
      </c>
      <c r="AQ222" s="70">
        <v>1766.47</v>
      </c>
      <c r="AR222" s="70">
        <v>5549.86</v>
      </c>
      <c r="AS222">
        <v>479.55</v>
      </c>
      <c r="AT222">
        <v>260.64</v>
      </c>
      <c r="AU222" s="70">
        <v>9215.1</v>
      </c>
      <c r="AV222" s="70">
        <v>5664.7</v>
      </c>
      <c r="AW222">
        <v>0.5403</v>
      </c>
      <c r="AX222" s="70">
        <v>2870.4</v>
      </c>
      <c r="AY222">
        <v>0.27379999999999999</v>
      </c>
      <c r="AZ222">
        <v>786.76</v>
      </c>
      <c r="BA222">
        <v>7.4999999999999997E-2</v>
      </c>
      <c r="BB222" s="70">
        <v>1162.6500000000001</v>
      </c>
      <c r="BC222">
        <v>0.1109</v>
      </c>
      <c r="BD222" s="70">
        <v>10484.51</v>
      </c>
      <c r="BE222" s="70">
        <v>4107.1099999999997</v>
      </c>
      <c r="BF222">
        <v>1.5388999999999999</v>
      </c>
      <c r="BG222">
        <v>0.54820000000000002</v>
      </c>
      <c r="BH222">
        <v>0.21840000000000001</v>
      </c>
      <c r="BI222">
        <v>0.18379999999999999</v>
      </c>
      <c r="BJ222">
        <v>2.92E-2</v>
      </c>
      <c r="BK222">
        <v>2.0400000000000001E-2</v>
      </c>
    </row>
    <row r="223" spans="1:63" x14ac:dyDescent="0.25">
      <c r="A223" t="s">
        <v>302</v>
      </c>
      <c r="B223">
        <v>47498</v>
      </c>
      <c r="C223">
        <v>83.43</v>
      </c>
      <c r="D223">
        <v>8.44</v>
      </c>
      <c r="E223">
        <v>704.36</v>
      </c>
      <c r="F223">
        <v>716.73</v>
      </c>
      <c r="G223">
        <v>2.7000000000000001E-3</v>
      </c>
      <c r="H223">
        <v>4.3E-3</v>
      </c>
      <c r="I223">
        <v>1E-3</v>
      </c>
      <c r="J223">
        <v>1.23E-2</v>
      </c>
      <c r="K223">
        <v>0.96389999999999998</v>
      </c>
      <c r="L223">
        <v>1.5800000000000002E-2</v>
      </c>
      <c r="M223">
        <v>0.40439999999999998</v>
      </c>
      <c r="N223">
        <v>1.1999999999999999E-3</v>
      </c>
      <c r="O223">
        <v>0.14990000000000001</v>
      </c>
      <c r="P223" s="70">
        <v>47840.78</v>
      </c>
      <c r="Q223">
        <v>0.23400000000000001</v>
      </c>
      <c r="R223">
        <v>0.1804</v>
      </c>
      <c r="S223">
        <v>0.58560000000000001</v>
      </c>
      <c r="T223">
        <v>16.72</v>
      </c>
      <c r="U223">
        <v>6.43</v>
      </c>
      <c r="V223" s="70">
        <v>60144.15</v>
      </c>
      <c r="W223">
        <v>106.27</v>
      </c>
      <c r="X223" s="70">
        <v>111820.06</v>
      </c>
      <c r="Y223">
        <v>0.91090000000000004</v>
      </c>
      <c r="Z223">
        <v>5.04E-2</v>
      </c>
      <c r="AA223">
        <v>3.8699999999999998E-2</v>
      </c>
      <c r="AB223">
        <v>8.9099999999999999E-2</v>
      </c>
      <c r="AC223">
        <v>111.82</v>
      </c>
      <c r="AD223" s="70">
        <v>2737.54</v>
      </c>
      <c r="AE223">
        <v>428.84</v>
      </c>
      <c r="AF223" s="70">
        <v>97467.58</v>
      </c>
      <c r="AG223" t="s">
        <v>751</v>
      </c>
      <c r="AH223" s="70">
        <v>31715</v>
      </c>
      <c r="AI223" s="70">
        <v>43717.84</v>
      </c>
      <c r="AJ223">
        <v>36.64</v>
      </c>
      <c r="AK223">
        <v>23.68</v>
      </c>
      <c r="AL223">
        <v>26.48</v>
      </c>
      <c r="AM223">
        <v>4.75</v>
      </c>
      <c r="AN223" s="70">
        <v>1219.98</v>
      </c>
      <c r="AO223">
        <v>1.3306</v>
      </c>
      <c r="AP223" s="70">
        <v>1340.79</v>
      </c>
      <c r="AQ223" s="70">
        <v>1970.33</v>
      </c>
      <c r="AR223" s="70">
        <v>5281.12</v>
      </c>
      <c r="AS223">
        <v>325.75</v>
      </c>
      <c r="AT223">
        <v>268.95999999999998</v>
      </c>
      <c r="AU223" s="70">
        <v>9186.94</v>
      </c>
      <c r="AV223" s="70">
        <v>5595.9</v>
      </c>
      <c r="AW223">
        <v>0.52180000000000004</v>
      </c>
      <c r="AX223" s="70">
        <v>3027.48</v>
      </c>
      <c r="AY223">
        <v>0.2823</v>
      </c>
      <c r="AZ223" s="70">
        <v>1356.94</v>
      </c>
      <c r="BA223">
        <v>0.1265</v>
      </c>
      <c r="BB223">
        <v>743.44</v>
      </c>
      <c r="BC223">
        <v>6.93E-2</v>
      </c>
      <c r="BD223" s="70">
        <v>10723.76</v>
      </c>
      <c r="BE223" s="70">
        <v>5018.93</v>
      </c>
      <c r="BF223">
        <v>1.7242999999999999</v>
      </c>
      <c r="BG223">
        <v>0.52429999999999999</v>
      </c>
      <c r="BH223">
        <v>0.2069</v>
      </c>
      <c r="BI223">
        <v>0.1978</v>
      </c>
      <c r="BJ223">
        <v>3.8300000000000001E-2</v>
      </c>
      <c r="BK223">
        <v>3.27E-2</v>
      </c>
    </row>
    <row r="224" spans="1:63" x14ac:dyDescent="0.25">
      <c r="A224" t="s">
        <v>303</v>
      </c>
      <c r="B224">
        <v>49791</v>
      </c>
      <c r="C224">
        <v>88.81</v>
      </c>
      <c r="D224">
        <v>11.27</v>
      </c>
      <c r="E224" s="70">
        <v>1000.76</v>
      </c>
      <c r="F224" s="70">
        <v>1007.87</v>
      </c>
      <c r="G224">
        <v>3.8999999999999998E-3</v>
      </c>
      <c r="H224">
        <v>6.3E-3</v>
      </c>
      <c r="I224">
        <v>1.1000000000000001E-3</v>
      </c>
      <c r="J224">
        <v>1.4800000000000001E-2</v>
      </c>
      <c r="K224">
        <v>0.9556</v>
      </c>
      <c r="L224">
        <v>1.8200000000000001E-2</v>
      </c>
      <c r="M224">
        <v>0.35399999999999998</v>
      </c>
      <c r="N224">
        <v>2.3999999999999998E-3</v>
      </c>
      <c r="O224">
        <v>0.13719999999999999</v>
      </c>
      <c r="P224" s="70">
        <v>50557.47</v>
      </c>
      <c r="Q224">
        <v>0.2387</v>
      </c>
      <c r="R224">
        <v>0.1799</v>
      </c>
      <c r="S224">
        <v>0.58140000000000003</v>
      </c>
      <c r="T224">
        <v>17.440000000000001</v>
      </c>
      <c r="U224">
        <v>8.66</v>
      </c>
      <c r="V224" s="70">
        <v>60126.04</v>
      </c>
      <c r="W224">
        <v>112.1</v>
      </c>
      <c r="X224" s="70">
        <v>107836.55</v>
      </c>
      <c r="Y224">
        <v>0.89119999999999999</v>
      </c>
      <c r="Z224">
        <v>6.2700000000000006E-2</v>
      </c>
      <c r="AA224">
        <v>4.6100000000000002E-2</v>
      </c>
      <c r="AB224">
        <v>0.10879999999999999</v>
      </c>
      <c r="AC224">
        <v>107.84</v>
      </c>
      <c r="AD224" s="70">
        <v>2660.3</v>
      </c>
      <c r="AE224">
        <v>382.88</v>
      </c>
      <c r="AF224" s="70">
        <v>104934.08</v>
      </c>
      <c r="AG224" t="s">
        <v>751</v>
      </c>
      <c r="AH224" s="70">
        <v>33279</v>
      </c>
      <c r="AI224" s="70">
        <v>46400.55</v>
      </c>
      <c r="AJ224">
        <v>35.729999999999997</v>
      </c>
      <c r="AK224">
        <v>23.8</v>
      </c>
      <c r="AL224">
        <v>26.59</v>
      </c>
      <c r="AM224">
        <v>4.49</v>
      </c>
      <c r="AN224" s="70">
        <v>1343.2</v>
      </c>
      <c r="AO224">
        <v>1.2302999999999999</v>
      </c>
      <c r="AP224" s="70">
        <v>1215.81</v>
      </c>
      <c r="AQ224" s="70">
        <v>1795.8</v>
      </c>
      <c r="AR224" s="70">
        <v>5299.36</v>
      </c>
      <c r="AS224">
        <v>336.61</v>
      </c>
      <c r="AT224">
        <v>261.60000000000002</v>
      </c>
      <c r="AU224" s="70">
        <v>8909.18</v>
      </c>
      <c r="AV224" s="70">
        <v>5218.1499999999996</v>
      </c>
      <c r="AW224">
        <v>0.51229999999999998</v>
      </c>
      <c r="AX224" s="70">
        <v>3167</v>
      </c>
      <c r="AY224">
        <v>0.31090000000000001</v>
      </c>
      <c r="AZ224" s="70">
        <v>1189.0899999999999</v>
      </c>
      <c r="BA224">
        <v>0.1167</v>
      </c>
      <c r="BB224">
        <v>611.16999999999996</v>
      </c>
      <c r="BC224">
        <v>0.06</v>
      </c>
      <c r="BD224" s="70">
        <v>10185.41</v>
      </c>
      <c r="BE224" s="70">
        <v>4588.3900000000003</v>
      </c>
      <c r="BF224">
        <v>1.4824999999999999</v>
      </c>
      <c r="BG224">
        <v>0.53810000000000002</v>
      </c>
      <c r="BH224">
        <v>0.20860000000000001</v>
      </c>
      <c r="BI224">
        <v>0.19059999999999999</v>
      </c>
      <c r="BJ224">
        <v>3.5299999999999998E-2</v>
      </c>
      <c r="BK224">
        <v>2.75E-2</v>
      </c>
    </row>
    <row r="225" spans="1:63" x14ac:dyDescent="0.25">
      <c r="A225" t="s">
        <v>304</v>
      </c>
      <c r="B225">
        <v>45245</v>
      </c>
      <c r="C225">
        <v>141.57</v>
      </c>
      <c r="D225">
        <v>12.5</v>
      </c>
      <c r="E225" s="70">
        <v>1769.96</v>
      </c>
      <c r="F225" s="70">
        <v>1697.97</v>
      </c>
      <c r="G225">
        <v>5.4000000000000003E-3</v>
      </c>
      <c r="H225">
        <v>1.52E-2</v>
      </c>
      <c r="I225">
        <v>1.1000000000000001E-3</v>
      </c>
      <c r="J225">
        <v>1.35E-2</v>
      </c>
      <c r="K225">
        <v>0.93889999999999996</v>
      </c>
      <c r="L225">
        <v>2.5899999999999999E-2</v>
      </c>
      <c r="M225">
        <v>0.51049999999999995</v>
      </c>
      <c r="N225">
        <v>4.3E-3</v>
      </c>
      <c r="O225">
        <v>0.154</v>
      </c>
      <c r="P225" s="70">
        <v>50013</v>
      </c>
      <c r="Q225">
        <v>0.23130000000000001</v>
      </c>
      <c r="R225">
        <v>0.17879999999999999</v>
      </c>
      <c r="S225">
        <v>0.58989999999999998</v>
      </c>
      <c r="T225">
        <v>17.32</v>
      </c>
      <c r="U225">
        <v>13.56</v>
      </c>
      <c r="V225" s="70">
        <v>68039.55</v>
      </c>
      <c r="W225">
        <v>127.11</v>
      </c>
      <c r="X225" s="70">
        <v>157794.96</v>
      </c>
      <c r="Y225">
        <v>0.66859999999999997</v>
      </c>
      <c r="Z225">
        <v>0.1777</v>
      </c>
      <c r="AA225">
        <v>0.1537</v>
      </c>
      <c r="AB225">
        <v>0.33139999999999997</v>
      </c>
      <c r="AC225">
        <v>157.79</v>
      </c>
      <c r="AD225" s="70">
        <v>4399.5600000000004</v>
      </c>
      <c r="AE225">
        <v>451.22</v>
      </c>
      <c r="AF225" s="70">
        <v>148674.29</v>
      </c>
      <c r="AG225" t="s">
        <v>751</v>
      </c>
      <c r="AH225" s="70">
        <v>29641</v>
      </c>
      <c r="AI225" s="70">
        <v>44070.22</v>
      </c>
      <c r="AJ225">
        <v>39.29</v>
      </c>
      <c r="AK225">
        <v>25.75</v>
      </c>
      <c r="AL225">
        <v>28.44</v>
      </c>
      <c r="AM225">
        <v>3.96</v>
      </c>
      <c r="AN225">
        <v>845.08</v>
      </c>
      <c r="AO225">
        <v>1.0303</v>
      </c>
      <c r="AP225" s="70">
        <v>1301.43</v>
      </c>
      <c r="AQ225" s="70">
        <v>1934.6</v>
      </c>
      <c r="AR225" s="70">
        <v>5672.87</v>
      </c>
      <c r="AS225">
        <v>399.34</v>
      </c>
      <c r="AT225">
        <v>268.44</v>
      </c>
      <c r="AU225" s="70">
        <v>9576.68</v>
      </c>
      <c r="AV225" s="70">
        <v>4888.24</v>
      </c>
      <c r="AW225">
        <v>0.44469999999999998</v>
      </c>
      <c r="AX225" s="70">
        <v>4033.51</v>
      </c>
      <c r="AY225">
        <v>0.3669</v>
      </c>
      <c r="AZ225" s="70">
        <v>1013.16</v>
      </c>
      <c r="BA225">
        <v>9.2200000000000004E-2</v>
      </c>
      <c r="BB225" s="70">
        <v>1057.49</v>
      </c>
      <c r="BC225">
        <v>9.6199999999999994E-2</v>
      </c>
      <c r="BD225" s="70">
        <v>10992.4</v>
      </c>
      <c r="BE225" s="70">
        <v>3285.23</v>
      </c>
      <c r="BF225">
        <v>0.94869999999999999</v>
      </c>
      <c r="BG225">
        <v>0.53700000000000003</v>
      </c>
      <c r="BH225">
        <v>0.21640000000000001</v>
      </c>
      <c r="BI225">
        <v>0.1837</v>
      </c>
      <c r="BJ225">
        <v>3.7600000000000001E-2</v>
      </c>
      <c r="BK225">
        <v>2.53E-2</v>
      </c>
    </row>
    <row r="226" spans="1:63" x14ac:dyDescent="0.25">
      <c r="A226" t="s">
        <v>305</v>
      </c>
      <c r="B226">
        <v>44115</v>
      </c>
      <c r="C226">
        <v>51.9</v>
      </c>
      <c r="D226">
        <v>39.43</v>
      </c>
      <c r="E226" s="70">
        <v>2046.63</v>
      </c>
      <c r="F226" s="70">
        <v>2018.76</v>
      </c>
      <c r="G226">
        <v>1.49E-2</v>
      </c>
      <c r="H226">
        <v>3.4099999999999998E-2</v>
      </c>
      <c r="I226">
        <v>1.5E-3</v>
      </c>
      <c r="J226">
        <v>3.5700000000000003E-2</v>
      </c>
      <c r="K226">
        <v>0.86960000000000004</v>
      </c>
      <c r="L226">
        <v>4.4200000000000003E-2</v>
      </c>
      <c r="M226">
        <v>0.38</v>
      </c>
      <c r="N226">
        <v>9.2999999999999992E-3</v>
      </c>
      <c r="O226">
        <v>0.13439999999999999</v>
      </c>
      <c r="P226" s="70">
        <v>58000.28</v>
      </c>
      <c r="Q226">
        <v>0.251</v>
      </c>
      <c r="R226">
        <v>0.1885</v>
      </c>
      <c r="S226">
        <v>0.5605</v>
      </c>
      <c r="T226">
        <v>17.75</v>
      </c>
      <c r="U226">
        <v>13.5</v>
      </c>
      <c r="V226" s="70">
        <v>78066.539999999994</v>
      </c>
      <c r="W226">
        <v>146.86000000000001</v>
      </c>
      <c r="X226" s="70">
        <v>189757.01</v>
      </c>
      <c r="Y226">
        <v>0.65290000000000004</v>
      </c>
      <c r="Z226">
        <v>0.27439999999999998</v>
      </c>
      <c r="AA226">
        <v>7.2700000000000001E-2</v>
      </c>
      <c r="AB226">
        <v>0.34710000000000002</v>
      </c>
      <c r="AC226">
        <v>189.76</v>
      </c>
      <c r="AD226" s="70">
        <v>6091.33</v>
      </c>
      <c r="AE226">
        <v>610.71</v>
      </c>
      <c r="AF226" s="70">
        <v>198705.72</v>
      </c>
      <c r="AG226" t="s">
        <v>751</v>
      </c>
      <c r="AH226" s="70">
        <v>33321</v>
      </c>
      <c r="AI226" s="70">
        <v>52386.73</v>
      </c>
      <c r="AJ226">
        <v>50.79</v>
      </c>
      <c r="AK226">
        <v>30.98</v>
      </c>
      <c r="AL226">
        <v>34.47</v>
      </c>
      <c r="AM226">
        <v>4.53</v>
      </c>
      <c r="AN226" s="70">
        <v>1336.56</v>
      </c>
      <c r="AO226">
        <v>0.93879999999999997</v>
      </c>
      <c r="AP226" s="70">
        <v>1286.98</v>
      </c>
      <c r="AQ226" s="70">
        <v>1877.8</v>
      </c>
      <c r="AR226" s="70">
        <v>5997.12</v>
      </c>
      <c r="AS226">
        <v>583.84</v>
      </c>
      <c r="AT226">
        <v>275.82</v>
      </c>
      <c r="AU226" s="70">
        <v>10021.57</v>
      </c>
      <c r="AV226" s="70">
        <v>3605.8</v>
      </c>
      <c r="AW226">
        <v>0.33229999999999998</v>
      </c>
      <c r="AX226" s="70">
        <v>5494.45</v>
      </c>
      <c r="AY226">
        <v>0.50629999999999997</v>
      </c>
      <c r="AZ226" s="70">
        <v>1084.75</v>
      </c>
      <c r="BA226">
        <v>0.1</v>
      </c>
      <c r="BB226">
        <v>667.43</v>
      </c>
      <c r="BC226">
        <v>6.1499999999999999E-2</v>
      </c>
      <c r="BD226" s="70">
        <v>10852.43</v>
      </c>
      <c r="BE226" s="70">
        <v>1948.73</v>
      </c>
      <c r="BF226">
        <v>0.37640000000000001</v>
      </c>
      <c r="BG226">
        <v>0.57179999999999997</v>
      </c>
      <c r="BH226">
        <v>0.21199999999999999</v>
      </c>
      <c r="BI226">
        <v>0.16070000000000001</v>
      </c>
      <c r="BJ226">
        <v>3.2500000000000001E-2</v>
      </c>
      <c r="BK226">
        <v>2.3E-2</v>
      </c>
    </row>
    <row r="227" spans="1:63" x14ac:dyDescent="0.25">
      <c r="A227" t="s">
        <v>306</v>
      </c>
      <c r="B227">
        <v>45419</v>
      </c>
      <c r="C227">
        <v>91.48</v>
      </c>
      <c r="D227">
        <v>10.49</v>
      </c>
      <c r="E227">
        <v>959.2</v>
      </c>
      <c r="F227">
        <v>953.77</v>
      </c>
      <c r="G227">
        <v>3.3E-3</v>
      </c>
      <c r="H227">
        <v>7.9000000000000008E-3</v>
      </c>
      <c r="I227">
        <v>1.6000000000000001E-3</v>
      </c>
      <c r="J227">
        <v>3.6999999999999998E-2</v>
      </c>
      <c r="K227">
        <v>0.92710000000000004</v>
      </c>
      <c r="L227">
        <v>2.3099999999999999E-2</v>
      </c>
      <c r="M227">
        <v>0.43819999999999998</v>
      </c>
      <c r="N227">
        <v>3.5000000000000001E-3</v>
      </c>
      <c r="O227">
        <v>0.16220000000000001</v>
      </c>
      <c r="P227" s="70">
        <v>48657.78</v>
      </c>
      <c r="Q227">
        <v>0.24460000000000001</v>
      </c>
      <c r="R227">
        <v>0.18099999999999999</v>
      </c>
      <c r="S227">
        <v>0.57450000000000001</v>
      </c>
      <c r="T227">
        <v>17.11</v>
      </c>
      <c r="U227">
        <v>8.7100000000000009</v>
      </c>
      <c r="V227" s="70">
        <v>60459.199999999997</v>
      </c>
      <c r="W227">
        <v>106.67</v>
      </c>
      <c r="X227" s="70">
        <v>113743.83</v>
      </c>
      <c r="Y227">
        <v>0.85409999999999997</v>
      </c>
      <c r="Z227">
        <v>9.1600000000000001E-2</v>
      </c>
      <c r="AA227">
        <v>5.4199999999999998E-2</v>
      </c>
      <c r="AB227">
        <v>0.1459</v>
      </c>
      <c r="AC227">
        <v>113.74</v>
      </c>
      <c r="AD227" s="70">
        <v>2906.85</v>
      </c>
      <c r="AE227">
        <v>419.56</v>
      </c>
      <c r="AF227" s="70">
        <v>106115.62</v>
      </c>
      <c r="AG227" t="s">
        <v>751</v>
      </c>
      <c r="AH227" s="70">
        <v>30682</v>
      </c>
      <c r="AI227" s="70">
        <v>43459.15</v>
      </c>
      <c r="AJ227">
        <v>41.14</v>
      </c>
      <c r="AK227">
        <v>24.46</v>
      </c>
      <c r="AL227">
        <v>28.98</v>
      </c>
      <c r="AM227">
        <v>4.04</v>
      </c>
      <c r="AN227" s="70">
        <v>1216.96</v>
      </c>
      <c r="AO227">
        <v>1.1879</v>
      </c>
      <c r="AP227" s="70">
        <v>1318.9</v>
      </c>
      <c r="AQ227" s="70">
        <v>1875.21</v>
      </c>
      <c r="AR227" s="70">
        <v>5315.74</v>
      </c>
      <c r="AS227">
        <v>463.4</v>
      </c>
      <c r="AT227">
        <v>199.45</v>
      </c>
      <c r="AU227" s="70">
        <v>9172.7000000000007</v>
      </c>
      <c r="AV227" s="70">
        <v>5385.07</v>
      </c>
      <c r="AW227">
        <v>0.51170000000000004</v>
      </c>
      <c r="AX227" s="70">
        <v>3249.21</v>
      </c>
      <c r="AY227">
        <v>0.30880000000000002</v>
      </c>
      <c r="AZ227" s="70">
        <v>1127.0899999999999</v>
      </c>
      <c r="BA227">
        <v>0.1071</v>
      </c>
      <c r="BB227">
        <v>761.53</v>
      </c>
      <c r="BC227">
        <v>7.2400000000000006E-2</v>
      </c>
      <c r="BD227" s="70">
        <v>10522.9</v>
      </c>
      <c r="BE227" s="70">
        <v>4515.82</v>
      </c>
      <c r="BF227">
        <v>1.4802</v>
      </c>
      <c r="BG227">
        <v>0.53049999999999997</v>
      </c>
      <c r="BH227">
        <v>0.21560000000000001</v>
      </c>
      <c r="BI227">
        <v>0.19170000000000001</v>
      </c>
      <c r="BJ227">
        <v>3.5299999999999998E-2</v>
      </c>
      <c r="BK227">
        <v>2.7E-2</v>
      </c>
    </row>
    <row r="228" spans="1:63" x14ac:dyDescent="0.25">
      <c r="A228" t="s">
        <v>307</v>
      </c>
      <c r="B228">
        <v>48496</v>
      </c>
      <c r="C228">
        <v>40.33</v>
      </c>
      <c r="D228">
        <v>81.489999999999995</v>
      </c>
      <c r="E228" s="70">
        <v>3286.74</v>
      </c>
      <c r="F228" s="70">
        <v>3158.62</v>
      </c>
      <c r="G228">
        <v>1.5699999999999999E-2</v>
      </c>
      <c r="H228">
        <v>1.38E-2</v>
      </c>
      <c r="I228">
        <v>1.1000000000000001E-3</v>
      </c>
      <c r="J228">
        <v>1.89E-2</v>
      </c>
      <c r="K228">
        <v>0.93010000000000004</v>
      </c>
      <c r="L228">
        <v>2.0299999999999999E-2</v>
      </c>
      <c r="M228">
        <v>0.13500000000000001</v>
      </c>
      <c r="N228">
        <v>6.4999999999999997E-3</v>
      </c>
      <c r="O228">
        <v>0.10589999999999999</v>
      </c>
      <c r="P228" s="70">
        <v>60963.55</v>
      </c>
      <c r="Q228">
        <v>0.18410000000000001</v>
      </c>
      <c r="R228">
        <v>0.20849999999999999</v>
      </c>
      <c r="S228">
        <v>0.60729999999999995</v>
      </c>
      <c r="T228">
        <v>19.829999999999998</v>
      </c>
      <c r="U228">
        <v>15.83</v>
      </c>
      <c r="V228" s="70">
        <v>82543.399999999994</v>
      </c>
      <c r="W228">
        <v>205.04</v>
      </c>
      <c r="X228" s="70">
        <v>182126.42</v>
      </c>
      <c r="Y228">
        <v>0.85870000000000002</v>
      </c>
      <c r="Z228">
        <v>0.1118</v>
      </c>
      <c r="AA228">
        <v>2.9600000000000001E-2</v>
      </c>
      <c r="AB228">
        <v>0.14130000000000001</v>
      </c>
      <c r="AC228">
        <v>182.13</v>
      </c>
      <c r="AD228" s="70">
        <v>6986.06</v>
      </c>
      <c r="AE228">
        <v>903.09</v>
      </c>
      <c r="AF228" s="70">
        <v>214833.13</v>
      </c>
      <c r="AG228" t="s">
        <v>751</v>
      </c>
      <c r="AH228" s="70">
        <v>49365</v>
      </c>
      <c r="AI228" s="70">
        <v>84412.15</v>
      </c>
      <c r="AJ228">
        <v>69.92</v>
      </c>
      <c r="AK228">
        <v>37.97</v>
      </c>
      <c r="AL228">
        <v>41.44</v>
      </c>
      <c r="AM228">
        <v>4.58</v>
      </c>
      <c r="AN228" s="70">
        <v>1533.79</v>
      </c>
      <c r="AO228">
        <v>0.70889999999999997</v>
      </c>
      <c r="AP228" s="70">
        <v>1182.01</v>
      </c>
      <c r="AQ228" s="70">
        <v>1843.62</v>
      </c>
      <c r="AR228" s="70">
        <v>5679.31</v>
      </c>
      <c r="AS228">
        <v>567.92999999999995</v>
      </c>
      <c r="AT228">
        <v>281.25</v>
      </c>
      <c r="AU228" s="70">
        <v>9554.1200000000008</v>
      </c>
      <c r="AV228" s="70">
        <v>3004.67</v>
      </c>
      <c r="AW228">
        <v>0.29420000000000002</v>
      </c>
      <c r="AX228" s="70">
        <v>6132.54</v>
      </c>
      <c r="AY228">
        <v>0.60060000000000002</v>
      </c>
      <c r="AZ228">
        <v>710.79</v>
      </c>
      <c r="BA228">
        <v>6.9599999999999995E-2</v>
      </c>
      <c r="BB228">
        <v>363.42</v>
      </c>
      <c r="BC228">
        <v>3.56E-2</v>
      </c>
      <c r="BD228" s="70">
        <v>10211.42</v>
      </c>
      <c r="BE228" s="70">
        <v>1663.42</v>
      </c>
      <c r="BF228">
        <v>0.1928</v>
      </c>
      <c r="BG228">
        <v>0.59760000000000002</v>
      </c>
      <c r="BH228">
        <v>0.22040000000000001</v>
      </c>
      <c r="BI228">
        <v>0.1245</v>
      </c>
      <c r="BJ228">
        <v>3.4700000000000002E-2</v>
      </c>
      <c r="BK228">
        <v>2.2800000000000001E-2</v>
      </c>
    </row>
    <row r="229" spans="1:63" x14ac:dyDescent="0.25">
      <c r="A229" t="s">
        <v>308</v>
      </c>
      <c r="B229">
        <v>48801</v>
      </c>
      <c r="C229">
        <v>85.71</v>
      </c>
      <c r="D229">
        <v>17.84</v>
      </c>
      <c r="E229" s="70">
        <v>1528.92</v>
      </c>
      <c r="F229" s="70">
        <v>1536.54</v>
      </c>
      <c r="G229">
        <v>2.7000000000000001E-3</v>
      </c>
      <c r="H229">
        <v>6.1000000000000004E-3</v>
      </c>
      <c r="I229">
        <v>1E-3</v>
      </c>
      <c r="J229">
        <v>9.5999999999999992E-3</v>
      </c>
      <c r="K229">
        <v>0.96440000000000003</v>
      </c>
      <c r="L229">
        <v>1.6199999999999999E-2</v>
      </c>
      <c r="M229">
        <v>0.46350000000000002</v>
      </c>
      <c r="N229">
        <v>1.1000000000000001E-3</v>
      </c>
      <c r="O229">
        <v>0.14360000000000001</v>
      </c>
      <c r="P229" s="70">
        <v>49927.08</v>
      </c>
      <c r="Q229">
        <v>0.22259999999999999</v>
      </c>
      <c r="R229">
        <v>0.19239999999999999</v>
      </c>
      <c r="S229">
        <v>0.58489999999999998</v>
      </c>
      <c r="T229">
        <v>18.75</v>
      </c>
      <c r="U229">
        <v>11.13</v>
      </c>
      <c r="V229" s="70">
        <v>64970</v>
      </c>
      <c r="W229">
        <v>132.94999999999999</v>
      </c>
      <c r="X229" s="70">
        <v>102530.52</v>
      </c>
      <c r="Y229">
        <v>0.88580000000000003</v>
      </c>
      <c r="Z229">
        <v>6.9000000000000006E-2</v>
      </c>
      <c r="AA229">
        <v>4.5199999999999997E-2</v>
      </c>
      <c r="AB229">
        <v>0.1142</v>
      </c>
      <c r="AC229">
        <v>102.53</v>
      </c>
      <c r="AD229" s="70">
        <v>2584.0100000000002</v>
      </c>
      <c r="AE229">
        <v>380.32</v>
      </c>
      <c r="AF229" s="70">
        <v>102119.8</v>
      </c>
      <c r="AG229" t="s">
        <v>751</v>
      </c>
      <c r="AH229" s="70">
        <v>31905</v>
      </c>
      <c r="AI229" s="70">
        <v>44580.2</v>
      </c>
      <c r="AJ229">
        <v>35.28</v>
      </c>
      <c r="AK229">
        <v>24.38</v>
      </c>
      <c r="AL229">
        <v>26.16</v>
      </c>
      <c r="AM229">
        <v>4.29</v>
      </c>
      <c r="AN229">
        <v>717.87</v>
      </c>
      <c r="AO229">
        <v>1.0214000000000001</v>
      </c>
      <c r="AP229" s="70">
        <v>1145.9000000000001</v>
      </c>
      <c r="AQ229" s="70">
        <v>1914.68</v>
      </c>
      <c r="AR229" s="70">
        <v>5084.72</v>
      </c>
      <c r="AS229">
        <v>377.8</v>
      </c>
      <c r="AT229">
        <v>233.78</v>
      </c>
      <c r="AU229" s="70">
        <v>8756.8700000000008</v>
      </c>
      <c r="AV229" s="70">
        <v>5530.43</v>
      </c>
      <c r="AW229">
        <v>0.56699999999999995</v>
      </c>
      <c r="AX229" s="70">
        <v>2431.85</v>
      </c>
      <c r="AY229">
        <v>0.24929999999999999</v>
      </c>
      <c r="AZ229">
        <v>963.64</v>
      </c>
      <c r="BA229">
        <v>9.8799999999999999E-2</v>
      </c>
      <c r="BB229">
        <v>827.37</v>
      </c>
      <c r="BC229">
        <v>8.48E-2</v>
      </c>
      <c r="BD229" s="70">
        <v>9753.2900000000009</v>
      </c>
      <c r="BE229" s="70">
        <v>5024.2</v>
      </c>
      <c r="BF229">
        <v>1.7645999999999999</v>
      </c>
      <c r="BG229">
        <v>0.53900000000000003</v>
      </c>
      <c r="BH229">
        <v>0.2253</v>
      </c>
      <c r="BI229">
        <v>0.17730000000000001</v>
      </c>
      <c r="BJ229">
        <v>3.7499999999999999E-2</v>
      </c>
      <c r="BK229">
        <v>2.0899999999999998E-2</v>
      </c>
    </row>
    <row r="230" spans="1:63" x14ac:dyDescent="0.25">
      <c r="A230" t="s">
        <v>309</v>
      </c>
      <c r="B230">
        <v>47019</v>
      </c>
      <c r="C230">
        <v>34.049999999999997</v>
      </c>
      <c r="D230">
        <v>253.99</v>
      </c>
      <c r="E230" s="70">
        <v>8647.8799999999992</v>
      </c>
      <c r="F230" s="70">
        <v>8216.77</v>
      </c>
      <c r="G230">
        <v>6.54E-2</v>
      </c>
      <c r="H230">
        <v>8.5599999999999996E-2</v>
      </c>
      <c r="I230">
        <v>1.4E-3</v>
      </c>
      <c r="J230">
        <v>3.6999999999999998E-2</v>
      </c>
      <c r="K230">
        <v>0.76459999999999995</v>
      </c>
      <c r="L230">
        <v>4.5999999999999999E-2</v>
      </c>
      <c r="M230">
        <v>0.1918</v>
      </c>
      <c r="N230">
        <v>3.8600000000000002E-2</v>
      </c>
      <c r="O230">
        <v>0.113</v>
      </c>
      <c r="P230" s="70">
        <v>66106.09</v>
      </c>
      <c r="Q230">
        <v>0.23219999999999999</v>
      </c>
      <c r="R230">
        <v>0.2034</v>
      </c>
      <c r="S230">
        <v>0.56440000000000001</v>
      </c>
      <c r="T230">
        <v>19.21</v>
      </c>
      <c r="U230">
        <v>40.67</v>
      </c>
      <c r="V230" s="70">
        <v>88502.13</v>
      </c>
      <c r="W230">
        <v>210.41</v>
      </c>
      <c r="X230" s="70">
        <v>170238.97</v>
      </c>
      <c r="Y230">
        <v>0.76500000000000001</v>
      </c>
      <c r="Z230">
        <v>0.2137</v>
      </c>
      <c r="AA230">
        <v>2.1299999999999999E-2</v>
      </c>
      <c r="AB230">
        <v>0.23499999999999999</v>
      </c>
      <c r="AC230">
        <v>170.24</v>
      </c>
      <c r="AD230" s="70">
        <v>7498.85</v>
      </c>
      <c r="AE230">
        <v>853.63</v>
      </c>
      <c r="AF230" s="70">
        <v>202266.26</v>
      </c>
      <c r="AG230" t="s">
        <v>751</v>
      </c>
      <c r="AH230" s="70">
        <v>45614</v>
      </c>
      <c r="AI230" s="70">
        <v>77297.61</v>
      </c>
      <c r="AJ230">
        <v>70.55</v>
      </c>
      <c r="AK230">
        <v>41.24</v>
      </c>
      <c r="AL230">
        <v>45.64</v>
      </c>
      <c r="AM230">
        <v>4.7699999999999996</v>
      </c>
      <c r="AN230" s="70">
        <v>1280.57</v>
      </c>
      <c r="AO230">
        <v>0.73199999999999998</v>
      </c>
      <c r="AP230" s="70">
        <v>1242.46</v>
      </c>
      <c r="AQ230" s="70">
        <v>1852.1</v>
      </c>
      <c r="AR230" s="70">
        <v>6438.44</v>
      </c>
      <c r="AS230">
        <v>640.25</v>
      </c>
      <c r="AT230">
        <v>316.61</v>
      </c>
      <c r="AU230" s="70">
        <v>10489.86</v>
      </c>
      <c r="AV230" s="70">
        <v>3198.63</v>
      </c>
      <c r="AW230">
        <v>0.2838</v>
      </c>
      <c r="AX230" s="70">
        <v>6803.04</v>
      </c>
      <c r="AY230">
        <v>0.60370000000000001</v>
      </c>
      <c r="AZ230">
        <v>816.55</v>
      </c>
      <c r="BA230">
        <v>7.2499999999999995E-2</v>
      </c>
      <c r="BB230">
        <v>450.75</v>
      </c>
      <c r="BC230">
        <v>0.04</v>
      </c>
      <c r="BD230" s="70">
        <v>11268.96</v>
      </c>
      <c r="BE230" s="70">
        <v>1633.51</v>
      </c>
      <c r="BF230">
        <v>0.2185</v>
      </c>
      <c r="BG230">
        <v>0.60909999999999997</v>
      </c>
      <c r="BH230">
        <v>0.2286</v>
      </c>
      <c r="BI230">
        <v>0.1095</v>
      </c>
      <c r="BJ230">
        <v>2.7900000000000001E-2</v>
      </c>
      <c r="BK230">
        <v>2.4899999999999999E-2</v>
      </c>
    </row>
    <row r="231" spans="1:63" x14ac:dyDescent="0.25">
      <c r="A231" t="s">
        <v>310</v>
      </c>
      <c r="B231">
        <v>44123</v>
      </c>
      <c r="C231">
        <v>80</v>
      </c>
      <c r="D231">
        <v>30.98</v>
      </c>
      <c r="E231" s="70">
        <v>2360.7199999999998</v>
      </c>
      <c r="F231" s="70">
        <v>2253.27</v>
      </c>
      <c r="G231">
        <v>5.4999999999999997E-3</v>
      </c>
      <c r="H231">
        <v>3.2000000000000001E-2</v>
      </c>
      <c r="I231">
        <v>1.4E-3</v>
      </c>
      <c r="J231">
        <v>2.7400000000000001E-2</v>
      </c>
      <c r="K231">
        <v>0.88570000000000004</v>
      </c>
      <c r="L231">
        <v>4.8000000000000001E-2</v>
      </c>
      <c r="M231">
        <v>0.56140000000000001</v>
      </c>
      <c r="N231">
        <v>6.4000000000000003E-3</v>
      </c>
      <c r="O231">
        <v>0.16009999999999999</v>
      </c>
      <c r="P231" s="70">
        <v>51625.49</v>
      </c>
      <c r="Q231">
        <v>0.21890000000000001</v>
      </c>
      <c r="R231">
        <v>0.18010000000000001</v>
      </c>
      <c r="S231">
        <v>0.60099999999999998</v>
      </c>
      <c r="T231">
        <v>18.07</v>
      </c>
      <c r="U231">
        <v>14.29</v>
      </c>
      <c r="V231" s="70">
        <v>74220.67</v>
      </c>
      <c r="W231">
        <v>160.79</v>
      </c>
      <c r="X231" s="70">
        <v>102808.63</v>
      </c>
      <c r="Y231">
        <v>0.75370000000000004</v>
      </c>
      <c r="Z231">
        <v>0.19969999999999999</v>
      </c>
      <c r="AA231">
        <v>4.6600000000000003E-2</v>
      </c>
      <c r="AB231">
        <v>0.24629999999999999</v>
      </c>
      <c r="AC231">
        <v>102.81</v>
      </c>
      <c r="AD231" s="70">
        <v>2859.95</v>
      </c>
      <c r="AE231">
        <v>385.59</v>
      </c>
      <c r="AF231" s="70">
        <v>101069.29</v>
      </c>
      <c r="AG231" t="s">
        <v>751</v>
      </c>
      <c r="AH231" s="70">
        <v>26814</v>
      </c>
      <c r="AI231" s="70">
        <v>40536.910000000003</v>
      </c>
      <c r="AJ231">
        <v>42.85</v>
      </c>
      <c r="AK231">
        <v>25.62</v>
      </c>
      <c r="AL231">
        <v>30.6</v>
      </c>
      <c r="AM231">
        <v>4.07</v>
      </c>
      <c r="AN231">
        <v>823.36</v>
      </c>
      <c r="AO231">
        <v>1.02</v>
      </c>
      <c r="AP231" s="70">
        <v>1150.92</v>
      </c>
      <c r="AQ231" s="70">
        <v>1783.85</v>
      </c>
      <c r="AR231" s="70">
        <v>5622.94</v>
      </c>
      <c r="AS231">
        <v>455.86</v>
      </c>
      <c r="AT231">
        <v>287.95</v>
      </c>
      <c r="AU231" s="70">
        <v>9301.5300000000007</v>
      </c>
      <c r="AV231" s="70">
        <v>5553.7</v>
      </c>
      <c r="AW231">
        <v>0.53700000000000003</v>
      </c>
      <c r="AX231" s="70">
        <v>2820.56</v>
      </c>
      <c r="AY231">
        <v>0.2727</v>
      </c>
      <c r="AZ231">
        <v>837.08</v>
      </c>
      <c r="BA231">
        <v>8.09E-2</v>
      </c>
      <c r="BB231" s="70">
        <v>1130.69</v>
      </c>
      <c r="BC231">
        <v>0.10929999999999999</v>
      </c>
      <c r="BD231" s="70">
        <v>10342.030000000001</v>
      </c>
      <c r="BE231" s="70">
        <v>4364.2700000000004</v>
      </c>
      <c r="BF231">
        <v>1.6382000000000001</v>
      </c>
      <c r="BG231">
        <v>0.54900000000000004</v>
      </c>
      <c r="BH231">
        <v>0.22589999999999999</v>
      </c>
      <c r="BI231">
        <v>0.1686</v>
      </c>
      <c r="BJ231">
        <v>3.39E-2</v>
      </c>
      <c r="BK231">
        <v>2.2499999999999999E-2</v>
      </c>
    </row>
    <row r="232" spans="1:63" x14ac:dyDescent="0.25">
      <c r="A232" t="s">
        <v>311</v>
      </c>
      <c r="B232">
        <v>45823</v>
      </c>
      <c r="C232">
        <v>67</v>
      </c>
      <c r="D232">
        <v>14.78</v>
      </c>
      <c r="E232">
        <v>989.96</v>
      </c>
      <c r="F232" s="70">
        <v>1005.28</v>
      </c>
      <c r="G232">
        <v>3.8999999999999998E-3</v>
      </c>
      <c r="H232">
        <v>5.0000000000000001E-3</v>
      </c>
      <c r="I232">
        <v>1.1000000000000001E-3</v>
      </c>
      <c r="J232">
        <v>8.9999999999999993E-3</v>
      </c>
      <c r="K232">
        <v>0.96909999999999996</v>
      </c>
      <c r="L232">
        <v>1.18E-2</v>
      </c>
      <c r="M232">
        <v>0.36099999999999999</v>
      </c>
      <c r="N232">
        <v>4.7000000000000002E-3</v>
      </c>
      <c r="O232">
        <v>0.13730000000000001</v>
      </c>
      <c r="P232" s="70">
        <v>52031.9</v>
      </c>
      <c r="Q232">
        <v>0.1946</v>
      </c>
      <c r="R232">
        <v>0.1905</v>
      </c>
      <c r="S232">
        <v>0.61480000000000001</v>
      </c>
      <c r="T232">
        <v>17.59</v>
      </c>
      <c r="U232">
        <v>7.68</v>
      </c>
      <c r="V232" s="70">
        <v>67607.45</v>
      </c>
      <c r="W232">
        <v>124.26</v>
      </c>
      <c r="X232" s="70">
        <v>140386.56</v>
      </c>
      <c r="Y232">
        <v>0.80669999999999997</v>
      </c>
      <c r="Z232">
        <v>0.12790000000000001</v>
      </c>
      <c r="AA232">
        <v>6.5500000000000003E-2</v>
      </c>
      <c r="AB232">
        <v>0.1933</v>
      </c>
      <c r="AC232">
        <v>140.38999999999999</v>
      </c>
      <c r="AD232" s="70">
        <v>4233.2</v>
      </c>
      <c r="AE232">
        <v>534.84</v>
      </c>
      <c r="AF232" s="70">
        <v>137474.18</v>
      </c>
      <c r="AG232" t="s">
        <v>751</v>
      </c>
      <c r="AH232" s="70">
        <v>32648</v>
      </c>
      <c r="AI232" s="70">
        <v>48033.32</v>
      </c>
      <c r="AJ232">
        <v>46.85</v>
      </c>
      <c r="AK232">
        <v>28.72</v>
      </c>
      <c r="AL232">
        <v>33.18</v>
      </c>
      <c r="AM232">
        <v>4.8099999999999996</v>
      </c>
      <c r="AN232" s="70">
        <v>1272.28</v>
      </c>
      <c r="AO232">
        <v>1.0669999999999999</v>
      </c>
      <c r="AP232" s="70">
        <v>1354.55</v>
      </c>
      <c r="AQ232" s="70">
        <v>1808.39</v>
      </c>
      <c r="AR232" s="70">
        <v>5364.8</v>
      </c>
      <c r="AS232">
        <v>436.22</v>
      </c>
      <c r="AT232">
        <v>319.19</v>
      </c>
      <c r="AU232" s="70">
        <v>9283.14</v>
      </c>
      <c r="AV232" s="70">
        <v>4251.8599999999997</v>
      </c>
      <c r="AW232">
        <v>0.41599999999999998</v>
      </c>
      <c r="AX232" s="70">
        <v>3969.26</v>
      </c>
      <c r="AY232">
        <v>0.38829999999999998</v>
      </c>
      <c r="AZ232" s="70">
        <v>1256.07</v>
      </c>
      <c r="BA232">
        <v>0.1229</v>
      </c>
      <c r="BB232">
        <v>744.74</v>
      </c>
      <c r="BC232">
        <v>7.2900000000000006E-2</v>
      </c>
      <c r="BD232" s="70">
        <v>10221.93</v>
      </c>
      <c r="BE232" s="70">
        <v>3518.39</v>
      </c>
      <c r="BF232">
        <v>0.86660000000000004</v>
      </c>
      <c r="BG232">
        <v>0.55740000000000001</v>
      </c>
      <c r="BH232">
        <v>0.2185</v>
      </c>
      <c r="BI232">
        <v>0.16400000000000001</v>
      </c>
      <c r="BJ232">
        <v>3.5099999999999999E-2</v>
      </c>
      <c r="BK232">
        <v>2.5000000000000001E-2</v>
      </c>
    </row>
    <row r="233" spans="1:63" x14ac:dyDescent="0.25">
      <c r="A233" t="s">
        <v>312</v>
      </c>
      <c r="B233">
        <v>47571</v>
      </c>
      <c r="C233">
        <v>75.349999999999994</v>
      </c>
      <c r="D233">
        <v>9.49</v>
      </c>
      <c r="E233">
        <v>681.23</v>
      </c>
      <c r="F233">
        <v>696.91</v>
      </c>
      <c r="G233">
        <v>5.1000000000000004E-3</v>
      </c>
      <c r="H233">
        <v>6.4999999999999997E-3</v>
      </c>
      <c r="I233">
        <v>1E-3</v>
      </c>
      <c r="J233">
        <v>5.0900000000000001E-2</v>
      </c>
      <c r="K233">
        <v>0.9123</v>
      </c>
      <c r="L233">
        <v>2.4199999999999999E-2</v>
      </c>
      <c r="M233">
        <v>0.36420000000000002</v>
      </c>
      <c r="N233">
        <v>5.4999999999999997E-3</v>
      </c>
      <c r="O233">
        <v>0.14449999999999999</v>
      </c>
      <c r="P233" s="70">
        <v>49039.45</v>
      </c>
      <c r="Q233">
        <v>0.2913</v>
      </c>
      <c r="R233">
        <v>0.17630000000000001</v>
      </c>
      <c r="S233">
        <v>0.53239999999999998</v>
      </c>
      <c r="T233">
        <v>16.62</v>
      </c>
      <c r="U233">
        <v>6.89</v>
      </c>
      <c r="V233" s="70">
        <v>63244.73</v>
      </c>
      <c r="W233">
        <v>95.96</v>
      </c>
      <c r="X233" s="70">
        <v>115145.29</v>
      </c>
      <c r="Y233">
        <v>0.90069999999999995</v>
      </c>
      <c r="Z233">
        <v>5.4100000000000002E-2</v>
      </c>
      <c r="AA233">
        <v>4.5199999999999997E-2</v>
      </c>
      <c r="AB233">
        <v>9.9299999999999999E-2</v>
      </c>
      <c r="AC233">
        <v>115.15</v>
      </c>
      <c r="AD233" s="70">
        <v>2825.57</v>
      </c>
      <c r="AE233">
        <v>420.15</v>
      </c>
      <c r="AF233" s="70">
        <v>101475.02</v>
      </c>
      <c r="AG233" t="s">
        <v>751</v>
      </c>
      <c r="AH233" s="70">
        <v>32741</v>
      </c>
      <c r="AI233" s="70">
        <v>44829.06</v>
      </c>
      <c r="AJ233">
        <v>40.76</v>
      </c>
      <c r="AK233">
        <v>23.56</v>
      </c>
      <c r="AL233">
        <v>29.4</v>
      </c>
      <c r="AM233">
        <v>4.53</v>
      </c>
      <c r="AN233" s="70">
        <v>1361.95</v>
      </c>
      <c r="AO233">
        <v>1.3501000000000001</v>
      </c>
      <c r="AP233" s="70">
        <v>1387.81</v>
      </c>
      <c r="AQ233" s="70">
        <v>1883.55</v>
      </c>
      <c r="AR233" s="70">
        <v>5604.29</v>
      </c>
      <c r="AS233">
        <v>341.78</v>
      </c>
      <c r="AT233">
        <v>231.66</v>
      </c>
      <c r="AU233" s="70">
        <v>9449.1</v>
      </c>
      <c r="AV233" s="70">
        <v>5354.44</v>
      </c>
      <c r="AW233">
        <v>0.49419999999999997</v>
      </c>
      <c r="AX233" s="70">
        <v>3526.93</v>
      </c>
      <c r="AY233">
        <v>0.3256</v>
      </c>
      <c r="AZ233" s="70">
        <v>1348.22</v>
      </c>
      <c r="BA233">
        <v>0.1244</v>
      </c>
      <c r="BB233">
        <v>604.01</v>
      </c>
      <c r="BC233">
        <v>5.5800000000000002E-2</v>
      </c>
      <c r="BD233" s="70">
        <v>10833.6</v>
      </c>
      <c r="BE233" s="70">
        <v>4776.49</v>
      </c>
      <c r="BF233">
        <v>1.5954999999999999</v>
      </c>
      <c r="BG233">
        <v>0.54510000000000003</v>
      </c>
      <c r="BH233">
        <v>0.20730000000000001</v>
      </c>
      <c r="BI233">
        <v>0.1757</v>
      </c>
      <c r="BJ233">
        <v>3.5700000000000003E-2</v>
      </c>
      <c r="BK233">
        <v>3.6200000000000003E-2</v>
      </c>
    </row>
    <row r="234" spans="1:63" x14ac:dyDescent="0.25">
      <c r="A234" t="s">
        <v>313</v>
      </c>
      <c r="B234">
        <v>49700</v>
      </c>
      <c r="C234">
        <v>70.62</v>
      </c>
      <c r="D234">
        <v>13.21</v>
      </c>
      <c r="E234">
        <v>933.2</v>
      </c>
      <c r="F234">
        <v>967.4</v>
      </c>
      <c r="G234">
        <v>7.1999999999999998E-3</v>
      </c>
      <c r="H234">
        <v>7.7999999999999996E-3</v>
      </c>
      <c r="I234">
        <v>1.1999999999999999E-3</v>
      </c>
      <c r="J234">
        <v>3.1E-2</v>
      </c>
      <c r="K234">
        <v>0.92979999999999996</v>
      </c>
      <c r="L234">
        <v>2.3E-2</v>
      </c>
      <c r="M234">
        <v>0.30109999999999998</v>
      </c>
      <c r="N234">
        <v>5.7000000000000002E-3</v>
      </c>
      <c r="O234">
        <v>0.1285</v>
      </c>
      <c r="P234" s="70">
        <v>52235.6</v>
      </c>
      <c r="Q234">
        <v>0.1938</v>
      </c>
      <c r="R234">
        <v>0.18029999999999999</v>
      </c>
      <c r="S234">
        <v>0.62590000000000001</v>
      </c>
      <c r="T234">
        <v>17.850000000000001</v>
      </c>
      <c r="U234">
        <v>8.1</v>
      </c>
      <c r="V234" s="70">
        <v>64170.81</v>
      </c>
      <c r="W234">
        <v>111.68</v>
      </c>
      <c r="X234" s="70">
        <v>146684.97</v>
      </c>
      <c r="Y234">
        <v>0.83350000000000002</v>
      </c>
      <c r="Z234">
        <v>0.1159</v>
      </c>
      <c r="AA234">
        <v>5.0599999999999999E-2</v>
      </c>
      <c r="AB234">
        <v>0.16650000000000001</v>
      </c>
      <c r="AC234">
        <v>146.68</v>
      </c>
      <c r="AD234" s="70">
        <v>4123.66</v>
      </c>
      <c r="AE234">
        <v>528.20000000000005</v>
      </c>
      <c r="AF234" s="70">
        <v>143440.35</v>
      </c>
      <c r="AG234" t="s">
        <v>751</v>
      </c>
      <c r="AH234" s="70">
        <v>34074</v>
      </c>
      <c r="AI234" s="70">
        <v>52243.43</v>
      </c>
      <c r="AJ234">
        <v>44.28</v>
      </c>
      <c r="AK234">
        <v>26.57</v>
      </c>
      <c r="AL234">
        <v>30.5</v>
      </c>
      <c r="AM234">
        <v>4.8099999999999996</v>
      </c>
      <c r="AN234" s="70">
        <v>1498.06</v>
      </c>
      <c r="AO234">
        <v>1.1235999999999999</v>
      </c>
      <c r="AP234" s="70">
        <v>1300.8800000000001</v>
      </c>
      <c r="AQ234" s="70">
        <v>1778.75</v>
      </c>
      <c r="AR234" s="70">
        <v>5345.03</v>
      </c>
      <c r="AS234">
        <v>415.57</v>
      </c>
      <c r="AT234">
        <v>256.93</v>
      </c>
      <c r="AU234" s="70">
        <v>9097.16</v>
      </c>
      <c r="AV234" s="70">
        <v>4102.88</v>
      </c>
      <c r="AW234">
        <v>0.4037</v>
      </c>
      <c r="AX234" s="70">
        <v>4119.22</v>
      </c>
      <c r="AY234">
        <v>0.40529999999999999</v>
      </c>
      <c r="AZ234" s="70">
        <v>1329.08</v>
      </c>
      <c r="BA234">
        <v>0.1308</v>
      </c>
      <c r="BB234">
        <v>612.65</v>
      </c>
      <c r="BC234">
        <v>6.0299999999999999E-2</v>
      </c>
      <c r="BD234" s="70">
        <v>10163.83</v>
      </c>
      <c r="BE234" s="70">
        <v>3508.08</v>
      </c>
      <c r="BF234">
        <v>0.79879999999999995</v>
      </c>
      <c r="BG234">
        <v>0.5524</v>
      </c>
      <c r="BH234">
        <v>0.2094</v>
      </c>
      <c r="BI234">
        <v>0.1749</v>
      </c>
      <c r="BJ234">
        <v>3.5000000000000003E-2</v>
      </c>
      <c r="BK234">
        <v>2.8299999999999999E-2</v>
      </c>
    </row>
    <row r="235" spans="1:63" x14ac:dyDescent="0.25">
      <c r="A235" t="s">
        <v>314</v>
      </c>
      <c r="B235">
        <v>50161</v>
      </c>
      <c r="C235">
        <v>43.57</v>
      </c>
      <c r="D235">
        <v>66.319999999999993</v>
      </c>
      <c r="E235" s="70">
        <v>2889.85</v>
      </c>
      <c r="F235" s="70">
        <v>2796.93</v>
      </c>
      <c r="G235">
        <v>2.0299999999999999E-2</v>
      </c>
      <c r="H235">
        <v>4.8800000000000003E-2</v>
      </c>
      <c r="I235">
        <v>1.4E-3</v>
      </c>
      <c r="J235">
        <v>3.1199999999999999E-2</v>
      </c>
      <c r="K235">
        <v>0.85170000000000001</v>
      </c>
      <c r="L235">
        <v>4.65E-2</v>
      </c>
      <c r="M235">
        <v>0.35799999999999998</v>
      </c>
      <c r="N235">
        <v>1.5100000000000001E-2</v>
      </c>
      <c r="O235">
        <v>0.13270000000000001</v>
      </c>
      <c r="P235" s="70">
        <v>59071.43</v>
      </c>
      <c r="Q235">
        <v>0.2175</v>
      </c>
      <c r="R235">
        <v>0.18490000000000001</v>
      </c>
      <c r="S235">
        <v>0.59760000000000002</v>
      </c>
      <c r="T235">
        <v>18.38</v>
      </c>
      <c r="U235">
        <v>17.12</v>
      </c>
      <c r="V235" s="70">
        <v>82537.06</v>
      </c>
      <c r="W235">
        <v>164.17</v>
      </c>
      <c r="X235" s="70">
        <v>172402.63</v>
      </c>
      <c r="Y235">
        <v>0.66700000000000004</v>
      </c>
      <c r="Z235">
        <v>0.29220000000000002</v>
      </c>
      <c r="AA235">
        <v>4.0800000000000003E-2</v>
      </c>
      <c r="AB235">
        <v>0.33300000000000002</v>
      </c>
      <c r="AC235">
        <v>172.4</v>
      </c>
      <c r="AD235" s="70">
        <v>6262.38</v>
      </c>
      <c r="AE235">
        <v>672.01</v>
      </c>
      <c r="AF235" s="70">
        <v>190333.1</v>
      </c>
      <c r="AG235" t="s">
        <v>751</v>
      </c>
      <c r="AH235" s="70">
        <v>34042</v>
      </c>
      <c r="AI235" s="70">
        <v>53369.84</v>
      </c>
      <c r="AJ235">
        <v>54.87</v>
      </c>
      <c r="AK235">
        <v>34.380000000000003</v>
      </c>
      <c r="AL235">
        <v>37.659999999999997</v>
      </c>
      <c r="AM235">
        <v>4.71</v>
      </c>
      <c r="AN235" s="70">
        <v>1427.76</v>
      </c>
      <c r="AO235">
        <v>0.95489999999999997</v>
      </c>
      <c r="AP235" s="70">
        <v>1235.3499999999999</v>
      </c>
      <c r="AQ235" s="70">
        <v>1808.61</v>
      </c>
      <c r="AR235" s="70">
        <v>5996.16</v>
      </c>
      <c r="AS235">
        <v>583.65</v>
      </c>
      <c r="AT235">
        <v>279.58</v>
      </c>
      <c r="AU235" s="70">
        <v>9903.36</v>
      </c>
      <c r="AV235" s="70">
        <v>3271.4</v>
      </c>
      <c r="AW235">
        <v>0.30409999999999998</v>
      </c>
      <c r="AX235" s="70">
        <v>5839.09</v>
      </c>
      <c r="AY235">
        <v>0.54279999999999995</v>
      </c>
      <c r="AZ235">
        <v>996.69</v>
      </c>
      <c r="BA235">
        <v>9.2700000000000005E-2</v>
      </c>
      <c r="BB235">
        <v>649.30999999999995</v>
      </c>
      <c r="BC235">
        <v>6.0400000000000002E-2</v>
      </c>
      <c r="BD235" s="70">
        <v>10756.49</v>
      </c>
      <c r="BE235" s="70">
        <v>1750.03</v>
      </c>
      <c r="BF235">
        <v>0.32929999999999998</v>
      </c>
      <c r="BG235">
        <v>0.58109999999999995</v>
      </c>
      <c r="BH235">
        <v>0.2205</v>
      </c>
      <c r="BI235">
        <v>0.14879999999999999</v>
      </c>
      <c r="BJ235">
        <v>2.93E-2</v>
      </c>
      <c r="BK235">
        <v>2.0299999999999999E-2</v>
      </c>
    </row>
    <row r="236" spans="1:63" x14ac:dyDescent="0.25">
      <c r="A236" t="s">
        <v>315</v>
      </c>
      <c r="B236">
        <v>45427</v>
      </c>
      <c r="C236">
        <v>65.67</v>
      </c>
      <c r="D236">
        <v>33.14</v>
      </c>
      <c r="E236" s="70">
        <v>2176.0700000000002</v>
      </c>
      <c r="F236" s="70">
        <v>2197.16</v>
      </c>
      <c r="G236">
        <v>7.1999999999999998E-3</v>
      </c>
      <c r="H236">
        <v>1.7100000000000001E-2</v>
      </c>
      <c r="I236">
        <v>1.2999999999999999E-3</v>
      </c>
      <c r="J236">
        <v>3.0599999999999999E-2</v>
      </c>
      <c r="K236">
        <v>0.9123</v>
      </c>
      <c r="L236">
        <v>3.15E-2</v>
      </c>
      <c r="M236">
        <v>0.42709999999999998</v>
      </c>
      <c r="N236">
        <v>7.0000000000000001E-3</v>
      </c>
      <c r="O236">
        <v>0.1462</v>
      </c>
      <c r="P236" s="70">
        <v>53403.66</v>
      </c>
      <c r="Q236">
        <v>0.20300000000000001</v>
      </c>
      <c r="R236">
        <v>0.17460000000000001</v>
      </c>
      <c r="S236">
        <v>0.62239999999999995</v>
      </c>
      <c r="T236">
        <v>18.89</v>
      </c>
      <c r="U236">
        <v>14.77</v>
      </c>
      <c r="V236" s="70">
        <v>69635.679999999993</v>
      </c>
      <c r="W236">
        <v>143.51</v>
      </c>
      <c r="X236" s="70">
        <v>121235.62</v>
      </c>
      <c r="Y236">
        <v>0.80449999999999999</v>
      </c>
      <c r="Z236">
        <v>0.161</v>
      </c>
      <c r="AA236">
        <v>3.44E-2</v>
      </c>
      <c r="AB236">
        <v>0.19550000000000001</v>
      </c>
      <c r="AC236">
        <v>121.24</v>
      </c>
      <c r="AD236" s="70">
        <v>3797.49</v>
      </c>
      <c r="AE236">
        <v>508.82</v>
      </c>
      <c r="AF236" s="70">
        <v>122092.9</v>
      </c>
      <c r="AG236" t="s">
        <v>751</v>
      </c>
      <c r="AH236" s="70">
        <v>30981</v>
      </c>
      <c r="AI236" s="70">
        <v>45811.64</v>
      </c>
      <c r="AJ236">
        <v>49.26</v>
      </c>
      <c r="AK236">
        <v>29.06</v>
      </c>
      <c r="AL236">
        <v>36.159999999999997</v>
      </c>
      <c r="AM236">
        <v>4.22</v>
      </c>
      <c r="AN236">
        <v>830.74</v>
      </c>
      <c r="AO236">
        <v>1.0422</v>
      </c>
      <c r="AP236" s="70">
        <v>1122.25</v>
      </c>
      <c r="AQ236" s="70">
        <v>1736.78</v>
      </c>
      <c r="AR236" s="70">
        <v>5509.6</v>
      </c>
      <c r="AS236">
        <v>477.55</v>
      </c>
      <c r="AT236">
        <v>244.71</v>
      </c>
      <c r="AU236" s="70">
        <v>9090.89</v>
      </c>
      <c r="AV236" s="70">
        <v>4550.1099999999997</v>
      </c>
      <c r="AW236">
        <v>0.45779999999999998</v>
      </c>
      <c r="AX236" s="70">
        <v>3528.89</v>
      </c>
      <c r="AY236">
        <v>0.35499999999999998</v>
      </c>
      <c r="AZ236" s="70">
        <v>1094.9000000000001</v>
      </c>
      <c r="BA236">
        <v>0.11020000000000001</v>
      </c>
      <c r="BB236">
        <v>766.11</v>
      </c>
      <c r="BC236">
        <v>7.7100000000000002E-2</v>
      </c>
      <c r="BD236" s="70">
        <v>9940.01</v>
      </c>
      <c r="BE236" s="70">
        <v>3848.29</v>
      </c>
      <c r="BF236">
        <v>1.0754999999999999</v>
      </c>
      <c r="BG236">
        <v>0.56530000000000002</v>
      </c>
      <c r="BH236">
        <v>0.22889999999999999</v>
      </c>
      <c r="BI236">
        <v>0.15690000000000001</v>
      </c>
      <c r="BJ236">
        <v>3.2899999999999999E-2</v>
      </c>
      <c r="BK236">
        <v>1.6E-2</v>
      </c>
    </row>
    <row r="237" spans="1:63" x14ac:dyDescent="0.25">
      <c r="A237" t="s">
        <v>316</v>
      </c>
      <c r="B237">
        <v>48751</v>
      </c>
      <c r="C237">
        <v>40</v>
      </c>
      <c r="D237">
        <v>127.6</v>
      </c>
      <c r="E237" s="70">
        <v>5104.01</v>
      </c>
      <c r="F237" s="70">
        <v>4812.29</v>
      </c>
      <c r="G237">
        <v>1.52E-2</v>
      </c>
      <c r="H237">
        <v>0.1343</v>
      </c>
      <c r="I237">
        <v>1.2999999999999999E-3</v>
      </c>
      <c r="J237">
        <v>5.28E-2</v>
      </c>
      <c r="K237">
        <v>0.72650000000000003</v>
      </c>
      <c r="L237">
        <v>6.9800000000000001E-2</v>
      </c>
      <c r="M237">
        <v>0.47239999999999999</v>
      </c>
      <c r="N237">
        <v>2.0299999999999999E-2</v>
      </c>
      <c r="O237">
        <v>0.13880000000000001</v>
      </c>
      <c r="P237" s="70">
        <v>57399.92</v>
      </c>
      <c r="Q237">
        <v>0.22320000000000001</v>
      </c>
      <c r="R237">
        <v>0.22209999999999999</v>
      </c>
      <c r="S237">
        <v>0.55469999999999997</v>
      </c>
      <c r="T237">
        <v>18.45</v>
      </c>
      <c r="U237">
        <v>28.48</v>
      </c>
      <c r="V237" s="70">
        <v>80597.08</v>
      </c>
      <c r="W237">
        <v>175.8</v>
      </c>
      <c r="X237" s="70">
        <v>123624.42</v>
      </c>
      <c r="Y237">
        <v>0.75139999999999996</v>
      </c>
      <c r="Z237">
        <v>0.21840000000000001</v>
      </c>
      <c r="AA237">
        <v>3.0300000000000001E-2</v>
      </c>
      <c r="AB237">
        <v>0.24859999999999999</v>
      </c>
      <c r="AC237">
        <v>123.62</v>
      </c>
      <c r="AD237" s="70">
        <v>4753.68</v>
      </c>
      <c r="AE237">
        <v>612.26</v>
      </c>
      <c r="AF237" s="70">
        <v>135453.65</v>
      </c>
      <c r="AG237" t="s">
        <v>751</v>
      </c>
      <c r="AH237" s="70">
        <v>31508</v>
      </c>
      <c r="AI237" s="70">
        <v>48282.5</v>
      </c>
      <c r="AJ237">
        <v>60.24</v>
      </c>
      <c r="AK237">
        <v>36.82</v>
      </c>
      <c r="AL237">
        <v>41.69</v>
      </c>
      <c r="AM237">
        <v>5.23</v>
      </c>
      <c r="AN237" s="70">
        <v>1035.3</v>
      </c>
      <c r="AO237">
        <v>1.0720000000000001</v>
      </c>
      <c r="AP237" s="70">
        <v>1142.8</v>
      </c>
      <c r="AQ237" s="70">
        <v>1788.68</v>
      </c>
      <c r="AR237" s="70">
        <v>5882.52</v>
      </c>
      <c r="AS237">
        <v>555.73</v>
      </c>
      <c r="AT237">
        <v>258.77</v>
      </c>
      <c r="AU237" s="70">
        <v>9628.51</v>
      </c>
      <c r="AV237" s="70">
        <v>4281.4799999999996</v>
      </c>
      <c r="AW237">
        <v>0.40579999999999999</v>
      </c>
      <c r="AX237" s="70">
        <v>4563.1099999999997</v>
      </c>
      <c r="AY237">
        <v>0.4325</v>
      </c>
      <c r="AZ237">
        <v>863.89</v>
      </c>
      <c r="BA237">
        <v>8.1900000000000001E-2</v>
      </c>
      <c r="BB237">
        <v>840.96</v>
      </c>
      <c r="BC237">
        <v>7.9699999999999993E-2</v>
      </c>
      <c r="BD237" s="70">
        <v>10549.43</v>
      </c>
      <c r="BE237" s="70">
        <v>2683.82</v>
      </c>
      <c r="BF237">
        <v>0.66590000000000005</v>
      </c>
      <c r="BG237">
        <v>0.57230000000000003</v>
      </c>
      <c r="BH237">
        <v>0.2203</v>
      </c>
      <c r="BI237">
        <v>0.15279999999999999</v>
      </c>
      <c r="BJ237">
        <v>3.2099999999999997E-2</v>
      </c>
      <c r="BK237">
        <v>2.2499999999999999E-2</v>
      </c>
    </row>
    <row r="238" spans="1:63" x14ac:dyDescent="0.25">
      <c r="A238" t="s">
        <v>317</v>
      </c>
      <c r="B238">
        <v>50021</v>
      </c>
      <c r="C238">
        <v>28.52</v>
      </c>
      <c r="D238">
        <v>166.03</v>
      </c>
      <c r="E238" s="70">
        <v>4735.8900000000003</v>
      </c>
      <c r="F238" s="70">
        <v>4592.7</v>
      </c>
      <c r="G238">
        <v>5.9200000000000003E-2</v>
      </c>
      <c r="H238">
        <v>2.6800000000000001E-2</v>
      </c>
      <c r="I238">
        <v>8.0000000000000004E-4</v>
      </c>
      <c r="J238">
        <v>2.5000000000000001E-2</v>
      </c>
      <c r="K238">
        <v>0.85750000000000004</v>
      </c>
      <c r="L238">
        <v>3.0599999999999999E-2</v>
      </c>
      <c r="M238">
        <v>8.5400000000000004E-2</v>
      </c>
      <c r="N238">
        <v>1.4500000000000001E-2</v>
      </c>
      <c r="O238">
        <v>0.1026</v>
      </c>
      <c r="P238" s="70">
        <v>65880.72</v>
      </c>
      <c r="Q238">
        <v>0.1857</v>
      </c>
      <c r="R238">
        <v>0.21809999999999999</v>
      </c>
      <c r="S238">
        <v>0.59619999999999995</v>
      </c>
      <c r="T238">
        <v>18.66</v>
      </c>
      <c r="U238">
        <v>21.9</v>
      </c>
      <c r="V238" s="70">
        <v>88202.71</v>
      </c>
      <c r="W238">
        <v>214.45</v>
      </c>
      <c r="X238" s="70">
        <v>196220.17</v>
      </c>
      <c r="Y238">
        <v>0.84619999999999995</v>
      </c>
      <c r="Z238">
        <v>0.1295</v>
      </c>
      <c r="AA238">
        <v>2.4199999999999999E-2</v>
      </c>
      <c r="AB238">
        <v>0.15379999999999999</v>
      </c>
      <c r="AC238">
        <v>196.22</v>
      </c>
      <c r="AD238" s="70">
        <v>8209.17</v>
      </c>
      <c r="AE238" s="70">
        <v>1005.46</v>
      </c>
      <c r="AF238" s="70">
        <v>256135.41</v>
      </c>
      <c r="AG238" t="s">
        <v>751</v>
      </c>
      <c r="AH238" s="70">
        <v>57901</v>
      </c>
      <c r="AI238" s="70">
        <v>111410.94</v>
      </c>
      <c r="AJ238">
        <v>74.81</v>
      </c>
      <c r="AK238">
        <v>40.74</v>
      </c>
      <c r="AL238">
        <v>45.67</v>
      </c>
      <c r="AM238">
        <v>5.01</v>
      </c>
      <c r="AN238" s="70">
        <v>1145.5899999999999</v>
      </c>
      <c r="AO238">
        <v>0.59460000000000002</v>
      </c>
      <c r="AP238" s="70">
        <v>1204.6199999999999</v>
      </c>
      <c r="AQ238" s="70">
        <v>1872.12</v>
      </c>
      <c r="AR238" s="70">
        <v>6504.09</v>
      </c>
      <c r="AS238">
        <v>650.53</v>
      </c>
      <c r="AT238">
        <v>368.61</v>
      </c>
      <c r="AU238" s="70">
        <v>10599.97</v>
      </c>
      <c r="AV238" s="70">
        <v>2543.77</v>
      </c>
      <c r="AW238">
        <v>0.23019999999999999</v>
      </c>
      <c r="AX238" s="70">
        <v>7134.17</v>
      </c>
      <c r="AY238">
        <v>0.64559999999999995</v>
      </c>
      <c r="AZ238" s="70">
        <v>1063.6099999999999</v>
      </c>
      <c r="BA238">
        <v>9.6199999999999994E-2</v>
      </c>
      <c r="BB238">
        <v>309.10000000000002</v>
      </c>
      <c r="BC238">
        <v>2.8000000000000001E-2</v>
      </c>
      <c r="BD238" s="70">
        <v>11050.65</v>
      </c>
      <c r="BE238" s="70">
        <v>1225.04</v>
      </c>
      <c r="BF238">
        <v>0.1138</v>
      </c>
      <c r="BG238">
        <v>0.6149</v>
      </c>
      <c r="BH238">
        <v>0.22459999999999999</v>
      </c>
      <c r="BI238">
        <v>0.1053</v>
      </c>
      <c r="BJ238">
        <v>3.2099999999999997E-2</v>
      </c>
      <c r="BK238">
        <v>2.3199999999999998E-2</v>
      </c>
    </row>
    <row r="239" spans="1:63" x14ac:dyDescent="0.25">
      <c r="A239" t="s">
        <v>318</v>
      </c>
      <c r="B239">
        <v>49502</v>
      </c>
      <c r="C239">
        <v>76.099999999999994</v>
      </c>
      <c r="D239">
        <v>14.21</v>
      </c>
      <c r="E239" s="70">
        <v>1081.42</v>
      </c>
      <c r="F239" s="70">
        <v>1084.07</v>
      </c>
      <c r="G239">
        <v>1.9E-3</v>
      </c>
      <c r="H239">
        <v>4.4999999999999997E-3</v>
      </c>
      <c r="I239">
        <v>1.1000000000000001E-3</v>
      </c>
      <c r="J239">
        <v>9.9000000000000008E-3</v>
      </c>
      <c r="K239">
        <v>0.96860000000000002</v>
      </c>
      <c r="L239">
        <v>1.4E-2</v>
      </c>
      <c r="M239">
        <v>0.53869999999999996</v>
      </c>
      <c r="N239">
        <v>4.7999999999999996E-3</v>
      </c>
      <c r="O239">
        <v>0.1547</v>
      </c>
      <c r="P239" s="70">
        <v>49733.58</v>
      </c>
      <c r="Q239">
        <v>0.2354</v>
      </c>
      <c r="R239">
        <v>0.1598</v>
      </c>
      <c r="S239">
        <v>0.6048</v>
      </c>
      <c r="T239">
        <v>17.72</v>
      </c>
      <c r="U239">
        <v>8.34</v>
      </c>
      <c r="V239" s="70">
        <v>64241.07</v>
      </c>
      <c r="W239">
        <v>124.69</v>
      </c>
      <c r="X239" s="70">
        <v>80688.66</v>
      </c>
      <c r="Y239">
        <v>0.90429999999999999</v>
      </c>
      <c r="Z239">
        <v>4.7E-2</v>
      </c>
      <c r="AA239">
        <v>4.8800000000000003E-2</v>
      </c>
      <c r="AB239">
        <v>9.5699999999999993E-2</v>
      </c>
      <c r="AC239">
        <v>80.69</v>
      </c>
      <c r="AD239" s="70">
        <v>1963.79</v>
      </c>
      <c r="AE239">
        <v>304.27</v>
      </c>
      <c r="AF239" s="70">
        <v>79487.39</v>
      </c>
      <c r="AG239" t="s">
        <v>751</v>
      </c>
      <c r="AH239" s="70">
        <v>30957</v>
      </c>
      <c r="AI239" s="70">
        <v>42149.64</v>
      </c>
      <c r="AJ239">
        <v>33.08</v>
      </c>
      <c r="AK239">
        <v>23.79</v>
      </c>
      <c r="AL239">
        <v>25.13</v>
      </c>
      <c r="AM239">
        <v>4.66</v>
      </c>
      <c r="AN239" s="70">
        <v>1116.32</v>
      </c>
      <c r="AO239">
        <v>0.95809999999999995</v>
      </c>
      <c r="AP239" s="70">
        <v>1150.71</v>
      </c>
      <c r="AQ239" s="70">
        <v>2084.41</v>
      </c>
      <c r="AR239" s="70">
        <v>5344.66</v>
      </c>
      <c r="AS239">
        <v>402.84</v>
      </c>
      <c r="AT239">
        <v>280.74</v>
      </c>
      <c r="AU239" s="70">
        <v>9263.35</v>
      </c>
      <c r="AV239" s="70">
        <v>6513.76</v>
      </c>
      <c r="AW239">
        <v>0.61360000000000003</v>
      </c>
      <c r="AX239" s="70">
        <v>1864.96</v>
      </c>
      <c r="AY239">
        <v>0.1757</v>
      </c>
      <c r="AZ239" s="70">
        <v>1174.26</v>
      </c>
      <c r="BA239">
        <v>0.1106</v>
      </c>
      <c r="BB239" s="70">
        <v>1063.5</v>
      </c>
      <c r="BC239">
        <v>0.1002</v>
      </c>
      <c r="BD239" s="70">
        <v>10616.48</v>
      </c>
      <c r="BE239" s="70">
        <v>6010.93</v>
      </c>
      <c r="BF239">
        <v>2.5150999999999999</v>
      </c>
      <c r="BG239">
        <v>0.53039999999999998</v>
      </c>
      <c r="BH239">
        <v>0.216</v>
      </c>
      <c r="BI239">
        <v>0.1867</v>
      </c>
      <c r="BJ239">
        <v>4.2099999999999999E-2</v>
      </c>
      <c r="BK239">
        <v>2.4799999999999999E-2</v>
      </c>
    </row>
    <row r="240" spans="1:63" x14ac:dyDescent="0.25">
      <c r="A240" t="s">
        <v>319</v>
      </c>
      <c r="B240">
        <v>44131</v>
      </c>
      <c r="C240">
        <v>44.52</v>
      </c>
      <c r="D240">
        <v>42.17</v>
      </c>
      <c r="E240" s="70">
        <v>1877.43</v>
      </c>
      <c r="F240" s="70">
        <v>1849.09</v>
      </c>
      <c r="G240">
        <v>1.0500000000000001E-2</v>
      </c>
      <c r="H240">
        <v>1.52E-2</v>
      </c>
      <c r="I240">
        <v>1.4E-3</v>
      </c>
      <c r="J240">
        <v>2.3699999999999999E-2</v>
      </c>
      <c r="K240">
        <v>0.9214</v>
      </c>
      <c r="L240">
        <v>2.7900000000000001E-2</v>
      </c>
      <c r="M240">
        <v>0.25690000000000002</v>
      </c>
      <c r="N240">
        <v>8.3000000000000001E-3</v>
      </c>
      <c r="O240">
        <v>0.113</v>
      </c>
      <c r="P240" s="70">
        <v>54329.05</v>
      </c>
      <c r="Q240">
        <v>0.20349999999999999</v>
      </c>
      <c r="R240">
        <v>0.20080000000000001</v>
      </c>
      <c r="S240">
        <v>0.59560000000000002</v>
      </c>
      <c r="T240">
        <v>19.46</v>
      </c>
      <c r="U240">
        <v>11.41</v>
      </c>
      <c r="V240" s="70">
        <v>72396.17</v>
      </c>
      <c r="W240">
        <v>160.88999999999999</v>
      </c>
      <c r="X240" s="70">
        <v>157435.97</v>
      </c>
      <c r="Y240">
        <v>0.80289999999999995</v>
      </c>
      <c r="Z240">
        <v>0.14710000000000001</v>
      </c>
      <c r="AA240">
        <v>0.05</v>
      </c>
      <c r="AB240">
        <v>0.1971</v>
      </c>
      <c r="AC240">
        <v>157.44</v>
      </c>
      <c r="AD240" s="70">
        <v>5247.42</v>
      </c>
      <c r="AE240">
        <v>652.49</v>
      </c>
      <c r="AF240" s="70">
        <v>168627.59</v>
      </c>
      <c r="AG240" t="s">
        <v>751</v>
      </c>
      <c r="AH240" s="70">
        <v>36533</v>
      </c>
      <c r="AI240" s="70">
        <v>59335.15</v>
      </c>
      <c r="AJ240">
        <v>48.61</v>
      </c>
      <c r="AK240">
        <v>31.58</v>
      </c>
      <c r="AL240">
        <v>34.25</v>
      </c>
      <c r="AM240">
        <v>4.8899999999999997</v>
      </c>
      <c r="AN240" s="70">
        <v>1290.45</v>
      </c>
      <c r="AO240">
        <v>0.88170000000000004</v>
      </c>
      <c r="AP240" s="70">
        <v>1194.08</v>
      </c>
      <c r="AQ240" s="70">
        <v>1682.42</v>
      </c>
      <c r="AR240" s="70">
        <v>5250.95</v>
      </c>
      <c r="AS240">
        <v>446.81</v>
      </c>
      <c r="AT240">
        <v>228.12</v>
      </c>
      <c r="AU240" s="70">
        <v>8802.3799999999992</v>
      </c>
      <c r="AV240" s="70">
        <v>3644.77</v>
      </c>
      <c r="AW240">
        <v>0.37030000000000002</v>
      </c>
      <c r="AX240" s="70">
        <v>4664.99</v>
      </c>
      <c r="AY240">
        <v>0.47399999999999998</v>
      </c>
      <c r="AZ240" s="70">
        <v>1021.5</v>
      </c>
      <c r="BA240">
        <v>0.1038</v>
      </c>
      <c r="BB240">
        <v>510.64</v>
      </c>
      <c r="BC240">
        <v>5.1900000000000002E-2</v>
      </c>
      <c r="BD240" s="70">
        <v>9841.9</v>
      </c>
      <c r="BE240" s="70">
        <v>2348.2199999999998</v>
      </c>
      <c r="BF240">
        <v>0.41959999999999997</v>
      </c>
      <c r="BG240">
        <v>0.53710000000000002</v>
      </c>
      <c r="BH240">
        <v>0.22889999999999999</v>
      </c>
      <c r="BI240">
        <v>0.16650000000000001</v>
      </c>
      <c r="BJ240">
        <v>3.9800000000000002E-2</v>
      </c>
      <c r="BK240">
        <v>2.7699999999999999E-2</v>
      </c>
    </row>
    <row r="241" spans="1:63" x14ac:dyDescent="0.25">
      <c r="A241" t="s">
        <v>320</v>
      </c>
      <c r="B241">
        <v>46565</v>
      </c>
      <c r="C241">
        <v>48.27</v>
      </c>
      <c r="D241">
        <v>28.53</v>
      </c>
      <c r="E241" s="70">
        <v>1377.42</v>
      </c>
      <c r="F241" s="70">
        <v>1384.54</v>
      </c>
      <c r="G241">
        <v>7.4000000000000003E-3</v>
      </c>
      <c r="H241">
        <v>7.7000000000000002E-3</v>
      </c>
      <c r="I241">
        <v>1.1999999999999999E-3</v>
      </c>
      <c r="J241">
        <v>2.5399999999999999E-2</v>
      </c>
      <c r="K241">
        <v>0.93230000000000002</v>
      </c>
      <c r="L241">
        <v>2.5999999999999999E-2</v>
      </c>
      <c r="M241">
        <v>0.2903</v>
      </c>
      <c r="N241">
        <v>7.3000000000000001E-3</v>
      </c>
      <c r="O241">
        <v>0.1268</v>
      </c>
      <c r="P241" s="70">
        <v>60645.27</v>
      </c>
      <c r="Q241">
        <v>0.17810000000000001</v>
      </c>
      <c r="R241">
        <v>0.18490000000000001</v>
      </c>
      <c r="S241">
        <v>0.63700000000000001</v>
      </c>
      <c r="T241">
        <v>17.68</v>
      </c>
      <c r="U241">
        <v>8.34</v>
      </c>
      <c r="V241" s="70">
        <v>84632.05</v>
      </c>
      <c r="W241">
        <v>160.46</v>
      </c>
      <c r="X241" s="70">
        <v>235789.51</v>
      </c>
      <c r="Y241">
        <v>0.54749999999999999</v>
      </c>
      <c r="Z241">
        <v>0.25609999999999999</v>
      </c>
      <c r="AA241">
        <v>0.19639999999999999</v>
      </c>
      <c r="AB241">
        <v>0.45250000000000001</v>
      </c>
      <c r="AC241">
        <v>235.79</v>
      </c>
      <c r="AD241" s="70">
        <v>7413.1</v>
      </c>
      <c r="AE241">
        <v>530.53</v>
      </c>
      <c r="AF241" s="70">
        <v>254638.23</v>
      </c>
      <c r="AG241" t="s">
        <v>751</v>
      </c>
      <c r="AH241" s="70">
        <v>38168</v>
      </c>
      <c r="AI241" s="70">
        <v>61667.66</v>
      </c>
      <c r="AJ241">
        <v>40.270000000000003</v>
      </c>
      <c r="AK241">
        <v>27.9</v>
      </c>
      <c r="AL241">
        <v>32.700000000000003</v>
      </c>
      <c r="AM241">
        <v>4.26</v>
      </c>
      <c r="AN241" s="70">
        <v>1242.32</v>
      </c>
      <c r="AO241">
        <v>0.73419999999999996</v>
      </c>
      <c r="AP241" s="70">
        <v>1352.61</v>
      </c>
      <c r="AQ241" s="70">
        <v>2119.96</v>
      </c>
      <c r="AR241" s="70">
        <v>6271.04</v>
      </c>
      <c r="AS241">
        <v>554.47</v>
      </c>
      <c r="AT241">
        <v>348.42</v>
      </c>
      <c r="AU241" s="70">
        <v>10646.5</v>
      </c>
      <c r="AV241" s="70">
        <v>4076.03</v>
      </c>
      <c r="AW241">
        <v>0.33079999999999998</v>
      </c>
      <c r="AX241" s="70">
        <v>6495.31</v>
      </c>
      <c r="AY241">
        <v>0.52710000000000001</v>
      </c>
      <c r="AZ241" s="70">
        <v>1199.9100000000001</v>
      </c>
      <c r="BA241">
        <v>9.74E-2</v>
      </c>
      <c r="BB241">
        <v>550.38</v>
      </c>
      <c r="BC241">
        <v>4.4699999999999997E-2</v>
      </c>
      <c r="BD241" s="70">
        <v>12321.64</v>
      </c>
      <c r="BE241" s="70">
        <v>1604.68</v>
      </c>
      <c r="BF241">
        <v>0.27479999999999999</v>
      </c>
      <c r="BG241">
        <v>0.56620000000000004</v>
      </c>
      <c r="BH241">
        <v>0.21</v>
      </c>
      <c r="BI241">
        <v>0.1686</v>
      </c>
      <c r="BJ241">
        <v>3.4599999999999999E-2</v>
      </c>
      <c r="BK241">
        <v>2.06E-2</v>
      </c>
    </row>
    <row r="242" spans="1:63" x14ac:dyDescent="0.25">
      <c r="A242" t="s">
        <v>321</v>
      </c>
      <c r="B242">
        <v>47803</v>
      </c>
      <c r="C242">
        <v>64.38</v>
      </c>
      <c r="D242">
        <v>40.04</v>
      </c>
      <c r="E242" s="70">
        <v>2577.91</v>
      </c>
      <c r="F242" s="70">
        <v>2445.5</v>
      </c>
      <c r="G242">
        <v>8.8999999999999999E-3</v>
      </c>
      <c r="H242">
        <v>2.4400000000000002E-2</v>
      </c>
      <c r="I242">
        <v>1.2999999999999999E-3</v>
      </c>
      <c r="J242">
        <v>2.9100000000000001E-2</v>
      </c>
      <c r="K242">
        <v>0.89100000000000001</v>
      </c>
      <c r="L242">
        <v>4.53E-2</v>
      </c>
      <c r="M242">
        <v>0.49630000000000002</v>
      </c>
      <c r="N242">
        <v>9.4000000000000004E-3</v>
      </c>
      <c r="O242">
        <v>0.155</v>
      </c>
      <c r="P242" s="70">
        <v>53353.34</v>
      </c>
      <c r="Q242">
        <v>0.18529999999999999</v>
      </c>
      <c r="R242">
        <v>0.19209999999999999</v>
      </c>
      <c r="S242">
        <v>0.62260000000000004</v>
      </c>
      <c r="T242">
        <v>17.940000000000001</v>
      </c>
      <c r="U242">
        <v>15.92</v>
      </c>
      <c r="V242" s="70">
        <v>73134.7</v>
      </c>
      <c r="W242">
        <v>157.29</v>
      </c>
      <c r="X242" s="70">
        <v>132052.28</v>
      </c>
      <c r="Y242">
        <v>0.71779999999999999</v>
      </c>
      <c r="Z242">
        <v>0.23250000000000001</v>
      </c>
      <c r="AA242">
        <v>4.9799999999999997E-2</v>
      </c>
      <c r="AB242">
        <v>0.28220000000000001</v>
      </c>
      <c r="AC242">
        <v>132.05000000000001</v>
      </c>
      <c r="AD242" s="70">
        <v>4344.8999999999996</v>
      </c>
      <c r="AE242">
        <v>508.42</v>
      </c>
      <c r="AF242" s="70">
        <v>138417.97</v>
      </c>
      <c r="AG242" t="s">
        <v>751</v>
      </c>
      <c r="AH242" s="70">
        <v>29095</v>
      </c>
      <c r="AI242" s="70">
        <v>45995.72</v>
      </c>
      <c r="AJ242">
        <v>50</v>
      </c>
      <c r="AK242">
        <v>30.11</v>
      </c>
      <c r="AL242">
        <v>36.590000000000003</v>
      </c>
      <c r="AM242">
        <v>4.1100000000000003</v>
      </c>
      <c r="AN242" s="70">
        <v>1107.51</v>
      </c>
      <c r="AO242">
        <v>1.0310999999999999</v>
      </c>
      <c r="AP242" s="70">
        <v>1193.8599999999999</v>
      </c>
      <c r="AQ242" s="70">
        <v>1677.59</v>
      </c>
      <c r="AR242" s="70">
        <v>5551.19</v>
      </c>
      <c r="AS242">
        <v>486.01</v>
      </c>
      <c r="AT242">
        <v>271.79000000000002</v>
      </c>
      <c r="AU242" s="70">
        <v>9180.44</v>
      </c>
      <c r="AV242" s="70">
        <v>4395.66</v>
      </c>
      <c r="AW242">
        <v>0.43</v>
      </c>
      <c r="AX242" s="70">
        <v>4044.09</v>
      </c>
      <c r="AY242">
        <v>0.39560000000000001</v>
      </c>
      <c r="AZ242">
        <v>855.72</v>
      </c>
      <c r="BA242">
        <v>8.3699999999999997E-2</v>
      </c>
      <c r="BB242">
        <v>926.79</v>
      </c>
      <c r="BC242">
        <v>9.0700000000000003E-2</v>
      </c>
      <c r="BD242" s="70">
        <v>10222.26</v>
      </c>
      <c r="BE242" s="70">
        <v>2804.82</v>
      </c>
      <c r="BF242">
        <v>0.73640000000000005</v>
      </c>
      <c r="BG242">
        <v>0.55510000000000004</v>
      </c>
      <c r="BH242">
        <v>0.22090000000000001</v>
      </c>
      <c r="BI242">
        <v>0.1691</v>
      </c>
      <c r="BJ242">
        <v>2.98E-2</v>
      </c>
      <c r="BK242">
        <v>2.5100000000000001E-2</v>
      </c>
    </row>
    <row r="243" spans="1:63" x14ac:dyDescent="0.25">
      <c r="A243" t="s">
        <v>322</v>
      </c>
      <c r="B243">
        <v>45435</v>
      </c>
      <c r="C243">
        <v>22.62</v>
      </c>
      <c r="D243">
        <v>147.28</v>
      </c>
      <c r="E243" s="70">
        <v>3331.25</v>
      </c>
      <c r="F243" s="70">
        <v>3219.41</v>
      </c>
      <c r="G243">
        <v>5.5599999999999997E-2</v>
      </c>
      <c r="H243">
        <v>4.9599999999999998E-2</v>
      </c>
      <c r="I243">
        <v>8.9999999999999998E-4</v>
      </c>
      <c r="J243">
        <v>2.5600000000000001E-2</v>
      </c>
      <c r="K243">
        <v>0.83609999999999995</v>
      </c>
      <c r="L243">
        <v>3.2199999999999999E-2</v>
      </c>
      <c r="M243">
        <v>0.1042</v>
      </c>
      <c r="N243">
        <v>1.7100000000000001E-2</v>
      </c>
      <c r="O243">
        <v>0.1028</v>
      </c>
      <c r="P243" s="70">
        <v>67705.600000000006</v>
      </c>
      <c r="Q243">
        <v>0.19769999999999999</v>
      </c>
      <c r="R243">
        <v>0.20799999999999999</v>
      </c>
      <c r="S243">
        <v>0.59430000000000005</v>
      </c>
      <c r="T243">
        <v>18.350000000000001</v>
      </c>
      <c r="U243">
        <v>17.07</v>
      </c>
      <c r="V243" s="70">
        <v>92316.64</v>
      </c>
      <c r="W243">
        <v>193.41</v>
      </c>
      <c r="X243" s="70">
        <v>235630.63</v>
      </c>
      <c r="Y243">
        <v>0.7913</v>
      </c>
      <c r="Z243">
        <v>0.184</v>
      </c>
      <c r="AA243">
        <v>2.47E-2</v>
      </c>
      <c r="AB243">
        <v>0.2087</v>
      </c>
      <c r="AC243">
        <v>235.63</v>
      </c>
      <c r="AD243" s="70">
        <v>9661.0400000000009</v>
      </c>
      <c r="AE243" s="70">
        <v>1082.28</v>
      </c>
      <c r="AF243" s="70">
        <v>286740.40999999997</v>
      </c>
      <c r="AG243" t="s">
        <v>751</v>
      </c>
      <c r="AH243" s="70">
        <v>52848</v>
      </c>
      <c r="AI243" s="70">
        <v>116596.09</v>
      </c>
      <c r="AJ243">
        <v>75.180000000000007</v>
      </c>
      <c r="AK243">
        <v>40.22</v>
      </c>
      <c r="AL243">
        <v>46.85</v>
      </c>
      <c r="AM243">
        <v>4.95</v>
      </c>
      <c r="AN243" s="70">
        <v>1145.5899999999999</v>
      </c>
      <c r="AO243">
        <v>0.60050000000000003</v>
      </c>
      <c r="AP243" s="70">
        <v>1428.52</v>
      </c>
      <c r="AQ243" s="70">
        <v>2125.92</v>
      </c>
      <c r="AR243" s="70">
        <v>6993.15</v>
      </c>
      <c r="AS243">
        <v>776.23</v>
      </c>
      <c r="AT243">
        <v>396.99</v>
      </c>
      <c r="AU243" s="70">
        <v>11720.81</v>
      </c>
      <c r="AV243" s="70">
        <v>2661.66</v>
      </c>
      <c r="AW243">
        <v>0.21260000000000001</v>
      </c>
      <c r="AX243" s="70">
        <v>8578.1299999999992</v>
      </c>
      <c r="AY243">
        <v>0.68530000000000002</v>
      </c>
      <c r="AZ243">
        <v>893.54</v>
      </c>
      <c r="BA243">
        <v>7.1400000000000005E-2</v>
      </c>
      <c r="BB243">
        <v>383.6</v>
      </c>
      <c r="BC243">
        <v>3.0599999999999999E-2</v>
      </c>
      <c r="BD243" s="70">
        <v>12516.94</v>
      </c>
      <c r="BE243">
        <v>925.5</v>
      </c>
      <c r="BF243">
        <v>7.1199999999999999E-2</v>
      </c>
      <c r="BG243">
        <v>0.61460000000000004</v>
      </c>
      <c r="BH243">
        <v>0.21290000000000001</v>
      </c>
      <c r="BI243">
        <v>0.11600000000000001</v>
      </c>
      <c r="BJ243">
        <v>3.2199999999999999E-2</v>
      </c>
      <c r="BK243">
        <v>2.4400000000000002E-2</v>
      </c>
    </row>
    <row r="244" spans="1:63" x14ac:dyDescent="0.25">
      <c r="A244" t="s">
        <v>323</v>
      </c>
      <c r="B244">
        <v>48082</v>
      </c>
      <c r="C244">
        <v>93.9</v>
      </c>
      <c r="D244">
        <v>20.69</v>
      </c>
      <c r="E244" s="70">
        <v>1942.99</v>
      </c>
      <c r="F244" s="70">
        <v>1869.09</v>
      </c>
      <c r="G244">
        <v>5.8999999999999999E-3</v>
      </c>
      <c r="H244">
        <v>1.12E-2</v>
      </c>
      <c r="I244">
        <v>1.1999999999999999E-3</v>
      </c>
      <c r="J244">
        <v>2.7900000000000001E-2</v>
      </c>
      <c r="K244">
        <v>0.92689999999999995</v>
      </c>
      <c r="L244">
        <v>2.69E-2</v>
      </c>
      <c r="M244">
        <v>0.47199999999999998</v>
      </c>
      <c r="N244">
        <v>1.0800000000000001E-2</v>
      </c>
      <c r="O244">
        <v>0.1623</v>
      </c>
      <c r="P244" s="70">
        <v>52434.16</v>
      </c>
      <c r="Q244">
        <v>0.1961</v>
      </c>
      <c r="R244">
        <v>0.1714</v>
      </c>
      <c r="S244">
        <v>0.63260000000000005</v>
      </c>
      <c r="T244">
        <v>17.760000000000002</v>
      </c>
      <c r="U244">
        <v>13.7</v>
      </c>
      <c r="V244" s="70">
        <v>69205.42</v>
      </c>
      <c r="W244">
        <v>137.88999999999999</v>
      </c>
      <c r="X244" s="70">
        <v>124819.57</v>
      </c>
      <c r="Y244">
        <v>0.7913</v>
      </c>
      <c r="Z244">
        <v>0.17100000000000001</v>
      </c>
      <c r="AA244">
        <v>3.78E-2</v>
      </c>
      <c r="AB244">
        <v>0.2087</v>
      </c>
      <c r="AC244">
        <v>124.82</v>
      </c>
      <c r="AD244" s="70">
        <v>3604.71</v>
      </c>
      <c r="AE244">
        <v>494.27</v>
      </c>
      <c r="AF244" s="70">
        <v>129419.73</v>
      </c>
      <c r="AG244" t="s">
        <v>751</v>
      </c>
      <c r="AH244" s="70">
        <v>29282</v>
      </c>
      <c r="AI244" s="70">
        <v>43797.05</v>
      </c>
      <c r="AJ244">
        <v>44.05</v>
      </c>
      <c r="AK244">
        <v>26.88</v>
      </c>
      <c r="AL244">
        <v>32.450000000000003</v>
      </c>
      <c r="AM244">
        <v>3.96</v>
      </c>
      <c r="AN244" s="70">
        <v>1043.79</v>
      </c>
      <c r="AO244">
        <v>1.1482000000000001</v>
      </c>
      <c r="AP244" s="70">
        <v>1182.81</v>
      </c>
      <c r="AQ244" s="70">
        <v>1851.43</v>
      </c>
      <c r="AR244" s="70">
        <v>5722.92</v>
      </c>
      <c r="AS244">
        <v>486.68</v>
      </c>
      <c r="AT244">
        <v>309.98</v>
      </c>
      <c r="AU244" s="70">
        <v>9553.81</v>
      </c>
      <c r="AV244" s="70">
        <v>4967.84</v>
      </c>
      <c r="AW244">
        <v>0.47020000000000001</v>
      </c>
      <c r="AX244" s="70">
        <v>3695.61</v>
      </c>
      <c r="AY244">
        <v>0.3498</v>
      </c>
      <c r="AZ244">
        <v>949.43</v>
      </c>
      <c r="BA244">
        <v>8.9899999999999994E-2</v>
      </c>
      <c r="BB244">
        <v>952.49</v>
      </c>
      <c r="BC244">
        <v>9.0200000000000002E-2</v>
      </c>
      <c r="BD244" s="70">
        <v>10565.36</v>
      </c>
      <c r="BE244" s="70">
        <v>3640.57</v>
      </c>
      <c r="BF244">
        <v>1.0751999999999999</v>
      </c>
      <c r="BG244">
        <v>0.54790000000000005</v>
      </c>
      <c r="BH244">
        <v>0.22359999999999999</v>
      </c>
      <c r="BI244">
        <v>0.17499999999999999</v>
      </c>
      <c r="BJ244">
        <v>3.3599999999999998E-2</v>
      </c>
      <c r="BK244">
        <v>1.9800000000000002E-2</v>
      </c>
    </row>
    <row r="245" spans="1:63" x14ac:dyDescent="0.25">
      <c r="A245" t="s">
        <v>324</v>
      </c>
      <c r="B245">
        <v>50286</v>
      </c>
      <c r="C245">
        <v>114.38</v>
      </c>
      <c r="D245">
        <v>14.99</v>
      </c>
      <c r="E245" s="70">
        <v>1714.14</v>
      </c>
      <c r="F245" s="70">
        <v>1690.03</v>
      </c>
      <c r="G245">
        <v>1.9E-3</v>
      </c>
      <c r="H245">
        <v>6.3E-3</v>
      </c>
      <c r="I245">
        <v>1E-3</v>
      </c>
      <c r="J245">
        <v>8.9999999999999993E-3</v>
      </c>
      <c r="K245">
        <v>0.96679999999999999</v>
      </c>
      <c r="L245">
        <v>1.5100000000000001E-2</v>
      </c>
      <c r="M245">
        <v>0.51680000000000004</v>
      </c>
      <c r="N245">
        <v>1.11E-2</v>
      </c>
      <c r="O245">
        <v>0.1608</v>
      </c>
      <c r="P245" s="70">
        <v>49408.85</v>
      </c>
      <c r="Q245">
        <v>0.21590000000000001</v>
      </c>
      <c r="R245">
        <v>0.18390000000000001</v>
      </c>
      <c r="S245">
        <v>0.60019999999999996</v>
      </c>
      <c r="T245">
        <v>18</v>
      </c>
      <c r="U245">
        <v>12.55</v>
      </c>
      <c r="V245" s="70">
        <v>65878.59</v>
      </c>
      <c r="W245">
        <v>132.22</v>
      </c>
      <c r="X245" s="70">
        <v>102854.67</v>
      </c>
      <c r="Y245">
        <v>0.79900000000000004</v>
      </c>
      <c r="Z245">
        <v>0.1241</v>
      </c>
      <c r="AA245">
        <v>7.6899999999999996E-2</v>
      </c>
      <c r="AB245">
        <v>0.20100000000000001</v>
      </c>
      <c r="AC245">
        <v>102.85</v>
      </c>
      <c r="AD245" s="70">
        <v>2714.9</v>
      </c>
      <c r="AE245">
        <v>357.16</v>
      </c>
      <c r="AF245" s="70">
        <v>97657.95</v>
      </c>
      <c r="AG245" t="s">
        <v>751</v>
      </c>
      <c r="AH245" s="70">
        <v>28975</v>
      </c>
      <c r="AI245" s="70">
        <v>41946.67</v>
      </c>
      <c r="AJ245">
        <v>35.799999999999997</v>
      </c>
      <c r="AK245">
        <v>24.77</v>
      </c>
      <c r="AL245">
        <v>27.02</v>
      </c>
      <c r="AM245">
        <v>4.07</v>
      </c>
      <c r="AN245">
        <v>916.47</v>
      </c>
      <c r="AO245">
        <v>0.91920000000000002</v>
      </c>
      <c r="AP245" s="70">
        <v>1146.3599999999999</v>
      </c>
      <c r="AQ245" s="70">
        <v>2036.96</v>
      </c>
      <c r="AR245" s="70">
        <v>5395.87</v>
      </c>
      <c r="AS245">
        <v>433.83</v>
      </c>
      <c r="AT245">
        <v>250.53</v>
      </c>
      <c r="AU245" s="70">
        <v>9263.5499999999993</v>
      </c>
      <c r="AV245" s="70">
        <v>5829.01</v>
      </c>
      <c r="AW245">
        <v>0.56259999999999999</v>
      </c>
      <c r="AX245" s="70">
        <v>2490.92</v>
      </c>
      <c r="AY245">
        <v>0.2404</v>
      </c>
      <c r="AZ245">
        <v>936.26</v>
      </c>
      <c r="BA245">
        <v>9.0399999999999994E-2</v>
      </c>
      <c r="BB245" s="70">
        <v>1105.52</v>
      </c>
      <c r="BC245">
        <v>0.1067</v>
      </c>
      <c r="BD245" s="70">
        <v>10361.719999999999</v>
      </c>
      <c r="BE245" s="70">
        <v>5088.95</v>
      </c>
      <c r="BF245">
        <v>1.8387</v>
      </c>
      <c r="BG245">
        <v>0.52549999999999997</v>
      </c>
      <c r="BH245">
        <v>0.23810000000000001</v>
      </c>
      <c r="BI245">
        <v>0.1726</v>
      </c>
      <c r="BJ245">
        <v>3.7999999999999999E-2</v>
      </c>
      <c r="BK245">
        <v>2.58E-2</v>
      </c>
    </row>
    <row r="246" spans="1:63" x14ac:dyDescent="0.25">
      <c r="A246" t="s">
        <v>325</v>
      </c>
      <c r="B246">
        <v>44149</v>
      </c>
      <c r="C246">
        <v>29.24</v>
      </c>
      <c r="D246">
        <v>78.13</v>
      </c>
      <c r="E246" s="70">
        <v>2284.4499999999998</v>
      </c>
      <c r="F246" s="70">
        <v>2136.9699999999998</v>
      </c>
      <c r="G246">
        <v>5.3E-3</v>
      </c>
      <c r="H246">
        <v>3.8300000000000001E-2</v>
      </c>
      <c r="I246">
        <v>1.1000000000000001E-3</v>
      </c>
      <c r="J246">
        <v>2.18E-2</v>
      </c>
      <c r="K246">
        <v>0.88249999999999995</v>
      </c>
      <c r="L246">
        <v>5.0900000000000001E-2</v>
      </c>
      <c r="M246">
        <v>0.59130000000000005</v>
      </c>
      <c r="N246">
        <v>5.5999999999999999E-3</v>
      </c>
      <c r="O246">
        <v>0.17299999999999999</v>
      </c>
      <c r="P246" s="70">
        <v>50743.32</v>
      </c>
      <c r="Q246">
        <v>0.20810000000000001</v>
      </c>
      <c r="R246">
        <v>0.1774</v>
      </c>
      <c r="S246">
        <v>0.61450000000000005</v>
      </c>
      <c r="T246">
        <v>17.62</v>
      </c>
      <c r="U246">
        <v>13.54</v>
      </c>
      <c r="V246" s="70">
        <v>71933.56</v>
      </c>
      <c r="W246">
        <v>164.43</v>
      </c>
      <c r="X246" s="70">
        <v>100229.55</v>
      </c>
      <c r="Y246">
        <v>0.73099999999999998</v>
      </c>
      <c r="Z246">
        <v>0.22170000000000001</v>
      </c>
      <c r="AA246">
        <v>4.7300000000000002E-2</v>
      </c>
      <c r="AB246">
        <v>0.26900000000000002</v>
      </c>
      <c r="AC246">
        <v>100.23</v>
      </c>
      <c r="AD246" s="70">
        <v>3220.74</v>
      </c>
      <c r="AE246">
        <v>432.26</v>
      </c>
      <c r="AF246" s="70">
        <v>100917.73</v>
      </c>
      <c r="AG246" t="s">
        <v>751</v>
      </c>
      <c r="AH246" s="70">
        <v>25978</v>
      </c>
      <c r="AI246" s="70">
        <v>39948.69</v>
      </c>
      <c r="AJ246">
        <v>47.74</v>
      </c>
      <c r="AK246">
        <v>29.72</v>
      </c>
      <c r="AL246">
        <v>34.96</v>
      </c>
      <c r="AM246">
        <v>4.29</v>
      </c>
      <c r="AN246">
        <v>642.07000000000005</v>
      </c>
      <c r="AO246">
        <v>0.9335</v>
      </c>
      <c r="AP246" s="70">
        <v>1181.57</v>
      </c>
      <c r="AQ246" s="70">
        <v>1709.08</v>
      </c>
      <c r="AR246" s="70">
        <v>5641.34</v>
      </c>
      <c r="AS246">
        <v>480.57</v>
      </c>
      <c r="AT246">
        <v>321.75</v>
      </c>
      <c r="AU246" s="70">
        <v>9334.2999999999993</v>
      </c>
      <c r="AV246" s="70">
        <v>5596.18</v>
      </c>
      <c r="AW246">
        <v>0.53159999999999996</v>
      </c>
      <c r="AX246" s="70">
        <v>2936.85</v>
      </c>
      <c r="AY246">
        <v>0.27900000000000003</v>
      </c>
      <c r="AZ246">
        <v>838.99</v>
      </c>
      <c r="BA246">
        <v>7.9699999999999993E-2</v>
      </c>
      <c r="BB246" s="70">
        <v>1155.95</v>
      </c>
      <c r="BC246">
        <v>0.10979999999999999</v>
      </c>
      <c r="BD246" s="70">
        <v>10527.97</v>
      </c>
      <c r="BE246" s="70">
        <v>4064.28</v>
      </c>
      <c r="BF246">
        <v>1.4303999999999999</v>
      </c>
      <c r="BG246">
        <v>0.53700000000000003</v>
      </c>
      <c r="BH246">
        <v>0.22059999999999999</v>
      </c>
      <c r="BI246">
        <v>0.1855</v>
      </c>
      <c r="BJ246">
        <v>3.0800000000000001E-2</v>
      </c>
      <c r="BK246">
        <v>2.6100000000000002E-2</v>
      </c>
    </row>
    <row r="247" spans="1:63" x14ac:dyDescent="0.25">
      <c r="A247" t="s">
        <v>326</v>
      </c>
      <c r="B247">
        <v>49809</v>
      </c>
      <c r="C247">
        <v>77.81</v>
      </c>
      <c r="D247">
        <v>10.07</v>
      </c>
      <c r="E247">
        <v>783.77</v>
      </c>
      <c r="F247">
        <v>779.27</v>
      </c>
      <c r="G247">
        <v>3.8999999999999998E-3</v>
      </c>
      <c r="H247">
        <v>4.5999999999999999E-3</v>
      </c>
      <c r="I247">
        <v>1.2999999999999999E-3</v>
      </c>
      <c r="J247">
        <v>1.5699999999999999E-2</v>
      </c>
      <c r="K247">
        <v>0.95809999999999995</v>
      </c>
      <c r="L247">
        <v>1.6500000000000001E-2</v>
      </c>
      <c r="M247">
        <v>0.39610000000000001</v>
      </c>
      <c r="N247">
        <v>3.3E-3</v>
      </c>
      <c r="O247">
        <v>0.14099999999999999</v>
      </c>
      <c r="P247" s="70">
        <v>47682.41</v>
      </c>
      <c r="Q247">
        <v>0.21959999999999999</v>
      </c>
      <c r="R247">
        <v>0.1948</v>
      </c>
      <c r="S247">
        <v>0.58560000000000001</v>
      </c>
      <c r="T247">
        <v>16.47</v>
      </c>
      <c r="U247">
        <v>6.14</v>
      </c>
      <c r="V247" s="70">
        <v>64304</v>
      </c>
      <c r="W247">
        <v>122.16</v>
      </c>
      <c r="X247" s="70">
        <v>127088.48</v>
      </c>
      <c r="Y247">
        <v>0.83050000000000002</v>
      </c>
      <c r="Z247">
        <v>8.8999999999999996E-2</v>
      </c>
      <c r="AA247">
        <v>8.0500000000000002E-2</v>
      </c>
      <c r="AB247">
        <v>0.16950000000000001</v>
      </c>
      <c r="AC247">
        <v>127.09</v>
      </c>
      <c r="AD247" s="70">
        <v>3451.03</v>
      </c>
      <c r="AE247">
        <v>447.9</v>
      </c>
      <c r="AF247" s="70">
        <v>123779.64</v>
      </c>
      <c r="AG247" t="s">
        <v>751</v>
      </c>
      <c r="AH247" s="70">
        <v>32118</v>
      </c>
      <c r="AI247" s="70">
        <v>45109.46</v>
      </c>
      <c r="AJ247">
        <v>42.71</v>
      </c>
      <c r="AK247">
        <v>25.68</v>
      </c>
      <c r="AL247">
        <v>29.5</v>
      </c>
      <c r="AM247">
        <v>4.4400000000000004</v>
      </c>
      <c r="AN247" s="70">
        <v>1395.79</v>
      </c>
      <c r="AO247">
        <v>1.2588999999999999</v>
      </c>
      <c r="AP247" s="70">
        <v>1353.9</v>
      </c>
      <c r="AQ247" s="70">
        <v>1871.66</v>
      </c>
      <c r="AR247" s="70">
        <v>5302</v>
      </c>
      <c r="AS247">
        <v>459.18</v>
      </c>
      <c r="AT247">
        <v>258.70999999999998</v>
      </c>
      <c r="AU247" s="70">
        <v>9245.4500000000007</v>
      </c>
      <c r="AV247" s="70">
        <v>4711.55</v>
      </c>
      <c r="AW247">
        <v>0.44290000000000002</v>
      </c>
      <c r="AX247" s="70">
        <v>3842.25</v>
      </c>
      <c r="AY247">
        <v>0.36109999999999998</v>
      </c>
      <c r="AZ247" s="70">
        <v>1290.17</v>
      </c>
      <c r="BA247">
        <v>0.12130000000000001</v>
      </c>
      <c r="BB247">
        <v>795.12</v>
      </c>
      <c r="BC247">
        <v>7.4700000000000003E-2</v>
      </c>
      <c r="BD247" s="70">
        <v>10639.09</v>
      </c>
      <c r="BE247" s="70">
        <v>3846.85</v>
      </c>
      <c r="BF247">
        <v>1.1596</v>
      </c>
      <c r="BG247">
        <v>0.52129999999999999</v>
      </c>
      <c r="BH247">
        <v>0.2135</v>
      </c>
      <c r="BI247">
        <v>0.2021</v>
      </c>
      <c r="BJ247">
        <v>3.4799999999999998E-2</v>
      </c>
      <c r="BK247">
        <v>2.8299999999999999E-2</v>
      </c>
    </row>
    <row r="248" spans="1:63" x14ac:dyDescent="0.25">
      <c r="A248" t="s">
        <v>327</v>
      </c>
      <c r="B248">
        <v>44156</v>
      </c>
      <c r="C248">
        <v>134.52000000000001</v>
      </c>
      <c r="D248">
        <v>16.71</v>
      </c>
      <c r="E248" s="70">
        <v>2247.83</v>
      </c>
      <c r="F248" s="70">
        <v>2166.6999999999998</v>
      </c>
      <c r="G248">
        <v>4.1000000000000003E-3</v>
      </c>
      <c r="H248">
        <v>7.1999999999999998E-3</v>
      </c>
      <c r="I248">
        <v>1.2999999999999999E-3</v>
      </c>
      <c r="J248">
        <v>1.12E-2</v>
      </c>
      <c r="K248">
        <v>0.95489999999999997</v>
      </c>
      <c r="L248">
        <v>2.1399999999999999E-2</v>
      </c>
      <c r="M248">
        <v>0.48680000000000001</v>
      </c>
      <c r="N248">
        <v>3.0999999999999999E-3</v>
      </c>
      <c r="O248">
        <v>0.1532</v>
      </c>
      <c r="P248" s="70">
        <v>53348.89</v>
      </c>
      <c r="Q248">
        <v>0.16819999999999999</v>
      </c>
      <c r="R248">
        <v>0.19189999999999999</v>
      </c>
      <c r="S248">
        <v>0.63980000000000004</v>
      </c>
      <c r="T248">
        <v>18.489999999999998</v>
      </c>
      <c r="U248">
        <v>15</v>
      </c>
      <c r="V248" s="70">
        <v>71083.839999999997</v>
      </c>
      <c r="W248">
        <v>145.41</v>
      </c>
      <c r="X248" s="70">
        <v>121120.4</v>
      </c>
      <c r="Y248">
        <v>0.78949999999999998</v>
      </c>
      <c r="Z248">
        <v>0.14699999999999999</v>
      </c>
      <c r="AA248">
        <v>6.3600000000000004E-2</v>
      </c>
      <c r="AB248">
        <v>0.21049999999999999</v>
      </c>
      <c r="AC248">
        <v>121.12</v>
      </c>
      <c r="AD248" s="70">
        <v>3186.69</v>
      </c>
      <c r="AE248">
        <v>424.69</v>
      </c>
      <c r="AF248" s="70">
        <v>123543.39</v>
      </c>
      <c r="AG248" t="s">
        <v>751</v>
      </c>
      <c r="AH248" s="70">
        <v>30870</v>
      </c>
      <c r="AI248" s="70">
        <v>44931.47</v>
      </c>
      <c r="AJ248">
        <v>39.270000000000003</v>
      </c>
      <c r="AK248">
        <v>25.42</v>
      </c>
      <c r="AL248">
        <v>28.54</v>
      </c>
      <c r="AM248">
        <v>4.1100000000000003</v>
      </c>
      <c r="AN248">
        <v>806.3</v>
      </c>
      <c r="AO248">
        <v>0.99099999999999999</v>
      </c>
      <c r="AP248" s="70">
        <v>1121.6300000000001</v>
      </c>
      <c r="AQ248" s="70">
        <v>1825.25</v>
      </c>
      <c r="AR248" s="70">
        <v>5253.75</v>
      </c>
      <c r="AS248">
        <v>441.17</v>
      </c>
      <c r="AT248">
        <v>262.64</v>
      </c>
      <c r="AU248" s="70">
        <v>8904.44</v>
      </c>
      <c r="AV248" s="70">
        <v>5138.5</v>
      </c>
      <c r="AW248">
        <v>0.51880000000000004</v>
      </c>
      <c r="AX248" s="70">
        <v>3087.88</v>
      </c>
      <c r="AY248">
        <v>0.31180000000000002</v>
      </c>
      <c r="AZ248">
        <v>784.08</v>
      </c>
      <c r="BA248">
        <v>7.9200000000000007E-2</v>
      </c>
      <c r="BB248">
        <v>893.39</v>
      </c>
      <c r="BC248">
        <v>9.0200000000000002E-2</v>
      </c>
      <c r="BD248" s="70">
        <v>9903.85</v>
      </c>
      <c r="BE248" s="70">
        <v>4129.95</v>
      </c>
      <c r="BF248">
        <v>1.2655000000000001</v>
      </c>
      <c r="BG248">
        <v>0.54510000000000003</v>
      </c>
      <c r="BH248">
        <v>0.22850000000000001</v>
      </c>
      <c r="BI248">
        <v>0.1681</v>
      </c>
      <c r="BJ248">
        <v>3.3700000000000001E-2</v>
      </c>
      <c r="BK248">
        <v>2.4400000000000002E-2</v>
      </c>
    </row>
    <row r="249" spans="1:63" x14ac:dyDescent="0.25">
      <c r="A249" t="s">
        <v>328</v>
      </c>
      <c r="B249">
        <v>49858</v>
      </c>
      <c r="C249">
        <v>37.86</v>
      </c>
      <c r="D249">
        <v>134.27000000000001</v>
      </c>
      <c r="E249" s="70">
        <v>5083.17</v>
      </c>
      <c r="F249" s="70">
        <v>4861.07</v>
      </c>
      <c r="G249">
        <v>3.1E-2</v>
      </c>
      <c r="H249">
        <v>2.92E-2</v>
      </c>
      <c r="I249">
        <v>1.1000000000000001E-3</v>
      </c>
      <c r="J249">
        <v>2.1399999999999999E-2</v>
      </c>
      <c r="K249">
        <v>0.88929999999999998</v>
      </c>
      <c r="L249">
        <v>2.8000000000000001E-2</v>
      </c>
      <c r="M249">
        <v>0.19139999999999999</v>
      </c>
      <c r="N249">
        <v>1.46E-2</v>
      </c>
      <c r="O249">
        <v>0.1182</v>
      </c>
      <c r="P249" s="70">
        <v>62742.34</v>
      </c>
      <c r="Q249">
        <v>0.21909999999999999</v>
      </c>
      <c r="R249">
        <v>0.21510000000000001</v>
      </c>
      <c r="S249">
        <v>0.56579999999999997</v>
      </c>
      <c r="T249">
        <v>19.75</v>
      </c>
      <c r="U249">
        <v>24.51</v>
      </c>
      <c r="V249" s="70">
        <v>85263.48</v>
      </c>
      <c r="W249">
        <v>204.67</v>
      </c>
      <c r="X249" s="70">
        <v>183474.52</v>
      </c>
      <c r="Y249">
        <v>0.76070000000000004</v>
      </c>
      <c r="Z249">
        <v>0.2162</v>
      </c>
      <c r="AA249">
        <v>2.3199999999999998E-2</v>
      </c>
      <c r="AB249">
        <v>0.23930000000000001</v>
      </c>
      <c r="AC249">
        <v>183.47</v>
      </c>
      <c r="AD249" s="70">
        <v>7129</v>
      </c>
      <c r="AE249">
        <v>863.43</v>
      </c>
      <c r="AF249" s="70">
        <v>207541.4</v>
      </c>
      <c r="AG249" t="s">
        <v>751</v>
      </c>
      <c r="AH249" s="70">
        <v>42495</v>
      </c>
      <c r="AI249" s="70">
        <v>71452.12</v>
      </c>
      <c r="AJ249">
        <v>66.47</v>
      </c>
      <c r="AK249">
        <v>38.04</v>
      </c>
      <c r="AL249">
        <v>40.57</v>
      </c>
      <c r="AM249">
        <v>4.55</v>
      </c>
      <c r="AN249">
        <v>0</v>
      </c>
      <c r="AO249">
        <v>0.75339999999999996</v>
      </c>
      <c r="AP249" s="70">
        <v>1214.1500000000001</v>
      </c>
      <c r="AQ249" s="70">
        <v>1879.54</v>
      </c>
      <c r="AR249" s="70">
        <v>5989.93</v>
      </c>
      <c r="AS249">
        <v>572.72</v>
      </c>
      <c r="AT249">
        <v>288.51</v>
      </c>
      <c r="AU249" s="70">
        <v>9944.86</v>
      </c>
      <c r="AV249" s="70">
        <v>3101.46</v>
      </c>
      <c r="AW249">
        <v>0.2918</v>
      </c>
      <c r="AX249" s="70">
        <v>6347.25</v>
      </c>
      <c r="AY249">
        <v>0.59709999999999996</v>
      </c>
      <c r="AZ249">
        <v>730.14</v>
      </c>
      <c r="BA249">
        <v>6.8699999999999997E-2</v>
      </c>
      <c r="BB249">
        <v>450.42</v>
      </c>
      <c r="BC249">
        <v>4.24E-2</v>
      </c>
      <c r="BD249" s="70">
        <v>10629.27</v>
      </c>
      <c r="BE249" s="70">
        <v>1624.11</v>
      </c>
      <c r="BF249">
        <v>0.21329999999999999</v>
      </c>
      <c r="BG249">
        <v>0.59770000000000001</v>
      </c>
      <c r="BH249">
        <v>0.23269999999999999</v>
      </c>
      <c r="BI249">
        <v>0.11650000000000001</v>
      </c>
      <c r="BJ249">
        <v>3.1600000000000003E-2</v>
      </c>
      <c r="BK249">
        <v>2.1600000000000001E-2</v>
      </c>
    </row>
    <row r="250" spans="1:63" x14ac:dyDescent="0.25">
      <c r="A250" t="s">
        <v>329</v>
      </c>
      <c r="B250">
        <v>48322</v>
      </c>
      <c r="C250">
        <v>90.29</v>
      </c>
      <c r="D250">
        <v>13.82</v>
      </c>
      <c r="E250" s="70">
        <v>1247.3</v>
      </c>
      <c r="F250" s="70">
        <v>1200.9000000000001</v>
      </c>
      <c r="G250">
        <v>4.0000000000000001E-3</v>
      </c>
      <c r="H250">
        <v>9.2999999999999992E-3</v>
      </c>
      <c r="I250">
        <v>1.1000000000000001E-3</v>
      </c>
      <c r="J250">
        <v>9.1000000000000004E-3</v>
      </c>
      <c r="K250">
        <v>0.95899999999999996</v>
      </c>
      <c r="L250">
        <v>1.7500000000000002E-2</v>
      </c>
      <c r="M250">
        <v>0.4536</v>
      </c>
      <c r="N250">
        <v>5.1000000000000004E-3</v>
      </c>
      <c r="O250">
        <v>0.14910000000000001</v>
      </c>
      <c r="P250" s="70">
        <v>49672.44</v>
      </c>
      <c r="Q250">
        <v>0.2487</v>
      </c>
      <c r="R250">
        <v>0.186</v>
      </c>
      <c r="S250">
        <v>0.56530000000000002</v>
      </c>
      <c r="T250">
        <v>17.489999999999998</v>
      </c>
      <c r="U250">
        <v>8.86</v>
      </c>
      <c r="V250" s="70">
        <v>67228.92</v>
      </c>
      <c r="W250">
        <v>136.30000000000001</v>
      </c>
      <c r="X250" s="70">
        <v>160834.20000000001</v>
      </c>
      <c r="Y250">
        <v>0.70079999999999998</v>
      </c>
      <c r="Z250">
        <v>0.18279999999999999</v>
      </c>
      <c r="AA250">
        <v>0.1164</v>
      </c>
      <c r="AB250">
        <v>0.29920000000000002</v>
      </c>
      <c r="AC250">
        <v>160.83000000000001</v>
      </c>
      <c r="AD250" s="70">
        <v>4523.2</v>
      </c>
      <c r="AE250">
        <v>482.6</v>
      </c>
      <c r="AF250" s="70">
        <v>158390.9</v>
      </c>
      <c r="AG250" t="s">
        <v>751</v>
      </c>
      <c r="AH250" s="70">
        <v>32050</v>
      </c>
      <c r="AI250" s="70">
        <v>48888.05</v>
      </c>
      <c r="AJ250">
        <v>40.24</v>
      </c>
      <c r="AK250">
        <v>26.26</v>
      </c>
      <c r="AL250">
        <v>28.68</v>
      </c>
      <c r="AM250">
        <v>4.0999999999999996</v>
      </c>
      <c r="AN250">
        <v>911.67</v>
      </c>
      <c r="AO250">
        <v>1.0002</v>
      </c>
      <c r="AP250" s="70">
        <v>1337.63</v>
      </c>
      <c r="AQ250" s="70">
        <v>1923.1</v>
      </c>
      <c r="AR250" s="70">
        <v>5360.11</v>
      </c>
      <c r="AS250">
        <v>409.83</v>
      </c>
      <c r="AT250">
        <v>262.32</v>
      </c>
      <c r="AU250" s="70">
        <v>9292.99</v>
      </c>
      <c r="AV250" s="70">
        <v>4547.8500000000004</v>
      </c>
      <c r="AW250">
        <v>0.41970000000000002</v>
      </c>
      <c r="AX250" s="70">
        <v>4206.1000000000004</v>
      </c>
      <c r="AY250">
        <v>0.38819999999999999</v>
      </c>
      <c r="AZ250" s="70">
        <v>1131.23</v>
      </c>
      <c r="BA250">
        <v>0.10440000000000001</v>
      </c>
      <c r="BB250">
        <v>949.81</v>
      </c>
      <c r="BC250">
        <v>8.77E-2</v>
      </c>
      <c r="BD250" s="70">
        <v>10834.99</v>
      </c>
      <c r="BE250" s="70">
        <v>3038.52</v>
      </c>
      <c r="BF250">
        <v>0.70589999999999997</v>
      </c>
      <c r="BG250">
        <v>0.52080000000000004</v>
      </c>
      <c r="BH250">
        <v>0.218</v>
      </c>
      <c r="BI250">
        <v>0.1971</v>
      </c>
      <c r="BJ250">
        <v>3.6400000000000002E-2</v>
      </c>
      <c r="BK250">
        <v>2.7699999999999999E-2</v>
      </c>
    </row>
    <row r="251" spans="1:63" x14ac:dyDescent="0.25">
      <c r="A251" t="s">
        <v>330</v>
      </c>
      <c r="B251">
        <v>49205</v>
      </c>
      <c r="C251">
        <v>86.57</v>
      </c>
      <c r="D251">
        <v>17.399999999999999</v>
      </c>
      <c r="E251" s="70">
        <v>1506.06</v>
      </c>
      <c r="F251" s="70">
        <v>1520.3</v>
      </c>
      <c r="G251">
        <v>2.8E-3</v>
      </c>
      <c r="H251">
        <v>5.1999999999999998E-3</v>
      </c>
      <c r="I251">
        <v>6.9999999999999999E-4</v>
      </c>
      <c r="J251">
        <v>6.7000000000000002E-3</v>
      </c>
      <c r="K251">
        <v>0.97330000000000005</v>
      </c>
      <c r="L251">
        <v>1.12E-2</v>
      </c>
      <c r="M251">
        <v>0.3911</v>
      </c>
      <c r="N251">
        <v>1.8E-3</v>
      </c>
      <c r="O251">
        <v>0.13850000000000001</v>
      </c>
      <c r="P251" s="70">
        <v>51288.02</v>
      </c>
      <c r="Q251">
        <v>0.22090000000000001</v>
      </c>
      <c r="R251">
        <v>0.1837</v>
      </c>
      <c r="S251">
        <v>0.59540000000000004</v>
      </c>
      <c r="T251">
        <v>18.989999999999998</v>
      </c>
      <c r="U251">
        <v>11.43</v>
      </c>
      <c r="V251" s="70">
        <v>68926.899999999994</v>
      </c>
      <c r="W251">
        <v>127.61</v>
      </c>
      <c r="X251" s="70">
        <v>117254.72</v>
      </c>
      <c r="Y251">
        <v>0.86709999999999998</v>
      </c>
      <c r="Z251">
        <v>7.7299999999999994E-2</v>
      </c>
      <c r="AA251">
        <v>5.5599999999999997E-2</v>
      </c>
      <c r="AB251">
        <v>0.13289999999999999</v>
      </c>
      <c r="AC251">
        <v>117.25</v>
      </c>
      <c r="AD251" s="70">
        <v>3174.58</v>
      </c>
      <c r="AE251">
        <v>437.57</v>
      </c>
      <c r="AF251" s="70">
        <v>115997.04</v>
      </c>
      <c r="AG251" t="s">
        <v>751</v>
      </c>
      <c r="AH251" s="70">
        <v>33599</v>
      </c>
      <c r="AI251" s="70">
        <v>47101.95</v>
      </c>
      <c r="AJ251">
        <v>43.15</v>
      </c>
      <c r="AK251">
        <v>25.78</v>
      </c>
      <c r="AL251">
        <v>28.52</v>
      </c>
      <c r="AM251">
        <v>4.6399999999999997</v>
      </c>
      <c r="AN251" s="70">
        <v>1094.47</v>
      </c>
      <c r="AO251">
        <v>1.0733999999999999</v>
      </c>
      <c r="AP251" s="70">
        <v>1153.49</v>
      </c>
      <c r="AQ251" s="70">
        <v>1919.16</v>
      </c>
      <c r="AR251" s="70">
        <v>5117.25</v>
      </c>
      <c r="AS251">
        <v>437.27</v>
      </c>
      <c r="AT251">
        <v>261.49</v>
      </c>
      <c r="AU251" s="70">
        <v>8888.65</v>
      </c>
      <c r="AV251" s="70">
        <v>4957.97</v>
      </c>
      <c r="AW251">
        <v>0.498</v>
      </c>
      <c r="AX251" s="70">
        <v>3202.66</v>
      </c>
      <c r="AY251">
        <v>0.32169999999999999</v>
      </c>
      <c r="AZ251" s="70">
        <v>1093.24</v>
      </c>
      <c r="BA251">
        <v>0.10979999999999999</v>
      </c>
      <c r="BB251">
        <v>701.25</v>
      </c>
      <c r="BC251">
        <v>7.0400000000000004E-2</v>
      </c>
      <c r="BD251" s="70">
        <v>9955.1299999999992</v>
      </c>
      <c r="BE251" s="70">
        <v>4497.71</v>
      </c>
      <c r="BF251">
        <v>1.3045</v>
      </c>
      <c r="BG251">
        <v>0.5544</v>
      </c>
      <c r="BH251">
        <v>0.21659999999999999</v>
      </c>
      <c r="BI251">
        <v>0.16650000000000001</v>
      </c>
      <c r="BJ251">
        <v>0.04</v>
      </c>
      <c r="BK251">
        <v>2.24E-2</v>
      </c>
    </row>
    <row r="252" spans="1:63" x14ac:dyDescent="0.25">
      <c r="A252" t="s">
        <v>331</v>
      </c>
      <c r="B252">
        <v>45872</v>
      </c>
      <c r="C252">
        <v>111.71</v>
      </c>
      <c r="D252">
        <v>16.809999999999999</v>
      </c>
      <c r="E252" s="70">
        <v>1877.62</v>
      </c>
      <c r="F252" s="70">
        <v>1832.73</v>
      </c>
      <c r="G252">
        <v>3.5000000000000001E-3</v>
      </c>
      <c r="H252">
        <v>4.8999999999999998E-3</v>
      </c>
      <c r="I252">
        <v>1.2999999999999999E-3</v>
      </c>
      <c r="J252">
        <v>1.2500000000000001E-2</v>
      </c>
      <c r="K252">
        <v>0.95879999999999999</v>
      </c>
      <c r="L252">
        <v>1.9E-2</v>
      </c>
      <c r="M252">
        <v>0.40160000000000001</v>
      </c>
      <c r="N252">
        <v>3.2000000000000002E-3</v>
      </c>
      <c r="O252">
        <v>0.1361</v>
      </c>
      <c r="P252" s="70">
        <v>52287.79</v>
      </c>
      <c r="Q252">
        <v>0.193</v>
      </c>
      <c r="R252">
        <v>0.1973</v>
      </c>
      <c r="S252">
        <v>0.60970000000000002</v>
      </c>
      <c r="T252">
        <v>18.75</v>
      </c>
      <c r="U252">
        <v>12.58</v>
      </c>
      <c r="V252" s="70">
        <v>68523.179999999993</v>
      </c>
      <c r="W252">
        <v>144.25</v>
      </c>
      <c r="X252" s="70">
        <v>120793.93</v>
      </c>
      <c r="Y252">
        <v>0.83430000000000004</v>
      </c>
      <c r="Z252">
        <v>0.11260000000000001</v>
      </c>
      <c r="AA252">
        <v>5.3100000000000001E-2</v>
      </c>
      <c r="AB252">
        <v>0.16569999999999999</v>
      </c>
      <c r="AC252">
        <v>120.79</v>
      </c>
      <c r="AD252" s="70">
        <v>3195.11</v>
      </c>
      <c r="AE252">
        <v>427.63</v>
      </c>
      <c r="AF252" s="70">
        <v>124882.18</v>
      </c>
      <c r="AG252" t="s">
        <v>751</v>
      </c>
      <c r="AH252" s="70">
        <v>32200</v>
      </c>
      <c r="AI252" s="70">
        <v>46522.239999999998</v>
      </c>
      <c r="AJ252">
        <v>41.34</v>
      </c>
      <c r="AK252">
        <v>25.3</v>
      </c>
      <c r="AL252">
        <v>30.01</v>
      </c>
      <c r="AM252">
        <v>4.37</v>
      </c>
      <c r="AN252">
        <v>931.81</v>
      </c>
      <c r="AO252">
        <v>1.0625</v>
      </c>
      <c r="AP252" s="70">
        <v>1126.22</v>
      </c>
      <c r="AQ252" s="70">
        <v>1869.21</v>
      </c>
      <c r="AR252" s="70">
        <v>5077.88</v>
      </c>
      <c r="AS252">
        <v>412.8</v>
      </c>
      <c r="AT252">
        <v>239.09</v>
      </c>
      <c r="AU252" s="70">
        <v>8725.2000000000007</v>
      </c>
      <c r="AV252" s="70">
        <v>4775.8999999999996</v>
      </c>
      <c r="AW252">
        <v>0.49249999999999999</v>
      </c>
      <c r="AX252" s="70">
        <v>3339.67</v>
      </c>
      <c r="AY252">
        <v>0.34439999999999998</v>
      </c>
      <c r="AZ252">
        <v>923.71</v>
      </c>
      <c r="BA252">
        <v>9.5299999999999996E-2</v>
      </c>
      <c r="BB252">
        <v>657.24</v>
      </c>
      <c r="BC252">
        <v>6.7799999999999999E-2</v>
      </c>
      <c r="BD252" s="70">
        <v>9696.52</v>
      </c>
      <c r="BE252" s="70">
        <v>3862.3</v>
      </c>
      <c r="BF252">
        <v>1.1186</v>
      </c>
      <c r="BG252">
        <v>0.54410000000000003</v>
      </c>
      <c r="BH252">
        <v>0.22040000000000001</v>
      </c>
      <c r="BI252">
        <v>0.17249999999999999</v>
      </c>
      <c r="BJ252">
        <v>3.7499999999999999E-2</v>
      </c>
      <c r="BK252">
        <v>2.5499999999999998E-2</v>
      </c>
    </row>
    <row r="253" spans="1:63" x14ac:dyDescent="0.25">
      <c r="A253" t="s">
        <v>332</v>
      </c>
      <c r="B253">
        <v>48256</v>
      </c>
      <c r="C253">
        <v>86.76</v>
      </c>
      <c r="D253">
        <v>16.21</v>
      </c>
      <c r="E253" s="70">
        <v>1406.54</v>
      </c>
      <c r="F253" s="70">
        <v>1374.59</v>
      </c>
      <c r="G253">
        <v>3.5999999999999999E-3</v>
      </c>
      <c r="H253">
        <v>4.5999999999999999E-3</v>
      </c>
      <c r="I253">
        <v>1.4E-3</v>
      </c>
      <c r="J253">
        <v>9.1999999999999998E-3</v>
      </c>
      <c r="K253">
        <v>0.96689999999999998</v>
      </c>
      <c r="L253">
        <v>1.44E-2</v>
      </c>
      <c r="M253">
        <v>0.39340000000000003</v>
      </c>
      <c r="N253">
        <v>1.7999999999999999E-2</v>
      </c>
      <c r="O253">
        <v>0.1416</v>
      </c>
      <c r="P253" s="70">
        <v>51754.63</v>
      </c>
      <c r="Q253">
        <v>0.19500000000000001</v>
      </c>
      <c r="R253">
        <v>0.20949999999999999</v>
      </c>
      <c r="S253">
        <v>0.59550000000000003</v>
      </c>
      <c r="T253">
        <v>17.899999999999999</v>
      </c>
      <c r="U253">
        <v>9.4499999999999993</v>
      </c>
      <c r="V253" s="70">
        <v>67801.72</v>
      </c>
      <c r="W253">
        <v>144.41999999999999</v>
      </c>
      <c r="X253" s="70">
        <v>142603.59</v>
      </c>
      <c r="Y253">
        <v>0.78169999999999995</v>
      </c>
      <c r="Z253">
        <v>0.14199999999999999</v>
      </c>
      <c r="AA253">
        <v>7.6300000000000007E-2</v>
      </c>
      <c r="AB253">
        <v>0.21829999999999999</v>
      </c>
      <c r="AC253">
        <v>142.6</v>
      </c>
      <c r="AD253" s="70">
        <v>4001.38</v>
      </c>
      <c r="AE253">
        <v>480.2</v>
      </c>
      <c r="AF253" s="70">
        <v>142243.32</v>
      </c>
      <c r="AG253" t="s">
        <v>751</v>
      </c>
      <c r="AH253" s="70">
        <v>32508</v>
      </c>
      <c r="AI253" s="70">
        <v>47484.79</v>
      </c>
      <c r="AJ253">
        <v>41.98</v>
      </c>
      <c r="AK253">
        <v>26.74</v>
      </c>
      <c r="AL253">
        <v>29.44</v>
      </c>
      <c r="AM253">
        <v>4.42</v>
      </c>
      <c r="AN253">
        <v>965.74</v>
      </c>
      <c r="AO253">
        <v>0.98760000000000003</v>
      </c>
      <c r="AP253" s="70">
        <v>1200.1600000000001</v>
      </c>
      <c r="AQ253" s="70">
        <v>1902.24</v>
      </c>
      <c r="AR253" s="70">
        <v>5310.81</v>
      </c>
      <c r="AS253">
        <v>422.29</v>
      </c>
      <c r="AT253">
        <v>245.18</v>
      </c>
      <c r="AU253" s="70">
        <v>9080.69</v>
      </c>
      <c r="AV253" s="70">
        <v>4507.91</v>
      </c>
      <c r="AW253">
        <v>0.43830000000000002</v>
      </c>
      <c r="AX253" s="70">
        <v>3764.51</v>
      </c>
      <c r="AY253">
        <v>0.36599999999999999</v>
      </c>
      <c r="AZ253" s="70">
        <v>1144.81</v>
      </c>
      <c r="BA253">
        <v>0.1113</v>
      </c>
      <c r="BB253">
        <v>868.85</v>
      </c>
      <c r="BC253">
        <v>8.4500000000000006E-2</v>
      </c>
      <c r="BD253" s="70">
        <v>10286.07</v>
      </c>
      <c r="BE253" s="70">
        <v>3573.4</v>
      </c>
      <c r="BF253">
        <v>0.89239999999999997</v>
      </c>
      <c r="BG253">
        <v>0.53879999999999995</v>
      </c>
      <c r="BH253">
        <v>0.2203</v>
      </c>
      <c r="BI253">
        <v>0.1804</v>
      </c>
      <c r="BJ253">
        <v>3.5700000000000003E-2</v>
      </c>
      <c r="BK253">
        <v>2.47E-2</v>
      </c>
    </row>
    <row r="254" spans="1:63" x14ac:dyDescent="0.25">
      <c r="A254" t="s">
        <v>333</v>
      </c>
      <c r="B254">
        <v>48686</v>
      </c>
      <c r="C254">
        <v>21.26</v>
      </c>
      <c r="D254">
        <v>67.760000000000005</v>
      </c>
      <c r="E254" s="70">
        <v>1368.69</v>
      </c>
      <c r="F254" s="70">
        <v>1248.57</v>
      </c>
      <c r="G254">
        <v>4.7999999999999996E-3</v>
      </c>
      <c r="H254">
        <v>0.28239999999999998</v>
      </c>
      <c r="I254">
        <v>1.1000000000000001E-3</v>
      </c>
      <c r="J254">
        <v>8.2100000000000006E-2</v>
      </c>
      <c r="K254">
        <v>0.54420000000000002</v>
      </c>
      <c r="L254">
        <v>8.5400000000000004E-2</v>
      </c>
      <c r="M254">
        <v>0.73970000000000002</v>
      </c>
      <c r="N254">
        <v>1.9800000000000002E-2</v>
      </c>
      <c r="O254">
        <v>0.16819999999999999</v>
      </c>
      <c r="P254" s="70">
        <v>51583.31</v>
      </c>
      <c r="Q254">
        <v>0.27629999999999999</v>
      </c>
      <c r="R254">
        <v>0.18759999999999999</v>
      </c>
      <c r="S254">
        <v>0.53610000000000002</v>
      </c>
      <c r="T254">
        <v>17.22</v>
      </c>
      <c r="U254">
        <v>10.27</v>
      </c>
      <c r="V254" s="70">
        <v>69660.56</v>
      </c>
      <c r="W254">
        <v>129.68</v>
      </c>
      <c r="X254" s="70">
        <v>90836.66</v>
      </c>
      <c r="Y254">
        <v>0.68479999999999996</v>
      </c>
      <c r="Z254">
        <v>0.26690000000000003</v>
      </c>
      <c r="AA254">
        <v>4.8300000000000003E-2</v>
      </c>
      <c r="AB254">
        <v>0.31519999999999998</v>
      </c>
      <c r="AC254">
        <v>90.84</v>
      </c>
      <c r="AD254" s="70">
        <v>3216.35</v>
      </c>
      <c r="AE254">
        <v>424.51</v>
      </c>
      <c r="AF254" s="70">
        <v>93926.59</v>
      </c>
      <c r="AG254" t="s">
        <v>751</v>
      </c>
      <c r="AH254" s="70">
        <v>24888</v>
      </c>
      <c r="AI254" s="70">
        <v>38949.79</v>
      </c>
      <c r="AJ254">
        <v>48.42</v>
      </c>
      <c r="AK254">
        <v>33.5</v>
      </c>
      <c r="AL254">
        <v>36.67</v>
      </c>
      <c r="AM254">
        <v>4.92</v>
      </c>
      <c r="AN254" s="70">
        <v>1876.32</v>
      </c>
      <c r="AO254">
        <v>1.1193</v>
      </c>
      <c r="AP254" s="70">
        <v>1496.41</v>
      </c>
      <c r="AQ254" s="70">
        <v>2058.1999999999998</v>
      </c>
      <c r="AR254" s="70">
        <v>6000.3</v>
      </c>
      <c r="AS254">
        <v>591.79999999999995</v>
      </c>
      <c r="AT254">
        <v>283.26</v>
      </c>
      <c r="AU254" s="70">
        <v>10429.959999999999</v>
      </c>
      <c r="AV254" s="70">
        <v>6667.48</v>
      </c>
      <c r="AW254">
        <v>0.54310000000000003</v>
      </c>
      <c r="AX254" s="70">
        <v>3083.33</v>
      </c>
      <c r="AY254">
        <v>0.25119999999999998</v>
      </c>
      <c r="AZ254" s="70">
        <v>1073.1099999999999</v>
      </c>
      <c r="BA254">
        <v>8.7400000000000005E-2</v>
      </c>
      <c r="BB254" s="70">
        <v>1452.15</v>
      </c>
      <c r="BC254">
        <v>0.1183</v>
      </c>
      <c r="BD254" s="70">
        <v>12276.07</v>
      </c>
      <c r="BE254" s="70">
        <v>4589.3999999999996</v>
      </c>
      <c r="BF254">
        <v>1.8108</v>
      </c>
      <c r="BG254">
        <v>0.50170000000000003</v>
      </c>
      <c r="BH254">
        <v>0.20599999999999999</v>
      </c>
      <c r="BI254">
        <v>0.23780000000000001</v>
      </c>
      <c r="BJ254">
        <v>2.8000000000000001E-2</v>
      </c>
      <c r="BK254">
        <v>2.6599999999999999E-2</v>
      </c>
    </row>
    <row r="255" spans="1:63" x14ac:dyDescent="0.25">
      <c r="A255" t="s">
        <v>334</v>
      </c>
      <c r="B255">
        <v>49338</v>
      </c>
      <c r="C255">
        <v>60.62</v>
      </c>
      <c r="D255">
        <v>10.68</v>
      </c>
      <c r="E255">
        <v>647.15</v>
      </c>
      <c r="F255">
        <v>665.89</v>
      </c>
      <c r="G255">
        <v>3.2000000000000002E-3</v>
      </c>
      <c r="H255">
        <v>3.3E-3</v>
      </c>
      <c r="I255">
        <v>4.0000000000000002E-4</v>
      </c>
      <c r="J255">
        <v>8.8999999999999999E-3</v>
      </c>
      <c r="K255">
        <v>0.97750000000000004</v>
      </c>
      <c r="L255">
        <v>6.7000000000000002E-3</v>
      </c>
      <c r="M255">
        <v>0.22339999999999999</v>
      </c>
      <c r="N255">
        <v>3.8999999999999998E-3</v>
      </c>
      <c r="O255">
        <v>0.12180000000000001</v>
      </c>
      <c r="P255" s="70">
        <v>50259.63</v>
      </c>
      <c r="Q255">
        <v>0.1701</v>
      </c>
      <c r="R255">
        <v>0.18479999999999999</v>
      </c>
      <c r="S255">
        <v>0.64510000000000001</v>
      </c>
      <c r="T255">
        <v>16.62</v>
      </c>
      <c r="U255">
        <v>5.32</v>
      </c>
      <c r="V255" s="70">
        <v>67607.33</v>
      </c>
      <c r="W255">
        <v>119.32</v>
      </c>
      <c r="X255" s="70">
        <v>120812.34</v>
      </c>
      <c r="Y255">
        <v>0.90059999999999996</v>
      </c>
      <c r="Z255">
        <v>6.2100000000000002E-2</v>
      </c>
      <c r="AA255">
        <v>3.7400000000000003E-2</v>
      </c>
      <c r="AB255">
        <v>9.9400000000000002E-2</v>
      </c>
      <c r="AC255">
        <v>120.81</v>
      </c>
      <c r="AD255" s="70">
        <v>2865.11</v>
      </c>
      <c r="AE255">
        <v>429.98</v>
      </c>
      <c r="AF255" s="70">
        <v>106602.59</v>
      </c>
      <c r="AG255" t="s">
        <v>751</v>
      </c>
      <c r="AH255" s="70">
        <v>36305</v>
      </c>
      <c r="AI255" s="70">
        <v>52177.58</v>
      </c>
      <c r="AJ255">
        <v>36.03</v>
      </c>
      <c r="AK255">
        <v>23.01</v>
      </c>
      <c r="AL255">
        <v>26.37</v>
      </c>
      <c r="AM255">
        <v>5.07</v>
      </c>
      <c r="AN255" s="70">
        <v>1553.09</v>
      </c>
      <c r="AO255">
        <v>1.1983999999999999</v>
      </c>
      <c r="AP255" s="70">
        <v>1276.99</v>
      </c>
      <c r="AQ255" s="70">
        <v>1761.62</v>
      </c>
      <c r="AR255" s="70">
        <v>5679.6</v>
      </c>
      <c r="AS255">
        <v>353.45</v>
      </c>
      <c r="AT255">
        <v>314.17</v>
      </c>
      <c r="AU255" s="70">
        <v>9385.82</v>
      </c>
      <c r="AV255" s="70">
        <v>5098.66</v>
      </c>
      <c r="AW255">
        <v>0.47570000000000001</v>
      </c>
      <c r="AX255" s="70">
        <v>3669.54</v>
      </c>
      <c r="AY255">
        <v>0.34229999999999999</v>
      </c>
      <c r="AZ255" s="70">
        <v>1434.88</v>
      </c>
      <c r="BA255">
        <v>0.13389999999999999</v>
      </c>
      <c r="BB255">
        <v>516.01</v>
      </c>
      <c r="BC255">
        <v>4.8099999999999997E-2</v>
      </c>
      <c r="BD255" s="70">
        <v>10719.09</v>
      </c>
      <c r="BE255" s="70">
        <v>4800.6099999999997</v>
      </c>
      <c r="BF255">
        <v>1.2314000000000001</v>
      </c>
      <c r="BG255">
        <v>0.55889999999999995</v>
      </c>
      <c r="BH255">
        <v>0.22090000000000001</v>
      </c>
      <c r="BI255">
        <v>0.1512</v>
      </c>
      <c r="BJ255">
        <v>3.7499999999999999E-2</v>
      </c>
      <c r="BK255">
        <v>3.15E-2</v>
      </c>
    </row>
    <row r="256" spans="1:63" x14ac:dyDescent="0.25">
      <c r="A256" t="s">
        <v>335</v>
      </c>
      <c r="B256">
        <v>47985</v>
      </c>
      <c r="C256">
        <v>50.29</v>
      </c>
      <c r="D256">
        <v>34.380000000000003</v>
      </c>
      <c r="E256" s="70">
        <v>1728.65</v>
      </c>
      <c r="F256" s="70">
        <v>1710.51</v>
      </c>
      <c r="G256">
        <v>8.3999999999999995E-3</v>
      </c>
      <c r="H256">
        <v>8.3999999999999995E-3</v>
      </c>
      <c r="I256">
        <v>1.6000000000000001E-3</v>
      </c>
      <c r="J256">
        <v>1.9599999999999999E-2</v>
      </c>
      <c r="K256">
        <v>0.94140000000000001</v>
      </c>
      <c r="L256">
        <v>2.06E-2</v>
      </c>
      <c r="M256">
        <v>0.24199999999999999</v>
      </c>
      <c r="N256">
        <v>7.7999999999999996E-3</v>
      </c>
      <c r="O256">
        <v>0.11210000000000001</v>
      </c>
      <c r="P256" s="70">
        <v>53903.18</v>
      </c>
      <c r="Q256">
        <v>0.22750000000000001</v>
      </c>
      <c r="R256">
        <v>0.2011</v>
      </c>
      <c r="S256">
        <v>0.57140000000000002</v>
      </c>
      <c r="T256">
        <v>19.489999999999998</v>
      </c>
      <c r="U256">
        <v>10.95</v>
      </c>
      <c r="V256" s="70">
        <v>71852.27</v>
      </c>
      <c r="W256">
        <v>153.94999999999999</v>
      </c>
      <c r="X256" s="70">
        <v>161162.98000000001</v>
      </c>
      <c r="Y256">
        <v>0.81830000000000003</v>
      </c>
      <c r="Z256">
        <v>0.13880000000000001</v>
      </c>
      <c r="AA256">
        <v>4.2900000000000001E-2</v>
      </c>
      <c r="AB256">
        <v>0.1817</v>
      </c>
      <c r="AC256">
        <v>161.16</v>
      </c>
      <c r="AD256" s="70">
        <v>5122.6099999999997</v>
      </c>
      <c r="AE256">
        <v>624.82000000000005</v>
      </c>
      <c r="AF256" s="70">
        <v>168507.18</v>
      </c>
      <c r="AG256" t="s">
        <v>751</v>
      </c>
      <c r="AH256" s="70">
        <v>37238</v>
      </c>
      <c r="AI256" s="70">
        <v>58490.94</v>
      </c>
      <c r="AJ256">
        <v>50.58</v>
      </c>
      <c r="AK256">
        <v>30.22</v>
      </c>
      <c r="AL256">
        <v>32.31</v>
      </c>
      <c r="AM256">
        <v>4.97</v>
      </c>
      <c r="AN256" s="70">
        <v>1397.43</v>
      </c>
      <c r="AO256">
        <v>0.90900000000000003</v>
      </c>
      <c r="AP256" s="70">
        <v>1232.81</v>
      </c>
      <c r="AQ256" s="70">
        <v>1688.32</v>
      </c>
      <c r="AR256" s="70">
        <v>5192.72</v>
      </c>
      <c r="AS256">
        <v>439.51</v>
      </c>
      <c r="AT256">
        <v>221.72</v>
      </c>
      <c r="AU256" s="70">
        <v>8775.08</v>
      </c>
      <c r="AV256" s="70">
        <v>3689.59</v>
      </c>
      <c r="AW256">
        <v>0.37669999999999998</v>
      </c>
      <c r="AX256" s="70">
        <v>4606.5</v>
      </c>
      <c r="AY256">
        <v>0.4703</v>
      </c>
      <c r="AZ256">
        <v>989.1</v>
      </c>
      <c r="BA256">
        <v>0.10100000000000001</v>
      </c>
      <c r="BB256">
        <v>510.49</v>
      </c>
      <c r="BC256">
        <v>5.21E-2</v>
      </c>
      <c r="BD256" s="70">
        <v>9795.68</v>
      </c>
      <c r="BE256" s="70">
        <v>2570.48</v>
      </c>
      <c r="BF256">
        <v>0.47420000000000001</v>
      </c>
      <c r="BG256">
        <v>0.53480000000000005</v>
      </c>
      <c r="BH256">
        <v>0.23150000000000001</v>
      </c>
      <c r="BI256">
        <v>0.16120000000000001</v>
      </c>
      <c r="BJ256">
        <v>4.2700000000000002E-2</v>
      </c>
      <c r="BK256">
        <v>2.98E-2</v>
      </c>
    </row>
    <row r="257" spans="1:63" x14ac:dyDescent="0.25">
      <c r="A257" t="s">
        <v>336</v>
      </c>
      <c r="B257">
        <v>48264</v>
      </c>
      <c r="C257">
        <v>67.14</v>
      </c>
      <c r="D257">
        <v>29.02</v>
      </c>
      <c r="E257" s="70">
        <v>1948.25</v>
      </c>
      <c r="F257" s="70">
        <v>1906.05</v>
      </c>
      <c r="G257">
        <v>6.7000000000000002E-3</v>
      </c>
      <c r="H257">
        <v>7.9000000000000008E-3</v>
      </c>
      <c r="I257">
        <v>1.8E-3</v>
      </c>
      <c r="J257">
        <v>1.77E-2</v>
      </c>
      <c r="K257">
        <v>0.94599999999999995</v>
      </c>
      <c r="L257">
        <v>1.9900000000000001E-2</v>
      </c>
      <c r="M257">
        <v>0.29139999999999999</v>
      </c>
      <c r="N257">
        <v>5.5999999999999999E-3</v>
      </c>
      <c r="O257">
        <v>0.1164</v>
      </c>
      <c r="P257" s="70">
        <v>54820.68</v>
      </c>
      <c r="Q257">
        <v>0.23380000000000001</v>
      </c>
      <c r="R257">
        <v>0.19059999999999999</v>
      </c>
      <c r="S257">
        <v>0.57569999999999999</v>
      </c>
      <c r="T257">
        <v>19.55</v>
      </c>
      <c r="U257">
        <v>11.84</v>
      </c>
      <c r="V257" s="70">
        <v>71804.87</v>
      </c>
      <c r="W257">
        <v>159.15</v>
      </c>
      <c r="X257" s="70">
        <v>144895.71</v>
      </c>
      <c r="Y257">
        <v>0.82130000000000003</v>
      </c>
      <c r="Z257">
        <v>0.1198</v>
      </c>
      <c r="AA257">
        <v>5.8900000000000001E-2</v>
      </c>
      <c r="AB257">
        <v>0.1787</v>
      </c>
      <c r="AC257">
        <v>144.9</v>
      </c>
      <c r="AD257" s="70">
        <v>4260.96</v>
      </c>
      <c r="AE257">
        <v>530.13</v>
      </c>
      <c r="AF257" s="70">
        <v>152671.39000000001</v>
      </c>
      <c r="AG257" t="s">
        <v>751</v>
      </c>
      <c r="AH257" s="70">
        <v>36338</v>
      </c>
      <c r="AI257" s="70">
        <v>53577.78</v>
      </c>
      <c r="AJ257">
        <v>47.57</v>
      </c>
      <c r="AK257">
        <v>28.52</v>
      </c>
      <c r="AL257">
        <v>30.37</v>
      </c>
      <c r="AM257">
        <v>4.58</v>
      </c>
      <c r="AN257">
        <v>995.76</v>
      </c>
      <c r="AO257">
        <v>0.96319999999999995</v>
      </c>
      <c r="AP257" s="70">
        <v>1175.02</v>
      </c>
      <c r="AQ257" s="70">
        <v>1675.42</v>
      </c>
      <c r="AR257" s="70">
        <v>5171.87</v>
      </c>
      <c r="AS257">
        <v>402.23</v>
      </c>
      <c r="AT257">
        <v>199.17</v>
      </c>
      <c r="AU257" s="70">
        <v>8623.7099999999991</v>
      </c>
      <c r="AV257" s="70">
        <v>4086.61</v>
      </c>
      <c r="AW257">
        <v>0.42209999999999998</v>
      </c>
      <c r="AX257" s="70">
        <v>4175.2299999999996</v>
      </c>
      <c r="AY257">
        <v>0.43130000000000002</v>
      </c>
      <c r="AZ257">
        <v>878</v>
      </c>
      <c r="BA257">
        <v>9.0700000000000003E-2</v>
      </c>
      <c r="BB257">
        <v>540.96</v>
      </c>
      <c r="BC257">
        <v>5.5899999999999998E-2</v>
      </c>
      <c r="BD257" s="70">
        <v>9680.7999999999993</v>
      </c>
      <c r="BE257" s="70">
        <v>3181.71</v>
      </c>
      <c r="BF257">
        <v>0.7127</v>
      </c>
      <c r="BG257">
        <v>0.53810000000000002</v>
      </c>
      <c r="BH257">
        <v>0.24099999999999999</v>
      </c>
      <c r="BI257">
        <v>0.15340000000000001</v>
      </c>
      <c r="BJ257">
        <v>4.0899999999999999E-2</v>
      </c>
      <c r="BK257">
        <v>2.6599999999999999E-2</v>
      </c>
    </row>
    <row r="258" spans="1:63" x14ac:dyDescent="0.25">
      <c r="A258" t="s">
        <v>337</v>
      </c>
      <c r="B258">
        <v>50179</v>
      </c>
      <c r="C258">
        <v>97.24</v>
      </c>
      <c r="D258">
        <v>11.1</v>
      </c>
      <c r="E258" s="70">
        <v>1079.6600000000001</v>
      </c>
      <c r="F258" s="70">
        <v>1078.05</v>
      </c>
      <c r="G258">
        <v>2.8E-3</v>
      </c>
      <c r="H258">
        <v>4.4999999999999997E-3</v>
      </c>
      <c r="I258">
        <v>5.9999999999999995E-4</v>
      </c>
      <c r="J258">
        <v>1.1900000000000001E-2</v>
      </c>
      <c r="K258">
        <v>0.96499999999999997</v>
      </c>
      <c r="L258">
        <v>1.52E-2</v>
      </c>
      <c r="M258">
        <v>0.4199</v>
      </c>
      <c r="N258">
        <v>2.3999999999999998E-3</v>
      </c>
      <c r="O258">
        <v>0.1406</v>
      </c>
      <c r="P258" s="70">
        <v>49800.959999999999</v>
      </c>
      <c r="Q258">
        <v>0.21890000000000001</v>
      </c>
      <c r="R258">
        <v>0.1905</v>
      </c>
      <c r="S258">
        <v>0.59060000000000001</v>
      </c>
      <c r="T258">
        <v>17.829999999999998</v>
      </c>
      <c r="U258">
        <v>9.07</v>
      </c>
      <c r="V258" s="70">
        <v>60229.73</v>
      </c>
      <c r="W258">
        <v>115.42</v>
      </c>
      <c r="X258" s="70">
        <v>110974.81</v>
      </c>
      <c r="Y258">
        <v>0.89480000000000004</v>
      </c>
      <c r="Z258">
        <v>5.6899999999999999E-2</v>
      </c>
      <c r="AA258">
        <v>4.8300000000000003E-2</v>
      </c>
      <c r="AB258">
        <v>0.1052</v>
      </c>
      <c r="AC258">
        <v>110.97</v>
      </c>
      <c r="AD258" s="70">
        <v>2705.78</v>
      </c>
      <c r="AE258">
        <v>396.47</v>
      </c>
      <c r="AF258" s="70">
        <v>105288.82</v>
      </c>
      <c r="AG258" t="s">
        <v>751</v>
      </c>
      <c r="AH258" s="70">
        <v>32491</v>
      </c>
      <c r="AI258" s="70">
        <v>44730.84</v>
      </c>
      <c r="AJ258">
        <v>35.46</v>
      </c>
      <c r="AK258">
        <v>23.61</v>
      </c>
      <c r="AL258">
        <v>25.76</v>
      </c>
      <c r="AM258">
        <v>4.59</v>
      </c>
      <c r="AN258" s="70">
        <v>1128.94</v>
      </c>
      <c r="AO258">
        <v>1.2141999999999999</v>
      </c>
      <c r="AP258" s="70">
        <v>1220.95</v>
      </c>
      <c r="AQ258" s="70">
        <v>1925.89</v>
      </c>
      <c r="AR258" s="70">
        <v>5276.08</v>
      </c>
      <c r="AS258">
        <v>326.45999999999998</v>
      </c>
      <c r="AT258">
        <v>281.39</v>
      </c>
      <c r="AU258" s="70">
        <v>9030.76</v>
      </c>
      <c r="AV258" s="70">
        <v>5373.68</v>
      </c>
      <c r="AW258">
        <v>0.52849999999999997</v>
      </c>
      <c r="AX258" s="70">
        <v>2965.58</v>
      </c>
      <c r="AY258">
        <v>0.29170000000000001</v>
      </c>
      <c r="AZ258" s="70">
        <v>1114.46</v>
      </c>
      <c r="BA258">
        <v>0.1096</v>
      </c>
      <c r="BB258">
        <v>713.77</v>
      </c>
      <c r="BC258">
        <v>7.0199999999999999E-2</v>
      </c>
      <c r="BD258" s="70">
        <v>10167.48</v>
      </c>
      <c r="BE258" s="70">
        <v>4780.53</v>
      </c>
      <c r="BF258">
        <v>1.6086</v>
      </c>
      <c r="BG258">
        <v>0.5413</v>
      </c>
      <c r="BH258">
        <v>0.21790000000000001</v>
      </c>
      <c r="BI258">
        <v>0.18029999999999999</v>
      </c>
      <c r="BJ258">
        <v>3.6499999999999998E-2</v>
      </c>
      <c r="BK258">
        <v>2.4E-2</v>
      </c>
    </row>
    <row r="259" spans="1:63" x14ac:dyDescent="0.25">
      <c r="A259" t="s">
        <v>338</v>
      </c>
      <c r="B259">
        <v>49346</v>
      </c>
      <c r="C259">
        <v>61</v>
      </c>
      <c r="D259">
        <v>13.97</v>
      </c>
      <c r="E259">
        <v>852.05</v>
      </c>
      <c r="F259">
        <v>854.35</v>
      </c>
      <c r="G259">
        <v>4.7999999999999996E-3</v>
      </c>
      <c r="H259">
        <v>4.4999999999999997E-3</v>
      </c>
      <c r="I259">
        <v>5.0000000000000001E-4</v>
      </c>
      <c r="J259">
        <v>7.3000000000000001E-3</v>
      </c>
      <c r="K259">
        <v>0.97430000000000005</v>
      </c>
      <c r="L259">
        <v>8.6E-3</v>
      </c>
      <c r="M259">
        <v>0.1938</v>
      </c>
      <c r="N259">
        <v>3.0999999999999999E-3</v>
      </c>
      <c r="O259">
        <v>0.1118</v>
      </c>
      <c r="P259" s="70">
        <v>52673.25</v>
      </c>
      <c r="Q259">
        <v>0.1618</v>
      </c>
      <c r="R259">
        <v>0.17730000000000001</v>
      </c>
      <c r="S259">
        <v>0.66090000000000004</v>
      </c>
      <c r="T259">
        <v>17.98</v>
      </c>
      <c r="U259">
        <v>6.93</v>
      </c>
      <c r="V259" s="70">
        <v>63498.98</v>
      </c>
      <c r="W259">
        <v>120.63</v>
      </c>
      <c r="X259" s="70">
        <v>138921.54</v>
      </c>
      <c r="Y259">
        <v>0.85919999999999996</v>
      </c>
      <c r="Z259">
        <v>0.1057</v>
      </c>
      <c r="AA259">
        <v>3.5099999999999999E-2</v>
      </c>
      <c r="AB259">
        <v>0.14080000000000001</v>
      </c>
      <c r="AC259">
        <v>138.91999999999999</v>
      </c>
      <c r="AD259" s="70">
        <v>3686.88</v>
      </c>
      <c r="AE259">
        <v>507.2</v>
      </c>
      <c r="AF259" s="70">
        <v>130146.37</v>
      </c>
      <c r="AG259" t="s">
        <v>751</v>
      </c>
      <c r="AH259" s="70">
        <v>37592</v>
      </c>
      <c r="AI259" s="70">
        <v>56410.84</v>
      </c>
      <c r="AJ259">
        <v>39.869999999999997</v>
      </c>
      <c r="AK259">
        <v>24.96</v>
      </c>
      <c r="AL259">
        <v>28.43</v>
      </c>
      <c r="AM259">
        <v>4.96</v>
      </c>
      <c r="AN259" s="70">
        <v>1392.11</v>
      </c>
      <c r="AO259">
        <v>1.0241</v>
      </c>
      <c r="AP259" s="70">
        <v>1252.67</v>
      </c>
      <c r="AQ259" s="70">
        <v>1793.15</v>
      </c>
      <c r="AR259" s="70">
        <v>5363.47</v>
      </c>
      <c r="AS259">
        <v>357.06</v>
      </c>
      <c r="AT259">
        <v>261.58</v>
      </c>
      <c r="AU259" s="70">
        <v>9027.93</v>
      </c>
      <c r="AV259" s="70">
        <v>4494.1400000000003</v>
      </c>
      <c r="AW259">
        <v>0.43609999999999999</v>
      </c>
      <c r="AX259" s="70">
        <v>4154.1099999999997</v>
      </c>
      <c r="AY259">
        <v>0.40310000000000001</v>
      </c>
      <c r="AZ259" s="70">
        <v>1191.3499999999999</v>
      </c>
      <c r="BA259">
        <v>0.11559999999999999</v>
      </c>
      <c r="BB259">
        <v>464.82</v>
      </c>
      <c r="BC259">
        <v>4.5100000000000001E-2</v>
      </c>
      <c r="BD259" s="70">
        <v>10304.42</v>
      </c>
      <c r="BE259" s="70">
        <v>3724.4</v>
      </c>
      <c r="BF259">
        <v>0.81189999999999996</v>
      </c>
      <c r="BG259">
        <v>0.55889999999999995</v>
      </c>
      <c r="BH259">
        <v>0.2135</v>
      </c>
      <c r="BI259">
        <v>0.16159999999999999</v>
      </c>
      <c r="BJ259">
        <v>3.6999999999999998E-2</v>
      </c>
      <c r="BK259">
        <v>2.9000000000000001E-2</v>
      </c>
    </row>
    <row r="260" spans="1:63" x14ac:dyDescent="0.25">
      <c r="A260" t="s">
        <v>339</v>
      </c>
      <c r="B260">
        <v>47191</v>
      </c>
      <c r="C260">
        <v>32.380000000000003</v>
      </c>
      <c r="D260">
        <v>107.07</v>
      </c>
      <c r="E260" s="70">
        <v>3467.16</v>
      </c>
      <c r="F260" s="70">
        <v>3346.29</v>
      </c>
      <c r="G260">
        <v>2.6200000000000001E-2</v>
      </c>
      <c r="H260">
        <v>2.01E-2</v>
      </c>
      <c r="I260">
        <v>1.1000000000000001E-3</v>
      </c>
      <c r="J260">
        <v>2.6700000000000002E-2</v>
      </c>
      <c r="K260">
        <v>0.9012</v>
      </c>
      <c r="L260">
        <v>2.47E-2</v>
      </c>
      <c r="M260">
        <v>0.12970000000000001</v>
      </c>
      <c r="N260">
        <v>1.11E-2</v>
      </c>
      <c r="O260">
        <v>0.10290000000000001</v>
      </c>
      <c r="P260" s="70">
        <v>63441.08</v>
      </c>
      <c r="Q260">
        <v>0.20480000000000001</v>
      </c>
      <c r="R260">
        <v>0.2072</v>
      </c>
      <c r="S260">
        <v>0.58799999999999997</v>
      </c>
      <c r="T260">
        <v>19.62</v>
      </c>
      <c r="U260">
        <v>16.32</v>
      </c>
      <c r="V260" s="70">
        <v>84439.28</v>
      </c>
      <c r="W260">
        <v>209.42</v>
      </c>
      <c r="X260" s="70">
        <v>198476.74</v>
      </c>
      <c r="Y260">
        <v>0.82579999999999998</v>
      </c>
      <c r="Z260">
        <v>0.1474</v>
      </c>
      <c r="AA260">
        <v>2.6800000000000001E-2</v>
      </c>
      <c r="AB260">
        <v>0.17419999999999999</v>
      </c>
      <c r="AC260">
        <v>198.48</v>
      </c>
      <c r="AD260" s="70">
        <v>7755.72</v>
      </c>
      <c r="AE260">
        <v>951.28</v>
      </c>
      <c r="AF260" s="70">
        <v>232233.94</v>
      </c>
      <c r="AG260" t="s">
        <v>751</v>
      </c>
      <c r="AH260" s="70">
        <v>49664</v>
      </c>
      <c r="AI260" s="70">
        <v>85698.71</v>
      </c>
      <c r="AJ260">
        <v>69.150000000000006</v>
      </c>
      <c r="AK260">
        <v>38.74</v>
      </c>
      <c r="AL260">
        <v>42.5</v>
      </c>
      <c r="AM260">
        <v>4.7300000000000004</v>
      </c>
      <c r="AN260" s="70">
        <v>1299.5999999999999</v>
      </c>
      <c r="AO260">
        <v>0.70469999999999999</v>
      </c>
      <c r="AP260" s="70">
        <v>1222.05</v>
      </c>
      <c r="AQ260" s="70">
        <v>1870.03</v>
      </c>
      <c r="AR260" s="70">
        <v>6066.37</v>
      </c>
      <c r="AS260">
        <v>594.51</v>
      </c>
      <c r="AT260">
        <v>291.68</v>
      </c>
      <c r="AU260" s="70">
        <v>10044.629999999999</v>
      </c>
      <c r="AV260" s="70">
        <v>2719.82</v>
      </c>
      <c r="AW260">
        <v>0.25380000000000003</v>
      </c>
      <c r="AX260" s="70">
        <v>6842.02</v>
      </c>
      <c r="AY260">
        <v>0.63839999999999997</v>
      </c>
      <c r="AZ260">
        <v>768.3</v>
      </c>
      <c r="BA260">
        <v>7.17E-2</v>
      </c>
      <c r="BB260">
        <v>387.18</v>
      </c>
      <c r="BC260">
        <v>3.61E-2</v>
      </c>
      <c r="BD260" s="70">
        <v>10717.32</v>
      </c>
      <c r="BE260" s="70">
        <v>1347.74</v>
      </c>
      <c r="BF260">
        <v>0.14319999999999999</v>
      </c>
      <c r="BG260">
        <v>0.59640000000000004</v>
      </c>
      <c r="BH260">
        <v>0.21920000000000001</v>
      </c>
      <c r="BI260">
        <v>0.1288</v>
      </c>
      <c r="BJ260">
        <v>3.4299999999999997E-2</v>
      </c>
      <c r="BK260">
        <v>2.1299999999999999E-2</v>
      </c>
    </row>
    <row r="261" spans="1:63" x14ac:dyDescent="0.25">
      <c r="A261" t="s">
        <v>340</v>
      </c>
      <c r="B261">
        <v>44164</v>
      </c>
      <c r="C261">
        <v>31.95</v>
      </c>
      <c r="D261">
        <v>129.56</v>
      </c>
      <c r="E261" s="70">
        <v>4139.6099999999997</v>
      </c>
      <c r="F261" s="70">
        <v>3956.28</v>
      </c>
      <c r="G261">
        <v>1.77E-2</v>
      </c>
      <c r="H261">
        <v>7.3099999999999998E-2</v>
      </c>
      <c r="I261">
        <v>1.5E-3</v>
      </c>
      <c r="J261">
        <v>4.2500000000000003E-2</v>
      </c>
      <c r="K261">
        <v>0.80759999999999998</v>
      </c>
      <c r="L261">
        <v>5.7599999999999998E-2</v>
      </c>
      <c r="M261">
        <v>0.41810000000000003</v>
      </c>
      <c r="N261">
        <v>1.4500000000000001E-2</v>
      </c>
      <c r="O261">
        <v>0.13919999999999999</v>
      </c>
      <c r="P261" s="70">
        <v>58143.19</v>
      </c>
      <c r="Q261">
        <v>0.20760000000000001</v>
      </c>
      <c r="R261">
        <v>0.19939999999999999</v>
      </c>
      <c r="S261">
        <v>0.59299999999999997</v>
      </c>
      <c r="T261">
        <v>18.34</v>
      </c>
      <c r="U261">
        <v>22.88</v>
      </c>
      <c r="V261" s="70">
        <v>83087.070000000007</v>
      </c>
      <c r="W261">
        <v>177.58</v>
      </c>
      <c r="X261" s="70">
        <v>145295</v>
      </c>
      <c r="Y261">
        <v>0.69630000000000003</v>
      </c>
      <c r="Z261">
        <v>0.2757</v>
      </c>
      <c r="AA261">
        <v>2.7900000000000001E-2</v>
      </c>
      <c r="AB261">
        <v>0.30370000000000003</v>
      </c>
      <c r="AC261">
        <v>145.29</v>
      </c>
      <c r="AD261" s="70">
        <v>5792.27</v>
      </c>
      <c r="AE261">
        <v>683.44</v>
      </c>
      <c r="AF261" s="70">
        <v>163417.4</v>
      </c>
      <c r="AG261" t="s">
        <v>751</v>
      </c>
      <c r="AH261" s="70">
        <v>31714</v>
      </c>
      <c r="AI261" s="70">
        <v>50302.6</v>
      </c>
      <c r="AJ261">
        <v>62.37</v>
      </c>
      <c r="AK261">
        <v>38.03</v>
      </c>
      <c r="AL261">
        <v>42.76</v>
      </c>
      <c r="AM261">
        <v>4.9400000000000004</v>
      </c>
      <c r="AN261" s="70">
        <v>1259.3599999999999</v>
      </c>
      <c r="AO261">
        <v>1.0306999999999999</v>
      </c>
      <c r="AP261" s="70">
        <v>1177.25</v>
      </c>
      <c r="AQ261" s="70">
        <v>1790.12</v>
      </c>
      <c r="AR261" s="70">
        <v>5974</v>
      </c>
      <c r="AS261">
        <v>595.24</v>
      </c>
      <c r="AT261">
        <v>254.76</v>
      </c>
      <c r="AU261" s="70">
        <v>9791.3700000000008</v>
      </c>
      <c r="AV261" s="70">
        <v>3734.44</v>
      </c>
      <c r="AW261">
        <v>0.3523</v>
      </c>
      <c r="AX261" s="70">
        <v>5370.44</v>
      </c>
      <c r="AY261">
        <v>0.50660000000000005</v>
      </c>
      <c r="AZ261">
        <v>758.1</v>
      </c>
      <c r="BA261">
        <v>7.1499999999999994E-2</v>
      </c>
      <c r="BB261">
        <v>737.49</v>
      </c>
      <c r="BC261">
        <v>6.9599999999999995E-2</v>
      </c>
      <c r="BD261" s="70">
        <v>10600.47</v>
      </c>
      <c r="BE261" s="70">
        <v>2032.79</v>
      </c>
      <c r="BF261">
        <v>0.4294</v>
      </c>
      <c r="BG261">
        <v>0.58489999999999998</v>
      </c>
      <c r="BH261">
        <v>0.22470000000000001</v>
      </c>
      <c r="BI261">
        <v>0.1381</v>
      </c>
      <c r="BJ261">
        <v>3.2000000000000001E-2</v>
      </c>
      <c r="BK261">
        <v>2.0199999999999999E-2</v>
      </c>
    </row>
    <row r="262" spans="1:63" x14ac:dyDescent="0.25">
      <c r="A262" t="s">
        <v>341</v>
      </c>
      <c r="B262">
        <v>44172</v>
      </c>
      <c r="C262">
        <v>115.67</v>
      </c>
      <c r="D262">
        <v>16.98</v>
      </c>
      <c r="E262" s="70">
        <v>1963.48</v>
      </c>
      <c r="F262" s="70">
        <v>1916.57</v>
      </c>
      <c r="G262">
        <v>5.0000000000000001E-3</v>
      </c>
      <c r="H262">
        <v>7.4999999999999997E-3</v>
      </c>
      <c r="I262">
        <v>1.4E-3</v>
      </c>
      <c r="J262">
        <v>1.46E-2</v>
      </c>
      <c r="K262">
        <v>0.94779999999999998</v>
      </c>
      <c r="L262">
        <v>2.3900000000000001E-2</v>
      </c>
      <c r="M262">
        <v>0.49619999999999997</v>
      </c>
      <c r="N262">
        <v>1.03E-2</v>
      </c>
      <c r="O262">
        <v>0.1545</v>
      </c>
      <c r="P262" s="70">
        <v>52549.82</v>
      </c>
      <c r="Q262">
        <v>0.20430000000000001</v>
      </c>
      <c r="R262">
        <v>0.1716</v>
      </c>
      <c r="S262">
        <v>0.62419999999999998</v>
      </c>
      <c r="T262">
        <v>17.989999999999998</v>
      </c>
      <c r="U262">
        <v>13.79</v>
      </c>
      <c r="V262" s="70">
        <v>69243.89</v>
      </c>
      <c r="W262">
        <v>137.94</v>
      </c>
      <c r="X262" s="70">
        <v>112586.82</v>
      </c>
      <c r="Y262">
        <v>0.79059999999999997</v>
      </c>
      <c r="Z262">
        <v>0.158</v>
      </c>
      <c r="AA262">
        <v>5.1400000000000001E-2</v>
      </c>
      <c r="AB262">
        <v>0.2094</v>
      </c>
      <c r="AC262">
        <v>112.59</v>
      </c>
      <c r="AD262" s="70">
        <v>3177.46</v>
      </c>
      <c r="AE262">
        <v>440.32</v>
      </c>
      <c r="AF262" s="70">
        <v>110083.89</v>
      </c>
      <c r="AG262" t="s">
        <v>751</v>
      </c>
      <c r="AH262" s="70">
        <v>29282</v>
      </c>
      <c r="AI262" s="70">
        <v>42429.57</v>
      </c>
      <c r="AJ262">
        <v>39.43</v>
      </c>
      <c r="AK262">
        <v>26.45</v>
      </c>
      <c r="AL262">
        <v>29.96</v>
      </c>
      <c r="AM262">
        <v>4.22</v>
      </c>
      <c r="AN262" s="70">
        <v>1042.6600000000001</v>
      </c>
      <c r="AO262">
        <v>1.1311</v>
      </c>
      <c r="AP262" s="70">
        <v>1165.8800000000001</v>
      </c>
      <c r="AQ262" s="70">
        <v>1859.88</v>
      </c>
      <c r="AR262" s="70">
        <v>5563.8</v>
      </c>
      <c r="AS262">
        <v>472.55</v>
      </c>
      <c r="AT262">
        <v>271.45</v>
      </c>
      <c r="AU262" s="70">
        <v>9333.57</v>
      </c>
      <c r="AV262" s="70">
        <v>5290.74</v>
      </c>
      <c r="AW262">
        <v>0.51190000000000002</v>
      </c>
      <c r="AX262" s="70">
        <v>3141.01</v>
      </c>
      <c r="AY262">
        <v>0.3039</v>
      </c>
      <c r="AZ262">
        <v>879.89</v>
      </c>
      <c r="BA262">
        <v>8.5099999999999995E-2</v>
      </c>
      <c r="BB262" s="70">
        <v>1023.85</v>
      </c>
      <c r="BC262">
        <v>9.9099999999999994E-2</v>
      </c>
      <c r="BD262" s="70">
        <v>10335.49</v>
      </c>
      <c r="BE262" s="70">
        <v>4332.2</v>
      </c>
      <c r="BF262">
        <v>1.472</v>
      </c>
      <c r="BG262">
        <v>0.54090000000000005</v>
      </c>
      <c r="BH262">
        <v>0.2351</v>
      </c>
      <c r="BI262">
        <v>0.1605</v>
      </c>
      <c r="BJ262">
        <v>3.5700000000000003E-2</v>
      </c>
      <c r="BK262">
        <v>2.7799999999999998E-2</v>
      </c>
    </row>
    <row r="263" spans="1:63" x14ac:dyDescent="0.25">
      <c r="A263" t="s">
        <v>342</v>
      </c>
      <c r="B263">
        <v>44180</v>
      </c>
      <c r="C263">
        <v>28.71</v>
      </c>
      <c r="D263">
        <v>244.58</v>
      </c>
      <c r="E263" s="70">
        <v>7022.83</v>
      </c>
      <c r="F263" s="70">
        <v>6557.92</v>
      </c>
      <c r="G263">
        <v>2.18E-2</v>
      </c>
      <c r="H263">
        <v>7.0199999999999999E-2</v>
      </c>
      <c r="I263">
        <v>1.1999999999999999E-3</v>
      </c>
      <c r="J263">
        <v>3.5200000000000002E-2</v>
      </c>
      <c r="K263">
        <v>0.82279999999999998</v>
      </c>
      <c r="L263">
        <v>4.87E-2</v>
      </c>
      <c r="M263">
        <v>0.38200000000000001</v>
      </c>
      <c r="N263">
        <v>1.9199999999999998E-2</v>
      </c>
      <c r="O263">
        <v>0.14169999999999999</v>
      </c>
      <c r="P263" s="70">
        <v>59840.12</v>
      </c>
      <c r="Q263">
        <v>0.20419999999999999</v>
      </c>
      <c r="R263">
        <v>0.20369999999999999</v>
      </c>
      <c r="S263">
        <v>0.59209999999999996</v>
      </c>
      <c r="T263">
        <v>18.77</v>
      </c>
      <c r="U263">
        <v>34.72</v>
      </c>
      <c r="V263" s="70">
        <v>85861.74</v>
      </c>
      <c r="W263">
        <v>199.32</v>
      </c>
      <c r="X263" s="70">
        <v>158079.51999999999</v>
      </c>
      <c r="Y263">
        <v>0.72040000000000004</v>
      </c>
      <c r="Z263">
        <v>0.25040000000000001</v>
      </c>
      <c r="AA263">
        <v>2.92E-2</v>
      </c>
      <c r="AB263">
        <v>0.27960000000000002</v>
      </c>
      <c r="AC263">
        <v>158.08000000000001</v>
      </c>
      <c r="AD263" s="70">
        <v>6680.48</v>
      </c>
      <c r="AE263">
        <v>794.87</v>
      </c>
      <c r="AF263" s="70">
        <v>177588.27</v>
      </c>
      <c r="AG263" t="s">
        <v>751</v>
      </c>
      <c r="AH263" s="70">
        <v>34042</v>
      </c>
      <c r="AI263" s="70">
        <v>52236.1</v>
      </c>
      <c r="AJ263">
        <v>65.290000000000006</v>
      </c>
      <c r="AK263">
        <v>39.9</v>
      </c>
      <c r="AL263">
        <v>44.33</v>
      </c>
      <c r="AM263">
        <v>4.8099999999999996</v>
      </c>
      <c r="AN263" s="70">
        <v>1479.48</v>
      </c>
      <c r="AO263">
        <v>1.0085</v>
      </c>
      <c r="AP263" s="70">
        <v>1357.05</v>
      </c>
      <c r="AQ263" s="70">
        <v>1923.24</v>
      </c>
      <c r="AR263" s="70">
        <v>6216.77</v>
      </c>
      <c r="AS263">
        <v>605.15</v>
      </c>
      <c r="AT263">
        <v>285.98</v>
      </c>
      <c r="AU263" s="70">
        <v>10388.19</v>
      </c>
      <c r="AV263" s="70">
        <v>3579.14</v>
      </c>
      <c r="AW263">
        <v>0.31680000000000003</v>
      </c>
      <c r="AX263" s="70">
        <v>6260.26</v>
      </c>
      <c r="AY263">
        <v>0.55400000000000005</v>
      </c>
      <c r="AZ263">
        <v>764.98</v>
      </c>
      <c r="BA263">
        <v>6.7699999999999996E-2</v>
      </c>
      <c r="BB263">
        <v>694.87</v>
      </c>
      <c r="BC263">
        <v>6.1499999999999999E-2</v>
      </c>
      <c r="BD263" s="70">
        <v>11299.26</v>
      </c>
      <c r="BE263" s="70">
        <v>1789.03</v>
      </c>
      <c r="BF263">
        <v>0.3357</v>
      </c>
      <c r="BG263">
        <v>0.5786</v>
      </c>
      <c r="BH263">
        <v>0.23380000000000001</v>
      </c>
      <c r="BI263">
        <v>0.1389</v>
      </c>
      <c r="BJ263">
        <v>3.0200000000000001E-2</v>
      </c>
      <c r="BK263">
        <v>1.8499999999999999E-2</v>
      </c>
    </row>
    <row r="264" spans="1:63" x14ac:dyDescent="0.25">
      <c r="A264" t="s">
        <v>343</v>
      </c>
      <c r="B264">
        <v>48165</v>
      </c>
      <c r="C264">
        <v>76.239999999999995</v>
      </c>
      <c r="D264">
        <v>23.46</v>
      </c>
      <c r="E264" s="70">
        <v>1788.59</v>
      </c>
      <c r="F264" s="70">
        <v>1779.58</v>
      </c>
      <c r="G264">
        <v>5.8999999999999999E-3</v>
      </c>
      <c r="H264">
        <v>8.9999999999999993E-3</v>
      </c>
      <c r="I264">
        <v>1.2999999999999999E-3</v>
      </c>
      <c r="J264">
        <v>1.9199999999999998E-2</v>
      </c>
      <c r="K264">
        <v>0.94450000000000001</v>
      </c>
      <c r="L264">
        <v>2.01E-2</v>
      </c>
      <c r="M264">
        <v>0.3</v>
      </c>
      <c r="N264">
        <v>5.7999999999999996E-3</v>
      </c>
      <c r="O264">
        <v>0.1212</v>
      </c>
      <c r="P264" s="70">
        <v>53313.47</v>
      </c>
      <c r="Q264">
        <v>0.2344</v>
      </c>
      <c r="R264">
        <v>0.18759999999999999</v>
      </c>
      <c r="S264">
        <v>0.57799999999999996</v>
      </c>
      <c r="T264">
        <v>19.690000000000001</v>
      </c>
      <c r="U264">
        <v>12.12</v>
      </c>
      <c r="V264" s="70">
        <v>69207.66</v>
      </c>
      <c r="W264">
        <v>142.69999999999999</v>
      </c>
      <c r="X264" s="70">
        <v>134879.37</v>
      </c>
      <c r="Y264">
        <v>0.85060000000000002</v>
      </c>
      <c r="Z264">
        <v>9.8299999999999998E-2</v>
      </c>
      <c r="AA264">
        <v>5.11E-2</v>
      </c>
      <c r="AB264">
        <v>0.14940000000000001</v>
      </c>
      <c r="AC264">
        <v>134.88</v>
      </c>
      <c r="AD264" s="70">
        <v>3875.5</v>
      </c>
      <c r="AE264">
        <v>500.93</v>
      </c>
      <c r="AF264" s="70">
        <v>141644.97</v>
      </c>
      <c r="AG264" t="s">
        <v>751</v>
      </c>
      <c r="AH264" s="70">
        <v>35677</v>
      </c>
      <c r="AI264" s="70">
        <v>52236.32</v>
      </c>
      <c r="AJ264">
        <v>45.54</v>
      </c>
      <c r="AK264">
        <v>27.64</v>
      </c>
      <c r="AL264">
        <v>30.88</v>
      </c>
      <c r="AM264">
        <v>4.84</v>
      </c>
      <c r="AN264" s="70">
        <v>1001.27</v>
      </c>
      <c r="AO264">
        <v>0.93469999999999998</v>
      </c>
      <c r="AP264" s="70">
        <v>1155.43</v>
      </c>
      <c r="AQ264" s="70">
        <v>1727.37</v>
      </c>
      <c r="AR264" s="70">
        <v>5164.09</v>
      </c>
      <c r="AS264">
        <v>412.62</v>
      </c>
      <c r="AT264">
        <v>195.02</v>
      </c>
      <c r="AU264" s="70">
        <v>8654.52</v>
      </c>
      <c r="AV264" s="70">
        <v>4376.2</v>
      </c>
      <c r="AW264">
        <v>0.45129999999999998</v>
      </c>
      <c r="AX264" s="70">
        <v>3654.24</v>
      </c>
      <c r="AY264">
        <v>0.37680000000000002</v>
      </c>
      <c r="AZ264" s="70">
        <v>1101.0899999999999</v>
      </c>
      <c r="BA264">
        <v>0.1135</v>
      </c>
      <c r="BB264">
        <v>565.80999999999995</v>
      </c>
      <c r="BC264">
        <v>5.8299999999999998E-2</v>
      </c>
      <c r="BD264" s="70">
        <v>9697.33</v>
      </c>
      <c r="BE264" s="70">
        <v>3681.52</v>
      </c>
      <c r="BF264">
        <v>0.86319999999999997</v>
      </c>
      <c r="BG264">
        <v>0.56389999999999996</v>
      </c>
      <c r="BH264">
        <v>0.2271</v>
      </c>
      <c r="BI264">
        <v>0.15079999999999999</v>
      </c>
      <c r="BJ264">
        <v>3.6400000000000002E-2</v>
      </c>
      <c r="BK264">
        <v>2.1899999999999999E-2</v>
      </c>
    </row>
    <row r="265" spans="1:63" x14ac:dyDescent="0.25">
      <c r="A265" t="s">
        <v>344</v>
      </c>
      <c r="B265">
        <v>50435</v>
      </c>
      <c r="C265">
        <v>36.049999999999997</v>
      </c>
      <c r="D265">
        <v>131.15</v>
      </c>
      <c r="E265" s="70">
        <v>4727.67</v>
      </c>
      <c r="F265" s="70">
        <v>4529.1099999999997</v>
      </c>
      <c r="G265">
        <v>2.8299999999999999E-2</v>
      </c>
      <c r="H265">
        <v>3.8100000000000002E-2</v>
      </c>
      <c r="I265">
        <v>1E-3</v>
      </c>
      <c r="J265">
        <v>2.4199999999999999E-2</v>
      </c>
      <c r="K265">
        <v>0.879</v>
      </c>
      <c r="L265">
        <v>2.9499999999999998E-2</v>
      </c>
      <c r="M265">
        <v>0.18310000000000001</v>
      </c>
      <c r="N265">
        <v>1.24E-2</v>
      </c>
      <c r="O265">
        <v>0.11459999999999999</v>
      </c>
      <c r="P265" s="70">
        <v>62194.3</v>
      </c>
      <c r="Q265">
        <v>0.27260000000000001</v>
      </c>
      <c r="R265">
        <v>0.21299999999999999</v>
      </c>
      <c r="S265">
        <v>0.51439999999999997</v>
      </c>
      <c r="T265">
        <v>19.47</v>
      </c>
      <c r="U265">
        <v>22.99</v>
      </c>
      <c r="V265" s="70">
        <v>83763.199999999997</v>
      </c>
      <c r="W265">
        <v>202.74</v>
      </c>
      <c r="X265" s="70">
        <v>172733.85</v>
      </c>
      <c r="Y265">
        <v>0.77759999999999996</v>
      </c>
      <c r="Z265">
        <v>0.19969999999999999</v>
      </c>
      <c r="AA265">
        <v>2.2700000000000001E-2</v>
      </c>
      <c r="AB265">
        <v>0.22239999999999999</v>
      </c>
      <c r="AC265">
        <v>172.73</v>
      </c>
      <c r="AD265" s="70">
        <v>6806.13</v>
      </c>
      <c r="AE265">
        <v>830.28</v>
      </c>
      <c r="AF265" s="70">
        <v>199692.08</v>
      </c>
      <c r="AG265" t="s">
        <v>751</v>
      </c>
      <c r="AH265" s="70">
        <v>42495</v>
      </c>
      <c r="AI265" s="70">
        <v>70509.440000000002</v>
      </c>
      <c r="AJ265">
        <v>65.12</v>
      </c>
      <c r="AK265">
        <v>38.5</v>
      </c>
      <c r="AL265">
        <v>41.12</v>
      </c>
      <c r="AM265">
        <v>4.6399999999999997</v>
      </c>
      <c r="AN265" s="70">
        <v>1145.5899999999999</v>
      </c>
      <c r="AO265">
        <v>0.75639999999999996</v>
      </c>
      <c r="AP265" s="70">
        <v>1170.19</v>
      </c>
      <c r="AQ265" s="70">
        <v>1780.92</v>
      </c>
      <c r="AR265" s="70">
        <v>5801.37</v>
      </c>
      <c r="AS265">
        <v>550.84</v>
      </c>
      <c r="AT265">
        <v>271.01</v>
      </c>
      <c r="AU265" s="70">
        <v>9574.32</v>
      </c>
      <c r="AV265" s="70">
        <v>3060.85</v>
      </c>
      <c r="AW265">
        <v>0.2954</v>
      </c>
      <c r="AX265" s="70">
        <v>6094.99</v>
      </c>
      <c r="AY265">
        <v>0.58819999999999995</v>
      </c>
      <c r="AZ265">
        <v>762.46</v>
      </c>
      <c r="BA265">
        <v>7.3599999999999999E-2</v>
      </c>
      <c r="BB265">
        <v>443.29</v>
      </c>
      <c r="BC265">
        <v>4.2799999999999998E-2</v>
      </c>
      <c r="BD265" s="70">
        <v>10361.58</v>
      </c>
      <c r="BE265" s="70">
        <v>1568.88</v>
      </c>
      <c r="BF265">
        <v>0.21429999999999999</v>
      </c>
      <c r="BG265">
        <v>0.59399999999999997</v>
      </c>
      <c r="BH265">
        <v>0.2276</v>
      </c>
      <c r="BI265">
        <v>0.1273</v>
      </c>
      <c r="BJ265">
        <v>3.15E-2</v>
      </c>
      <c r="BK265">
        <v>1.9599999999999999E-2</v>
      </c>
    </row>
    <row r="266" spans="1:63" x14ac:dyDescent="0.25">
      <c r="A266" t="s">
        <v>345</v>
      </c>
      <c r="B266">
        <v>47878</v>
      </c>
      <c r="C266">
        <v>47.81</v>
      </c>
      <c r="D266">
        <v>36.46</v>
      </c>
      <c r="E266" s="70">
        <v>1743.26</v>
      </c>
      <c r="F266" s="70">
        <v>1716.98</v>
      </c>
      <c r="G266">
        <v>1.1299999999999999E-2</v>
      </c>
      <c r="H266">
        <v>7.4000000000000003E-3</v>
      </c>
      <c r="I266">
        <v>1.1999999999999999E-3</v>
      </c>
      <c r="J266">
        <v>1.4500000000000001E-2</v>
      </c>
      <c r="K266">
        <v>0.95050000000000001</v>
      </c>
      <c r="L266">
        <v>1.4999999999999999E-2</v>
      </c>
      <c r="M266">
        <v>0.1338</v>
      </c>
      <c r="N266">
        <v>8.2000000000000007E-3</v>
      </c>
      <c r="O266">
        <v>0.1079</v>
      </c>
      <c r="P266" s="70">
        <v>58216.39</v>
      </c>
      <c r="Q266">
        <v>0.17910000000000001</v>
      </c>
      <c r="R266">
        <v>0.2</v>
      </c>
      <c r="S266">
        <v>0.62090000000000001</v>
      </c>
      <c r="T266">
        <v>19.190000000000001</v>
      </c>
      <c r="U266">
        <v>10.34</v>
      </c>
      <c r="V266" s="70">
        <v>78135.25</v>
      </c>
      <c r="W266">
        <v>166.16</v>
      </c>
      <c r="X266" s="70">
        <v>187966.35</v>
      </c>
      <c r="Y266">
        <v>0.86129999999999995</v>
      </c>
      <c r="Z266">
        <v>0.1036</v>
      </c>
      <c r="AA266">
        <v>3.5099999999999999E-2</v>
      </c>
      <c r="AB266">
        <v>0.13869999999999999</v>
      </c>
      <c r="AC266">
        <v>187.97</v>
      </c>
      <c r="AD266" s="70">
        <v>6805.95</v>
      </c>
      <c r="AE266">
        <v>846.05</v>
      </c>
      <c r="AF266" s="70">
        <v>191855.16</v>
      </c>
      <c r="AG266" t="s">
        <v>751</v>
      </c>
      <c r="AH266" s="70">
        <v>40547</v>
      </c>
      <c r="AI266" s="70">
        <v>81364.33</v>
      </c>
      <c r="AJ266">
        <v>58.03</v>
      </c>
      <c r="AK266">
        <v>33.15</v>
      </c>
      <c r="AL266">
        <v>37.159999999999997</v>
      </c>
      <c r="AM266">
        <v>4.75</v>
      </c>
      <c r="AN266" s="70">
        <v>1372.11</v>
      </c>
      <c r="AO266">
        <v>0.89380000000000004</v>
      </c>
      <c r="AP266" s="70">
        <v>1222.6400000000001</v>
      </c>
      <c r="AQ266" s="70">
        <v>1812.53</v>
      </c>
      <c r="AR266" s="70">
        <v>5545.3</v>
      </c>
      <c r="AS266">
        <v>496.37</v>
      </c>
      <c r="AT266">
        <v>298.23</v>
      </c>
      <c r="AU266" s="70">
        <v>9375.07</v>
      </c>
      <c r="AV266" s="70">
        <v>3171.61</v>
      </c>
      <c r="AW266">
        <v>0.30309999999999998</v>
      </c>
      <c r="AX266" s="70">
        <v>6079</v>
      </c>
      <c r="AY266">
        <v>0.58089999999999997</v>
      </c>
      <c r="AZ266">
        <v>844.76</v>
      </c>
      <c r="BA266">
        <v>8.0699999999999994E-2</v>
      </c>
      <c r="BB266">
        <v>370.2</v>
      </c>
      <c r="BC266">
        <v>3.5400000000000001E-2</v>
      </c>
      <c r="BD266" s="70">
        <v>10465.57</v>
      </c>
      <c r="BE266" s="70">
        <v>1944.71</v>
      </c>
      <c r="BF266">
        <v>0.2321</v>
      </c>
      <c r="BG266">
        <v>0.57530000000000003</v>
      </c>
      <c r="BH266">
        <v>0.21110000000000001</v>
      </c>
      <c r="BI266">
        <v>0.15090000000000001</v>
      </c>
      <c r="BJ266">
        <v>3.6700000000000003E-2</v>
      </c>
      <c r="BK266">
        <v>2.5899999999999999E-2</v>
      </c>
    </row>
    <row r="267" spans="1:63" x14ac:dyDescent="0.25">
      <c r="A267" t="s">
        <v>346</v>
      </c>
      <c r="B267">
        <v>50245</v>
      </c>
      <c r="C267">
        <v>101.3</v>
      </c>
      <c r="D267">
        <v>16.84</v>
      </c>
      <c r="E267" s="70">
        <v>1624.55</v>
      </c>
      <c r="F267" s="70">
        <v>1586.28</v>
      </c>
      <c r="G267">
        <v>2.5999999999999999E-3</v>
      </c>
      <c r="H267">
        <v>1.89E-2</v>
      </c>
      <c r="I267">
        <v>1.2999999999999999E-3</v>
      </c>
      <c r="J267">
        <v>1.8599999999999998E-2</v>
      </c>
      <c r="K267">
        <v>0.92190000000000005</v>
      </c>
      <c r="L267">
        <v>3.6600000000000001E-2</v>
      </c>
      <c r="M267">
        <v>0.55689999999999995</v>
      </c>
      <c r="N267">
        <v>2.3E-3</v>
      </c>
      <c r="O267">
        <v>0.17069999999999999</v>
      </c>
      <c r="P267" s="70">
        <v>49099.74</v>
      </c>
      <c r="Q267">
        <v>0.24099999999999999</v>
      </c>
      <c r="R267">
        <v>0.15620000000000001</v>
      </c>
      <c r="S267">
        <v>0.6028</v>
      </c>
      <c r="T267">
        <v>17.8</v>
      </c>
      <c r="U267">
        <v>11.67</v>
      </c>
      <c r="V267" s="70">
        <v>65922.11</v>
      </c>
      <c r="W267">
        <v>135.15</v>
      </c>
      <c r="X267" s="70">
        <v>92909.74</v>
      </c>
      <c r="Y267">
        <v>0.81100000000000005</v>
      </c>
      <c r="Z267">
        <v>0.12690000000000001</v>
      </c>
      <c r="AA267">
        <v>6.2100000000000002E-2</v>
      </c>
      <c r="AB267">
        <v>0.189</v>
      </c>
      <c r="AC267">
        <v>92.91</v>
      </c>
      <c r="AD267" s="70">
        <v>2292.14</v>
      </c>
      <c r="AE267">
        <v>341.24</v>
      </c>
      <c r="AF267" s="70">
        <v>90260.800000000003</v>
      </c>
      <c r="AG267" t="s">
        <v>751</v>
      </c>
      <c r="AH267" s="70">
        <v>27650</v>
      </c>
      <c r="AI267" s="70">
        <v>39896.800000000003</v>
      </c>
      <c r="AJ267">
        <v>36.549999999999997</v>
      </c>
      <c r="AK267">
        <v>23.53</v>
      </c>
      <c r="AL267">
        <v>27.78</v>
      </c>
      <c r="AM267">
        <v>4.08</v>
      </c>
      <c r="AN267">
        <v>888.21</v>
      </c>
      <c r="AO267">
        <v>0.99209999999999998</v>
      </c>
      <c r="AP267" s="70">
        <v>1169.77</v>
      </c>
      <c r="AQ267" s="70">
        <v>1871.16</v>
      </c>
      <c r="AR267" s="70">
        <v>5397.18</v>
      </c>
      <c r="AS267">
        <v>446.02</v>
      </c>
      <c r="AT267">
        <v>273.02</v>
      </c>
      <c r="AU267" s="70">
        <v>9157.14</v>
      </c>
      <c r="AV267" s="70">
        <v>5969.46</v>
      </c>
      <c r="AW267">
        <v>0.57379999999999998</v>
      </c>
      <c r="AX267" s="70">
        <v>2332.52</v>
      </c>
      <c r="AY267">
        <v>0.22420000000000001</v>
      </c>
      <c r="AZ267" s="70">
        <v>1008.84</v>
      </c>
      <c r="BA267">
        <v>9.7000000000000003E-2</v>
      </c>
      <c r="BB267" s="70">
        <v>1092.5899999999999</v>
      </c>
      <c r="BC267">
        <v>0.105</v>
      </c>
      <c r="BD267" s="70">
        <v>10403.41</v>
      </c>
      <c r="BE267" s="70">
        <v>5214.96</v>
      </c>
      <c r="BF267">
        <v>2.1198999999999999</v>
      </c>
      <c r="BG267">
        <v>0.53659999999999997</v>
      </c>
      <c r="BH267">
        <v>0.223</v>
      </c>
      <c r="BI267">
        <v>0.1855</v>
      </c>
      <c r="BJ267">
        <v>3.7699999999999997E-2</v>
      </c>
      <c r="BK267">
        <v>1.72E-2</v>
      </c>
    </row>
    <row r="268" spans="1:63" x14ac:dyDescent="0.25">
      <c r="A268" t="s">
        <v>347</v>
      </c>
      <c r="B268">
        <v>49866</v>
      </c>
      <c r="C268">
        <v>74</v>
      </c>
      <c r="D268">
        <v>40.11</v>
      </c>
      <c r="E268" s="70">
        <v>2967.86</v>
      </c>
      <c r="F268" s="70">
        <v>2861.52</v>
      </c>
      <c r="G268">
        <v>8.5000000000000006E-3</v>
      </c>
      <c r="H268">
        <v>1.18E-2</v>
      </c>
      <c r="I268">
        <v>1.5E-3</v>
      </c>
      <c r="J268">
        <v>2.0299999999999999E-2</v>
      </c>
      <c r="K268">
        <v>0.93289999999999995</v>
      </c>
      <c r="L268">
        <v>2.5000000000000001E-2</v>
      </c>
      <c r="M268">
        <v>0.2666</v>
      </c>
      <c r="N268">
        <v>6.8999999999999999E-3</v>
      </c>
      <c r="O268">
        <v>0.11799999999999999</v>
      </c>
      <c r="P268" s="70">
        <v>55749.599999999999</v>
      </c>
      <c r="Q268">
        <v>0.21959999999999999</v>
      </c>
      <c r="R268">
        <v>0.20419999999999999</v>
      </c>
      <c r="S268">
        <v>0.57620000000000005</v>
      </c>
      <c r="T268">
        <v>19.940000000000001</v>
      </c>
      <c r="U268">
        <v>15.84</v>
      </c>
      <c r="V268" s="70">
        <v>76740.679999999993</v>
      </c>
      <c r="W268">
        <v>183.13</v>
      </c>
      <c r="X268" s="70">
        <v>146394.5</v>
      </c>
      <c r="Y268">
        <v>0.8639</v>
      </c>
      <c r="Z268">
        <v>0.1003</v>
      </c>
      <c r="AA268">
        <v>3.5799999999999998E-2</v>
      </c>
      <c r="AB268">
        <v>0.1361</v>
      </c>
      <c r="AC268">
        <v>146.38999999999999</v>
      </c>
      <c r="AD268" s="70">
        <v>4561.7700000000004</v>
      </c>
      <c r="AE268">
        <v>637.25</v>
      </c>
      <c r="AF268" s="70">
        <v>157939.01999999999</v>
      </c>
      <c r="AG268" t="s">
        <v>751</v>
      </c>
      <c r="AH268" s="70">
        <v>37238</v>
      </c>
      <c r="AI268" s="70">
        <v>57594.03</v>
      </c>
      <c r="AJ268">
        <v>47.7</v>
      </c>
      <c r="AK268">
        <v>29.57</v>
      </c>
      <c r="AL268">
        <v>30.74</v>
      </c>
      <c r="AM268">
        <v>4.33</v>
      </c>
      <c r="AN268" s="70">
        <v>1255.1099999999999</v>
      </c>
      <c r="AO268">
        <v>0.87429999999999997</v>
      </c>
      <c r="AP268" s="70">
        <v>1133.22</v>
      </c>
      <c r="AQ268" s="70">
        <v>1738.51</v>
      </c>
      <c r="AR268" s="70">
        <v>5077.1899999999996</v>
      </c>
      <c r="AS268">
        <v>496.73</v>
      </c>
      <c r="AT268">
        <v>176.74</v>
      </c>
      <c r="AU268" s="70">
        <v>8622.39</v>
      </c>
      <c r="AV268" s="70">
        <v>3894.89</v>
      </c>
      <c r="AW268">
        <v>0.40629999999999999</v>
      </c>
      <c r="AX268" s="70">
        <v>4330.07</v>
      </c>
      <c r="AY268">
        <v>0.45169999999999999</v>
      </c>
      <c r="AZ268">
        <v>876.86</v>
      </c>
      <c r="BA268">
        <v>9.1499999999999998E-2</v>
      </c>
      <c r="BB268">
        <v>484.41</v>
      </c>
      <c r="BC268">
        <v>5.0500000000000003E-2</v>
      </c>
      <c r="BD268" s="70">
        <v>9586.23</v>
      </c>
      <c r="BE268" s="70">
        <v>2919.91</v>
      </c>
      <c r="BF268">
        <v>0.57989999999999997</v>
      </c>
      <c r="BG268">
        <v>0.57789999999999997</v>
      </c>
      <c r="BH268">
        <v>0.221</v>
      </c>
      <c r="BI268">
        <v>0.14660000000000001</v>
      </c>
      <c r="BJ268">
        <v>3.2599999999999997E-2</v>
      </c>
      <c r="BK268">
        <v>2.1999999999999999E-2</v>
      </c>
    </row>
    <row r="269" spans="1:63" x14ac:dyDescent="0.25">
      <c r="A269" t="s">
        <v>348</v>
      </c>
      <c r="B269">
        <v>50690</v>
      </c>
      <c r="C269">
        <v>67.81</v>
      </c>
      <c r="D269">
        <v>28.47</v>
      </c>
      <c r="E269" s="70">
        <v>1930.53</v>
      </c>
      <c r="F269" s="70">
        <v>1875.23</v>
      </c>
      <c r="G269">
        <v>9.7999999999999997E-3</v>
      </c>
      <c r="H269">
        <v>2.7E-2</v>
      </c>
      <c r="I269">
        <v>1.6999999999999999E-3</v>
      </c>
      <c r="J269">
        <v>4.8500000000000001E-2</v>
      </c>
      <c r="K269">
        <v>0.87080000000000002</v>
      </c>
      <c r="L269">
        <v>4.2099999999999999E-2</v>
      </c>
      <c r="M269">
        <v>0.44469999999999998</v>
      </c>
      <c r="N269">
        <v>1.06E-2</v>
      </c>
      <c r="O269">
        <v>0.1479</v>
      </c>
      <c r="P269" s="70">
        <v>53834.78</v>
      </c>
      <c r="Q269">
        <v>0.24560000000000001</v>
      </c>
      <c r="R269">
        <v>0.18129999999999999</v>
      </c>
      <c r="S269">
        <v>0.57310000000000005</v>
      </c>
      <c r="T269">
        <v>18.46</v>
      </c>
      <c r="U269">
        <v>13.03</v>
      </c>
      <c r="V269" s="70">
        <v>70942.070000000007</v>
      </c>
      <c r="W269">
        <v>142.97</v>
      </c>
      <c r="X269" s="70">
        <v>137260.89000000001</v>
      </c>
      <c r="Y269">
        <v>0.7298</v>
      </c>
      <c r="Z269">
        <v>0.23269999999999999</v>
      </c>
      <c r="AA269">
        <v>3.7499999999999999E-2</v>
      </c>
      <c r="AB269">
        <v>0.2702</v>
      </c>
      <c r="AC269">
        <v>137.26</v>
      </c>
      <c r="AD269" s="70">
        <v>4363.5</v>
      </c>
      <c r="AE269">
        <v>518</v>
      </c>
      <c r="AF269" s="70">
        <v>146807.16</v>
      </c>
      <c r="AG269" t="s">
        <v>751</v>
      </c>
      <c r="AH269" s="70">
        <v>31445</v>
      </c>
      <c r="AI269" s="70">
        <v>47184.87</v>
      </c>
      <c r="AJ269">
        <v>49.43</v>
      </c>
      <c r="AK269">
        <v>30.5</v>
      </c>
      <c r="AL269">
        <v>36.549999999999997</v>
      </c>
      <c r="AM269">
        <v>4.1500000000000004</v>
      </c>
      <c r="AN269" s="70">
        <v>1127.6500000000001</v>
      </c>
      <c r="AO269">
        <v>1.0123</v>
      </c>
      <c r="AP269" s="70">
        <v>1206.0899999999999</v>
      </c>
      <c r="AQ269" s="70">
        <v>1713.63</v>
      </c>
      <c r="AR269" s="70">
        <v>5479.42</v>
      </c>
      <c r="AS269">
        <v>470.02</v>
      </c>
      <c r="AT269">
        <v>257.12</v>
      </c>
      <c r="AU269" s="70">
        <v>9126.2900000000009</v>
      </c>
      <c r="AV269" s="70">
        <v>4240.24</v>
      </c>
      <c r="AW269">
        <v>0.42059999999999997</v>
      </c>
      <c r="AX269" s="70">
        <v>4082.41</v>
      </c>
      <c r="AY269">
        <v>0.40500000000000003</v>
      </c>
      <c r="AZ269">
        <v>986.51</v>
      </c>
      <c r="BA269">
        <v>9.7900000000000001E-2</v>
      </c>
      <c r="BB269">
        <v>771.51</v>
      </c>
      <c r="BC269">
        <v>7.6499999999999999E-2</v>
      </c>
      <c r="BD269" s="70">
        <v>10080.66</v>
      </c>
      <c r="BE269" s="70">
        <v>2823.1</v>
      </c>
      <c r="BF269">
        <v>0.72419999999999995</v>
      </c>
      <c r="BG269">
        <v>0.55620000000000003</v>
      </c>
      <c r="BH269">
        <v>0.21129999999999999</v>
      </c>
      <c r="BI269">
        <v>0.17519999999999999</v>
      </c>
      <c r="BJ269">
        <v>3.4599999999999999E-2</v>
      </c>
      <c r="BK269">
        <v>2.2700000000000001E-2</v>
      </c>
    </row>
    <row r="270" spans="1:63" x14ac:dyDescent="0.25">
      <c r="A270" t="s">
        <v>349</v>
      </c>
      <c r="B270">
        <v>50187</v>
      </c>
      <c r="C270">
        <v>66.81</v>
      </c>
      <c r="D270">
        <v>31.01</v>
      </c>
      <c r="E270" s="70">
        <v>2071.63</v>
      </c>
      <c r="F270" s="70">
        <v>2028.2</v>
      </c>
      <c r="G270">
        <v>7.3000000000000001E-3</v>
      </c>
      <c r="H270">
        <v>8.6999999999999994E-3</v>
      </c>
      <c r="I270">
        <v>1.6000000000000001E-3</v>
      </c>
      <c r="J270">
        <v>1.7500000000000002E-2</v>
      </c>
      <c r="K270">
        <v>0.94630000000000003</v>
      </c>
      <c r="L270">
        <v>1.8499999999999999E-2</v>
      </c>
      <c r="M270">
        <v>0.29480000000000001</v>
      </c>
      <c r="N270">
        <v>7.7000000000000002E-3</v>
      </c>
      <c r="O270">
        <v>0.1187</v>
      </c>
      <c r="P270" s="70">
        <v>54427.58</v>
      </c>
      <c r="Q270">
        <v>0.20930000000000001</v>
      </c>
      <c r="R270">
        <v>0.2041</v>
      </c>
      <c r="S270">
        <v>0.58650000000000002</v>
      </c>
      <c r="T270">
        <v>19.5</v>
      </c>
      <c r="U270">
        <v>12.69</v>
      </c>
      <c r="V270" s="70">
        <v>72000.789999999994</v>
      </c>
      <c r="W270">
        <v>158.34</v>
      </c>
      <c r="X270" s="70">
        <v>145925.82999999999</v>
      </c>
      <c r="Y270">
        <v>0.8044</v>
      </c>
      <c r="Z270">
        <v>0.13900000000000001</v>
      </c>
      <c r="AA270">
        <v>5.6599999999999998E-2</v>
      </c>
      <c r="AB270">
        <v>0.1956</v>
      </c>
      <c r="AC270">
        <v>145.93</v>
      </c>
      <c r="AD270" s="70">
        <v>4378.79</v>
      </c>
      <c r="AE270">
        <v>538.84</v>
      </c>
      <c r="AF270" s="70">
        <v>154088.29999999999</v>
      </c>
      <c r="AG270" t="s">
        <v>751</v>
      </c>
      <c r="AH270" s="70">
        <v>35501</v>
      </c>
      <c r="AI270" s="70">
        <v>54333.74</v>
      </c>
      <c r="AJ270">
        <v>47.94</v>
      </c>
      <c r="AK270">
        <v>28.78</v>
      </c>
      <c r="AL270">
        <v>31.25</v>
      </c>
      <c r="AM270">
        <v>4.66</v>
      </c>
      <c r="AN270">
        <v>982.74</v>
      </c>
      <c r="AO270">
        <v>0.94579999999999997</v>
      </c>
      <c r="AP270" s="70">
        <v>1166.28</v>
      </c>
      <c r="AQ270" s="70">
        <v>1647.33</v>
      </c>
      <c r="AR270" s="70">
        <v>5228</v>
      </c>
      <c r="AS270">
        <v>378.58</v>
      </c>
      <c r="AT270">
        <v>188.8</v>
      </c>
      <c r="AU270" s="70">
        <v>8608.98</v>
      </c>
      <c r="AV270" s="70">
        <v>3977.21</v>
      </c>
      <c r="AW270">
        <v>0.4158</v>
      </c>
      <c r="AX270" s="70">
        <v>4208.67</v>
      </c>
      <c r="AY270">
        <v>0.44</v>
      </c>
      <c r="AZ270">
        <v>835.78</v>
      </c>
      <c r="BA270">
        <v>8.7400000000000005E-2</v>
      </c>
      <c r="BB270">
        <v>542.59</v>
      </c>
      <c r="BC270">
        <v>5.67E-2</v>
      </c>
      <c r="BD270" s="70">
        <v>9564.25</v>
      </c>
      <c r="BE270" s="70">
        <v>2991.83</v>
      </c>
      <c r="BF270">
        <v>0.65810000000000002</v>
      </c>
      <c r="BG270">
        <v>0.5423</v>
      </c>
      <c r="BH270">
        <v>0.24099999999999999</v>
      </c>
      <c r="BI270">
        <v>0.1492</v>
      </c>
      <c r="BJ270">
        <v>3.9399999999999998E-2</v>
      </c>
      <c r="BK270">
        <v>2.81E-2</v>
      </c>
    </row>
    <row r="271" spans="1:63" x14ac:dyDescent="0.25">
      <c r="A271" t="s">
        <v>350</v>
      </c>
      <c r="B271">
        <v>44198</v>
      </c>
      <c r="C271">
        <v>25.92</v>
      </c>
      <c r="D271">
        <v>405.68</v>
      </c>
      <c r="E271" s="70">
        <v>9765.34</v>
      </c>
      <c r="F271" s="70">
        <v>8110.45</v>
      </c>
      <c r="G271">
        <v>1.3100000000000001E-2</v>
      </c>
      <c r="H271">
        <v>0.22309999999999999</v>
      </c>
      <c r="I271">
        <v>1.2999999999999999E-3</v>
      </c>
      <c r="J271">
        <v>6.0900000000000003E-2</v>
      </c>
      <c r="K271">
        <v>0.63880000000000003</v>
      </c>
      <c r="L271">
        <v>6.2799999999999995E-2</v>
      </c>
      <c r="M271">
        <v>0.59330000000000005</v>
      </c>
      <c r="N271">
        <v>2.6800000000000001E-2</v>
      </c>
      <c r="O271">
        <v>0.16719999999999999</v>
      </c>
      <c r="P271" s="70">
        <v>58360.639999999999</v>
      </c>
      <c r="Q271">
        <v>0.20669999999999999</v>
      </c>
      <c r="R271">
        <v>0.18340000000000001</v>
      </c>
      <c r="S271">
        <v>0.61</v>
      </c>
      <c r="T271">
        <v>18.05</v>
      </c>
      <c r="U271">
        <v>47.67</v>
      </c>
      <c r="V271" s="70">
        <v>82751.839999999997</v>
      </c>
      <c r="W271">
        <v>202.98</v>
      </c>
      <c r="X271" s="70">
        <v>114719.79</v>
      </c>
      <c r="Y271">
        <v>0.72099999999999997</v>
      </c>
      <c r="Z271">
        <v>0.24429999999999999</v>
      </c>
      <c r="AA271">
        <v>3.4700000000000002E-2</v>
      </c>
      <c r="AB271">
        <v>0.27900000000000003</v>
      </c>
      <c r="AC271">
        <v>114.72</v>
      </c>
      <c r="AD271" s="70">
        <v>5230.43</v>
      </c>
      <c r="AE271">
        <v>663.18</v>
      </c>
      <c r="AF271" s="70">
        <v>140305.60999999999</v>
      </c>
      <c r="AG271" t="s">
        <v>751</v>
      </c>
      <c r="AH271" s="70">
        <v>29518.5</v>
      </c>
      <c r="AI271" s="70">
        <v>44090.04</v>
      </c>
      <c r="AJ271">
        <v>71.5</v>
      </c>
      <c r="AK271">
        <v>43</v>
      </c>
      <c r="AL271">
        <v>50.64</v>
      </c>
      <c r="AM271">
        <v>4.7300000000000004</v>
      </c>
      <c r="AN271" s="70">
        <v>1123.3499999999999</v>
      </c>
      <c r="AO271">
        <v>1.1854</v>
      </c>
      <c r="AP271" s="70">
        <v>1460.77</v>
      </c>
      <c r="AQ271" s="70">
        <v>2047.67</v>
      </c>
      <c r="AR271" s="70">
        <v>6739.63</v>
      </c>
      <c r="AS271">
        <v>778.01</v>
      </c>
      <c r="AT271">
        <v>482.05</v>
      </c>
      <c r="AU271" s="70">
        <v>11508.12</v>
      </c>
      <c r="AV271" s="70">
        <v>5807.92</v>
      </c>
      <c r="AW271">
        <v>0.436</v>
      </c>
      <c r="AX271" s="70">
        <v>5559.26</v>
      </c>
      <c r="AY271">
        <v>0.4173</v>
      </c>
      <c r="AZ271">
        <v>650.25</v>
      </c>
      <c r="BA271">
        <v>4.8800000000000003E-2</v>
      </c>
      <c r="BB271" s="70">
        <v>1304.03</v>
      </c>
      <c r="BC271">
        <v>9.7900000000000001E-2</v>
      </c>
      <c r="BD271" s="70">
        <v>13321.45</v>
      </c>
      <c r="BE271" s="70">
        <v>2954.63</v>
      </c>
      <c r="BF271">
        <v>0.8165</v>
      </c>
      <c r="BG271">
        <v>0.53890000000000005</v>
      </c>
      <c r="BH271">
        <v>0.20910000000000001</v>
      </c>
      <c r="BI271">
        <v>0.20660000000000001</v>
      </c>
      <c r="BJ271">
        <v>3.0300000000000001E-2</v>
      </c>
      <c r="BK271">
        <v>1.5100000000000001E-2</v>
      </c>
    </row>
    <row r="272" spans="1:63" x14ac:dyDescent="0.25">
      <c r="A272" t="s">
        <v>351</v>
      </c>
      <c r="B272">
        <v>47993</v>
      </c>
      <c r="C272">
        <v>104.33</v>
      </c>
      <c r="D272">
        <v>21.44</v>
      </c>
      <c r="E272" s="70">
        <v>2236.64</v>
      </c>
      <c r="F272" s="70">
        <v>2121.65</v>
      </c>
      <c r="G272">
        <v>6.3E-3</v>
      </c>
      <c r="H272">
        <v>1.2800000000000001E-2</v>
      </c>
      <c r="I272">
        <v>1.1000000000000001E-3</v>
      </c>
      <c r="J272">
        <v>1.4200000000000001E-2</v>
      </c>
      <c r="K272">
        <v>0.94140000000000001</v>
      </c>
      <c r="L272">
        <v>2.41E-2</v>
      </c>
      <c r="M272">
        <v>0.48649999999999999</v>
      </c>
      <c r="N272">
        <v>4.7999999999999996E-3</v>
      </c>
      <c r="O272">
        <v>0.15790000000000001</v>
      </c>
      <c r="P272" s="70">
        <v>51515.47</v>
      </c>
      <c r="Q272">
        <v>0.18959999999999999</v>
      </c>
      <c r="R272">
        <v>0.193</v>
      </c>
      <c r="S272">
        <v>0.61739999999999995</v>
      </c>
      <c r="T272">
        <v>18.05</v>
      </c>
      <c r="U272">
        <v>15.13</v>
      </c>
      <c r="V272" s="70">
        <v>68828.77</v>
      </c>
      <c r="W272">
        <v>143.38</v>
      </c>
      <c r="X272" s="70">
        <v>142537.38</v>
      </c>
      <c r="Y272">
        <v>0.6825</v>
      </c>
      <c r="Z272">
        <v>0.21</v>
      </c>
      <c r="AA272">
        <v>0.1075</v>
      </c>
      <c r="AB272">
        <v>0.3175</v>
      </c>
      <c r="AC272">
        <v>142.54</v>
      </c>
      <c r="AD272" s="70">
        <v>4334.75</v>
      </c>
      <c r="AE272">
        <v>482.89</v>
      </c>
      <c r="AF272" s="70">
        <v>144001.47</v>
      </c>
      <c r="AG272" t="s">
        <v>751</v>
      </c>
      <c r="AH272" s="70">
        <v>29746</v>
      </c>
      <c r="AI272" s="70">
        <v>45145.5</v>
      </c>
      <c r="AJ272">
        <v>43.97</v>
      </c>
      <c r="AK272">
        <v>27.74</v>
      </c>
      <c r="AL272">
        <v>31.66</v>
      </c>
      <c r="AM272">
        <v>3.9</v>
      </c>
      <c r="AN272">
        <v>644.54999999999995</v>
      </c>
      <c r="AO272">
        <v>0.96089999999999998</v>
      </c>
      <c r="AP272" s="70">
        <v>1190.48</v>
      </c>
      <c r="AQ272" s="70">
        <v>1829.94</v>
      </c>
      <c r="AR272" s="70">
        <v>5637.75</v>
      </c>
      <c r="AS272">
        <v>409.83</v>
      </c>
      <c r="AT272">
        <v>306.25</v>
      </c>
      <c r="AU272" s="70">
        <v>9374.24</v>
      </c>
      <c r="AV272" s="70">
        <v>4717.7</v>
      </c>
      <c r="AW272">
        <v>0.44340000000000002</v>
      </c>
      <c r="AX272" s="70">
        <v>3999.09</v>
      </c>
      <c r="AY272">
        <v>0.37590000000000001</v>
      </c>
      <c r="AZ272">
        <v>948.91</v>
      </c>
      <c r="BA272">
        <v>8.9200000000000002E-2</v>
      </c>
      <c r="BB272">
        <v>973.16</v>
      </c>
      <c r="BC272">
        <v>9.1499999999999998E-2</v>
      </c>
      <c r="BD272" s="70">
        <v>10638.86</v>
      </c>
      <c r="BE272" s="70">
        <v>3189.41</v>
      </c>
      <c r="BF272">
        <v>0.88680000000000003</v>
      </c>
      <c r="BG272">
        <v>0.54349999999999998</v>
      </c>
      <c r="BH272">
        <v>0.21590000000000001</v>
      </c>
      <c r="BI272">
        <v>0.185</v>
      </c>
      <c r="BJ272">
        <v>3.27E-2</v>
      </c>
      <c r="BK272">
        <v>2.3E-2</v>
      </c>
    </row>
    <row r="273" spans="1:63" x14ac:dyDescent="0.25">
      <c r="A273" t="s">
        <v>352</v>
      </c>
      <c r="B273">
        <v>46110</v>
      </c>
      <c r="C273">
        <v>36.520000000000003</v>
      </c>
      <c r="D273">
        <v>252.32</v>
      </c>
      <c r="E273" s="70">
        <v>9215.7000000000007</v>
      </c>
      <c r="F273" s="70">
        <v>8777.25</v>
      </c>
      <c r="G273">
        <v>6.7699999999999996E-2</v>
      </c>
      <c r="H273">
        <v>8.1500000000000003E-2</v>
      </c>
      <c r="I273">
        <v>1.2999999999999999E-3</v>
      </c>
      <c r="J273">
        <v>3.6900000000000002E-2</v>
      </c>
      <c r="K273">
        <v>0.7671</v>
      </c>
      <c r="L273">
        <v>4.5400000000000003E-2</v>
      </c>
      <c r="M273">
        <v>0.1802</v>
      </c>
      <c r="N273">
        <v>3.7499999999999999E-2</v>
      </c>
      <c r="O273">
        <v>0.113</v>
      </c>
      <c r="P273" s="70">
        <v>65949.73</v>
      </c>
      <c r="Q273">
        <v>0.24210000000000001</v>
      </c>
      <c r="R273">
        <v>0.20269999999999999</v>
      </c>
      <c r="S273">
        <v>0.55520000000000003</v>
      </c>
      <c r="T273">
        <v>19.13</v>
      </c>
      <c r="U273">
        <v>43.17</v>
      </c>
      <c r="V273" s="70">
        <v>87717.6</v>
      </c>
      <c r="W273">
        <v>211.36</v>
      </c>
      <c r="X273" s="70">
        <v>168608.57</v>
      </c>
      <c r="Y273">
        <v>0.77280000000000004</v>
      </c>
      <c r="Z273">
        <v>0.20619999999999999</v>
      </c>
      <c r="AA273">
        <v>2.1000000000000001E-2</v>
      </c>
      <c r="AB273">
        <v>0.22720000000000001</v>
      </c>
      <c r="AC273">
        <v>168.61</v>
      </c>
      <c r="AD273" s="70">
        <v>7548.48</v>
      </c>
      <c r="AE273">
        <v>863.3</v>
      </c>
      <c r="AF273" s="70">
        <v>199661.08</v>
      </c>
      <c r="AG273" t="s">
        <v>751</v>
      </c>
      <c r="AH273" s="70">
        <v>46421</v>
      </c>
      <c r="AI273" s="70">
        <v>80010.36</v>
      </c>
      <c r="AJ273">
        <v>71.06</v>
      </c>
      <c r="AK273">
        <v>41.95</v>
      </c>
      <c r="AL273">
        <v>46.05</v>
      </c>
      <c r="AM273">
        <v>4.8099999999999996</v>
      </c>
      <c r="AN273" s="70">
        <v>1280.57</v>
      </c>
      <c r="AO273">
        <v>0.7208</v>
      </c>
      <c r="AP273" s="70">
        <v>1213.29</v>
      </c>
      <c r="AQ273" s="70">
        <v>1829.51</v>
      </c>
      <c r="AR273" s="70">
        <v>6449.81</v>
      </c>
      <c r="AS273">
        <v>613.69000000000005</v>
      </c>
      <c r="AT273">
        <v>302.3</v>
      </c>
      <c r="AU273" s="70">
        <v>10408.6</v>
      </c>
      <c r="AV273" s="70">
        <v>3033.93</v>
      </c>
      <c r="AW273">
        <v>0.27179999999999999</v>
      </c>
      <c r="AX273" s="70">
        <v>6809.18</v>
      </c>
      <c r="AY273">
        <v>0.6099</v>
      </c>
      <c r="AZ273">
        <v>896.96</v>
      </c>
      <c r="BA273">
        <v>8.0299999999999996E-2</v>
      </c>
      <c r="BB273">
        <v>423.52</v>
      </c>
      <c r="BC273">
        <v>3.7900000000000003E-2</v>
      </c>
      <c r="BD273" s="70">
        <v>11163.59</v>
      </c>
      <c r="BE273" s="70">
        <v>1534.76</v>
      </c>
      <c r="BF273">
        <v>0.20599999999999999</v>
      </c>
      <c r="BG273">
        <v>0.61140000000000005</v>
      </c>
      <c r="BH273">
        <v>0.22900000000000001</v>
      </c>
      <c r="BI273">
        <v>0.105</v>
      </c>
      <c r="BJ273">
        <v>2.7699999999999999E-2</v>
      </c>
      <c r="BK273">
        <v>2.6800000000000001E-2</v>
      </c>
    </row>
    <row r="274" spans="1:63" x14ac:dyDescent="0.25">
      <c r="A274" t="s">
        <v>353</v>
      </c>
      <c r="B274">
        <v>49569</v>
      </c>
      <c r="C274">
        <v>105.24</v>
      </c>
      <c r="D274">
        <v>9.24</v>
      </c>
      <c r="E274">
        <v>972.77</v>
      </c>
      <c r="F274">
        <v>956.4</v>
      </c>
      <c r="G274">
        <v>3.5999999999999999E-3</v>
      </c>
      <c r="H274">
        <v>5.0000000000000001E-3</v>
      </c>
      <c r="I274">
        <v>1.6999999999999999E-3</v>
      </c>
      <c r="J274">
        <v>2.2800000000000001E-2</v>
      </c>
      <c r="K274">
        <v>0.94530000000000003</v>
      </c>
      <c r="L274">
        <v>2.1600000000000001E-2</v>
      </c>
      <c r="M274">
        <v>0.45760000000000001</v>
      </c>
      <c r="N274">
        <v>2.5999999999999999E-3</v>
      </c>
      <c r="O274">
        <v>0.15429999999999999</v>
      </c>
      <c r="P274" s="70">
        <v>48783.51</v>
      </c>
      <c r="Q274">
        <v>0.21790000000000001</v>
      </c>
      <c r="R274">
        <v>0.18049999999999999</v>
      </c>
      <c r="S274">
        <v>0.60170000000000001</v>
      </c>
      <c r="T274">
        <v>16.78</v>
      </c>
      <c r="U274">
        <v>9.07</v>
      </c>
      <c r="V274" s="70">
        <v>61752.21</v>
      </c>
      <c r="W274">
        <v>103.55</v>
      </c>
      <c r="X274" s="70">
        <v>117733.55</v>
      </c>
      <c r="Y274">
        <v>0.84650000000000003</v>
      </c>
      <c r="Z274">
        <v>8.8099999999999998E-2</v>
      </c>
      <c r="AA274">
        <v>6.5299999999999997E-2</v>
      </c>
      <c r="AB274">
        <v>0.1535</v>
      </c>
      <c r="AC274">
        <v>117.73</v>
      </c>
      <c r="AD274" s="70">
        <v>3108.35</v>
      </c>
      <c r="AE274">
        <v>426.23</v>
      </c>
      <c r="AF274" s="70">
        <v>111174.56</v>
      </c>
      <c r="AG274" t="s">
        <v>751</v>
      </c>
      <c r="AH274" s="70">
        <v>30769</v>
      </c>
      <c r="AI274" s="70">
        <v>43846.99</v>
      </c>
      <c r="AJ274">
        <v>40.74</v>
      </c>
      <c r="AK274">
        <v>24.76</v>
      </c>
      <c r="AL274">
        <v>29.21</v>
      </c>
      <c r="AM274">
        <v>4.2</v>
      </c>
      <c r="AN274" s="70">
        <v>1194.82</v>
      </c>
      <c r="AO274">
        <v>1.2121999999999999</v>
      </c>
      <c r="AP274" s="70">
        <v>1331.8</v>
      </c>
      <c r="AQ274" s="70">
        <v>1898.76</v>
      </c>
      <c r="AR274" s="70">
        <v>5233.46</v>
      </c>
      <c r="AS274">
        <v>445.97</v>
      </c>
      <c r="AT274">
        <v>231.01</v>
      </c>
      <c r="AU274" s="70">
        <v>9141</v>
      </c>
      <c r="AV274" s="70">
        <v>5301.28</v>
      </c>
      <c r="AW274">
        <v>0.49969999999999998</v>
      </c>
      <c r="AX274" s="70">
        <v>3352.8</v>
      </c>
      <c r="AY274">
        <v>0.31609999999999999</v>
      </c>
      <c r="AZ274" s="70">
        <v>1171.9100000000001</v>
      </c>
      <c r="BA274">
        <v>0.1105</v>
      </c>
      <c r="BB274">
        <v>782.37</v>
      </c>
      <c r="BC274">
        <v>7.3800000000000004E-2</v>
      </c>
      <c r="BD274" s="70">
        <v>10608.36</v>
      </c>
      <c r="BE274" s="70">
        <v>4345.92</v>
      </c>
      <c r="BF274">
        <v>1.4194</v>
      </c>
      <c r="BG274">
        <v>0.51990000000000003</v>
      </c>
      <c r="BH274">
        <v>0.21579999999999999</v>
      </c>
      <c r="BI274">
        <v>0.20630000000000001</v>
      </c>
      <c r="BJ274">
        <v>3.5999999999999997E-2</v>
      </c>
      <c r="BK274">
        <v>2.2100000000000002E-2</v>
      </c>
    </row>
    <row r="275" spans="1:63" x14ac:dyDescent="0.25">
      <c r="A275" t="s">
        <v>354</v>
      </c>
      <c r="B275">
        <v>44206</v>
      </c>
      <c r="C275">
        <v>66.05</v>
      </c>
      <c r="D275">
        <v>62.33</v>
      </c>
      <c r="E275" s="70">
        <v>4116.47</v>
      </c>
      <c r="F275" s="70">
        <v>3847.39</v>
      </c>
      <c r="G275">
        <v>1.09E-2</v>
      </c>
      <c r="H275">
        <v>2.3800000000000002E-2</v>
      </c>
      <c r="I275">
        <v>1.1000000000000001E-3</v>
      </c>
      <c r="J275">
        <v>2.46E-2</v>
      </c>
      <c r="K275">
        <v>0.90190000000000003</v>
      </c>
      <c r="L275">
        <v>3.7699999999999997E-2</v>
      </c>
      <c r="M275">
        <v>0.46779999999999999</v>
      </c>
      <c r="N275">
        <v>9.1000000000000004E-3</v>
      </c>
      <c r="O275">
        <v>0.1512</v>
      </c>
      <c r="P275" s="70">
        <v>55127.8</v>
      </c>
      <c r="Q275">
        <v>0.2162</v>
      </c>
      <c r="R275">
        <v>0.1832</v>
      </c>
      <c r="S275">
        <v>0.60060000000000002</v>
      </c>
      <c r="T275">
        <v>19.010000000000002</v>
      </c>
      <c r="U275">
        <v>22.56</v>
      </c>
      <c r="V275" s="70">
        <v>77872.649999999994</v>
      </c>
      <c r="W275">
        <v>177.97</v>
      </c>
      <c r="X275" s="70">
        <v>130736.52</v>
      </c>
      <c r="Y275">
        <v>0.71379999999999999</v>
      </c>
      <c r="Z275">
        <v>0.23519999999999999</v>
      </c>
      <c r="AA275">
        <v>5.0999999999999997E-2</v>
      </c>
      <c r="AB275">
        <v>0.28620000000000001</v>
      </c>
      <c r="AC275">
        <v>130.74</v>
      </c>
      <c r="AD275" s="70">
        <v>4237.26</v>
      </c>
      <c r="AE275">
        <v>506.29</v>
      </c>
      <c r="AF275" s="70">
        <v>137311.54</v>
      </c>
      <c r="AG275" t="s">
        <v>751</v>
      </c>
      <c r="AH275" s="70">
        <v>29259</v>
      </c>
      <c r="AI275" s="70">
        <v>46329.63</v>
      </c>
      <c r="AJ275">
        <v>51.26</v>
      </c>
      <c r="AK275">
        <v>30.51</v>
      </c>
      <c r="AL275">
        <v>34.9</v>
      </c>
      <c r="AM275">
        <v>3.93</v>
      </c>
      <c r="AN275" s="70">
        <v>1255.97</v>
      </c>
      <c r="AO275">
        <v>1.0255000000000001</v>
      </c>
      <c r="AP275" s="70">
        <v>1129.18</v>
      </c>
      <c r="AQ275" s="70">
        <v>1622.93</v>
      </c>
      <c r="AR275" s="70">
        <v>5507.68</v>
      </c>
      <c r="AS275">
        <v>550.55999999999995</v>
      </c>
      <c r="AT275">
        <v>247.71</v>
      </c>
      <c r="AU275" s="70">
        <v>9058.06</v>
      </c>
      <c r="AV275" s="70">
        <v>4256.18</v>
      </c>
      <c r="AW275">
        <v>0.42309999999999998</v>
      </c>
      <c r="AX275" s="70">
        <v>4240.16</v>
      </c>
      <c r="AY275">
        <v>0.42149999999999999</v>
      </c>
      <c r="AZ275">
        <v>726.54</v>
      </c>
      <c r="BA275">
        <v>7.22E-2</v>
      </c>
      <c r="BB275">
        <v>837.71</v>
      </c>
      <c r="BC275">
        <v>8.3299999999999999E-2</v>
      </c>
      <c r="BD275" s="70">
        <v>10060.58</v>
      </c>
      <c r="BE275" s="70">
        <v>2729.86</v>
      </c>
      <c r="BF275">
        <v>0.70209999999999995</v>
      </c>
      <c r="BG275">
        <v>0.55969999999999998</v>
      </c>
      <c r="BH275">
        <v>0.21690000000000001</v>
      </c>
      <c r="BI275">
        <v>0.17380000000000001</v>
      </c>
      <c r="BJ275">
        <v>3.1099999999999999E-2</v>
      </c>
      <c r="BK275">
        <v>1.8499999999999999E-2</v>
      </c>
    </row>
    <row r="276" spans="1:63" x14ac:dyDescent="0.25">
      <c r="A276" t="s">
        <v>355</v>
      </c>
      <c r="B276">
        <v>44214</v>
      </c>
      <c r="C276">
        <v>45.81</v>
      </c>
      <c r="D276">
        <v>99.61</v>
      </c>
      <c r="E276" s="70">
        <v>4563.21</v>
      </c>
      <c r="F276" s="70">
        <v>4349.33</v>
      </c>
      <c r="G276">
        <v>1.4500000000000001E-2</v>
      </c>
      <c r="H276">
        <v>3.4000000000000002E-2</v>
      </c>
      <c r="I276">
        <v>1.5E-3</v>
      </c>
      <c r="J276">
        <v>2.7799999999999998E-2</v>
      </c>
      <c r="K276">
        <v>0.8841</v>
      </c>
      <c r="L276">
        <v>3.8100000000000002E-2</v>
      </c>
      <c r="M276">
        <v>0.2767</v>
      </c>
      <c r="N276">
        <v>9.4999999999999998E-3</v>
      </c>
      <c r="O276">
        <v>0.12230000000000001</v>
      </c>
      <c r="P276" s="70">
        <v>58014.61</v>
      </c>
      <c r="Q276">
        <v>0.22670000000000001</v>
      </c>
      <c r="R276">
        <v>0.2273</v>
      </c>
      <c r="S276">
        <v>0.54600000000000004</v>
      </c>
      <c r="T276">
        <v>19.91</v>
      </c>
      <c r="U276">
        <v>23.1</v>
      </c>
      <c r="V276" s="70">
        <v>82101.36</v>
      </c>
      <c r="W276">
        <v>193.33</v>
      </c>
      <c r="X276" s="70">
        <v>138823.04000000001</v>
      </c>
      <c r="Y276">
        <v>0.79710000000000003</v>
      </c>
      <c r="Z276">
        <v>0.17330000000000001</v>
      </c>
      <c r="AA276">
        <v>2.9499999999999998E-2</v>
      </c>
      <c r="AB276">
        <v>0.2029</v>
      </c>
      <c r="AC276">
        <v>138.82</v>
      </c>
      <c r="AD276" s="70">
        <v>5219.18</v>
      </c>
      <c r="AE276">
        <v>673.28</v>
      </c>
      <c r="AF276" s="70">
        <v>158027.53</v>
      </c>
      <c r="AG276" t="s">
        <v>751</v>
      </c>
      <c r="AH276" s="70">
        <v>37720</v>
      </c>
      <c r="AI276" s="70">
        <v>56979.57</v>
      </c>
      <c r="AJ276">
        <v>58.84</v>
      </c>
      <c r="AK276">
        <v>36.340000000000003</v>
      </c>
      <c r="AL276">
        <v>39.020000000000003</v>
      </c>
      <c r="AM276">
        <v>4.6399999999999997</v>
      </c>
      <c r="AN276" s="70">
        <v>1598.45</v>
      </c>
      <c r="AO276">
        <v>0.87970000000000004</v>
      </c>
      <c r="AP276" s="70">
        <v>1081.76</v>
      </c>
      <c r="AQ276" s="70">
        <v>1708.7</v>
      </c>
      <c r="AR276" s="70">
        <v>5444.36</v>
      </c>
      <c r="AS276">
        <v>557.4</v>
      </c>
      <c r="AT276">
        <v>265.92</v>
      </c>
      <c r="AU276" s="70">
        <v>9058.14</v>
      </c>
      <c r="AV276" s="70">
        <v>3670.52</v>
      </c>
      <c r="AW276">
        <v>0.37769999999999998</v>
      </c>
      <c r="AX276" s="70">
        <v>4734.8900000000003</v>
      </c>
      <c r="AY276">
        <v>0.48730000000000001</v>
      </c>
      <c r="AZ276">
        <v>792.42</v>
      </c>
      <c r="BA276">
        <v>8.1500000000000003E-2</v>
      </c>
      <c r="BB276">
        <v>519.15</v>
      </c>
      <c r="BC276">
        <v>5.3400000000000003E-2</v>
      </c>
      <c r="BD276" s="70">
        <v>9716.9699999999993</v>
      </c>
      <c r="BE276" s="70">
        <v>2422.21</v>
      </c>
      <c r="BF276">
        <v>0.48670000000000002</v>
      </c>
      <c r="BG276">
        <v>0.58940000000000003</v>
      </c>
      <c r="BH276">
        <v>0.2263</v>
      </c>
      <c r="BI276">
        <v>0.13400000000000001</v>
      </c>
      <c r="BJ276">
        <v>3.2399999999999998E-2</v>
      </c>
      <c r="BK276">
        <v>1.78E-2</v>
      </c>
    </row>
    <row r="277" spans="1:63" x14ac:dyDescent="0.25">
      <c r="A277" t="s">
        <v>356</v>
      </c>
      <c r="B277">
        <v>47209</v>
      </c>
      <c r="C277">
        <v>67</v>
      </c>
      <c r="D277">
        <v>10.75</v>
      </c>
      <c r="E277">
        <v>720.37</v>
      </c>
      <c r="F277">
        <v>730.18</v>
      </c>
      <c r="G277">
        <v>4.1000000000000003E-3</v>
      </c>
      <c r="H277">
        <v>5.8999999999999999E-3</v>
      </c>
      <c r="I277">
        <v>1.1000000000000001E-3</v>
      </c>
      <c r="J277">
        <v>1.15E-2</v>
      </c>
      <c r="K277">
        <v>0.9627</v>
      </c>
      <c r="L277">
        <v>1.4800000000000001E-2</v>
      </c>
      <c r="M277">
        <v>0.35370000000000001</v>
      </c>
      <c r="N277">
        <v>3.7000000000000002E-3</v>
      </c>
      <c r="O277">
        <v>0.13950000000000001</v>
      </c>
      <c r="P277" s="70">
        <v>48946.66</v>
      </c>
      <c r="Q277">
        <v>0.22969999999999999</v>
      </c>
      <c r="R277">
        <v>0.192</v>
      </c>
      <c r="S277">
        <v>0.57830000000000004</v>
      </c>
      <c r="T277">
        <v>16.84</v>
      </c>
      <c r="U277">
        <v>6.48</v>
      </c>
      <c r="V277" s="70">
        <v>60632.26</v>
      </c>
      <c r="W277">
        <v>107.18</v>
      </c>
      <c r="X277" s="70">
        <v>125861.31</v>
      </c>
      <c r="Y277">
        <v>0.85760000000000003</v>
      </c>
      <c r="Z277">
        <v>9.2200000000000004E-2</v>
      </c>
      <c r="AA277">
        <v>5.0299999999999997E-2</v>
      </c>
      <c r="AB277">
        <v>0.1424</v>
      </c>
      <c r="AC277">
        <v>125.86</v>
      </c>
      <c r="AD277" s="70">
        <v>3287.83</v>
      </c>
      <c r="AE277">
        <v>471.72</v>
      </c>
      <c r="AF277" s="70">
        <v>120046.34</v>
      </c>
      <c r="AG277" t="s">
        <v>751</v>
      </c>
      <c r="AH277" s="70">
        <v>33572</v>
      </c>
      <c r="AI277" s="70">
        <v>47422.28</v>
      </c>
      <c r="AJ277">
        <v>40.79</v>
      </c>
      <c r="AK277">
        <v>24.76</v>
      </c>
      <c r="AL277">
        <v>28.06</v>
      </c>
      <c r="AM277">
        <v>4.82</v>
      </c>
      <c r="AN277" s="70">
        <v>1377.35</v>
      </c>
      <c r="AO277">
        <v>1.1409</v>
      </c>
      <c r="AP277" s="70">
        <v>1379.43</v>
      </c>
      <c r="AQ277" s="70">
        <v>1803.1</v>
      </c>
      <c r="AR277" s="70">
        <v>5310.58</v>
      </c>
      <c r="AS277">
        <v>385.97</v>
      </c>
      <c r="AT277">
        <v>242.5</v>
      </c>
      <c r="AU277" s="70">
        <v>9121.59</v>
      </c>
      <c r="AV277" s="70">
        <v>4641.01</v>
      </c>
      <c r="AW277">
        <v>0.44729999999999998</v>
      </c>
      <c r="AX277" s="70">
        <v>3610.58</v>
      </c>
      <c r="AY277">
        <v>0.34799999999999998</v>
      </c>
      <c r="AZ277" s="70">
        <v>1406.57</v>
      </c>
      <c r="BA277">
        <v>0.1356</v>
      </c>
      <c r="BB277">
        <v>717.74</v>
      </c>
      <c r="BC277">
        <v>6.9199999999999998E-2</v>
      </c>
      <c r="BD277" s="70">
        <v>10375.9</v>
      </c>
      <c r="BE277" s="70">
        <v>4050.95</v>
      </c>
      <c r="BF277">
        <v>1.0967</v>
      </c>
      <c r="BG277">
        <v>0.53680000000000005</v>
      </c>
      <c r="BH277">
        <v>0.21240000000000001</v>
      </c>
      <c r="BI277">
        <v>0.19170000000000001</v>
      </c>
      <c r="BJ277">
        <v>3.2899999999999999E-2</v>
      </c>
      <c r="BK277">
        <v>2.6200000000000001E-2</v>
      </c>
    </row>
    <row r="278" spans="1:63" x14ac:dyDescent="0.25">
      <c r="A278" t="s">
        <v>357</v>
      </c>
      <c r="B278">
        <v>45443</v>
      </c>
      <c r="C278">
        <v>86.05</v>
      </c>
      <c r="D278">
        <v>11.77</v>
      </c>
      <c r="E278" s="70">
        <v>1012.96</v>
      </c>
      <c r="F278">
        <v>981.49</v>
      </c>
      <c r="G278">
        <v>3.3999999999999998E-3</v>
      </c>
      <c r="H278">
        <v>7.1999999999999998E-3</v>
      </c>
      <c r="I278">
        <v>1.2999999999999999E-3</v>
      </c>
      <c r="J278">
        <v>1.7000000000000001E-2</v>
      </c>
      <c r="K278">
        <v>0.95309999999999995</v>
      </c>
      <c r="L278">
        <v>1.7899999999999999E-2</v>
      </c>
      <c r="M278">
        <v>0.49020000000000002</v>
      </c>
      <c r="N278">
        <v>1.1999999999999999E-3</v>
      </c>
      <c r="O278">
        <v>0.1525</v>
      </c>
      <c r="P278" s="70">
        <v>47665.98</v>
      </c>
      <c r="Q278">
        <v>0.23230000000000001</v>
      </c>
      <c r="R278">
        <v>0.19040000000000001</v>
      </c>
      <c r="S278">
        <v>0.57730000000000004</v>
      </c>
      <c r="T278">
        <v>17.760000000000002</v>
      </c>
      <c r="U278">
        <v>8.76</v>
      </c>
      <c r="V278" s="70">
        <v>61127.57</v>
      </c>
      <c r="W278">
        <v>111.42</v>
      </c>
      <c r="X278" s="70">
        <v>110715.58</v>
      </c>
      <c r="Y278">
        <v>0.84670000000000001</v>
      </c>
      <c r="Z278">
        <v>9.0899999999999995E-2</v>
      </c>
      <c r="AA278">
        <v>6.25E-2</v>
      </c>
      <c r="AB278">
        <v>0.15329999999999999</v>
      </c>
      <c r="AC278">
        <v>110.72</v>
      </c>
      <c r="AD278" s="70">
        <v>2855</v>
      </c>
      <c r="AE278">
        <v>407.91</v>
      </c>
      <c r="AF278" s="70">
        <v>107210.36</v>
      </c>
      <c r="AG278" t="s">
        <v>751</v>
      </c>
      <c r="AH278" s="70">
        <v>30230</v>
      </c>
      <c r="AI278" s="70">
        <v>42955.519999999997</v>
      </c>
      <c r="AJ278">
        <v>37.96</v>
      </c>
      <c r="AK278">
        <v>24.76</v>
      </c>
      <c r="AL278">
        <v>28.66</v>
      </c>
      <c r="AM278">
        <v>4.07</v>
      </c>
      <c r="AN278" s="70">
        <v>1290.0899999999999</v>
      </c>
      <c r="AO278">
        <v>1.1718999999999999</v>
      </c>
      <c r="AP278" s="70">
        <v>1258.32</v>
      </c>
      <c r="AQ278" s="70">
        <v>1968.77</v>
      </c>
      <c r="AR278" s="70">
        <v>5255.58</v>
      </c>
      <c r="AS278">
        <v>436.23</v>
      </c>
      <c r="AT278">
        <v>245.79</v>
      </c>
      <c r="AU278" s="70">
        <v>9164.68</v>
      </c>
      <c r="AV278" s="70">
        <v>5458.38</v>
      </c>
      <c r="AW278">
        <v>0.52249999999999996</v>
      </c>
      <c r="AX278" s="70">
        <v>2969.73</v>
      </c>
      <c r="AY278">
        <v>0.2843</v>
      </c>
      <c r="AZ278" s="70">
        <v>1036.93</v>
      </c>
      <c r="BA278">
        <v>9.9299999999999999E-2</v>
      </c>
      <c r="BB278">
        <v>982.33</v>
      </c>
      <c r="BC278">
        <v>9.4E-2</v>
      </c>
      <c r="BD278" s="70">
        <v>10447.370000000001</v>
      </c>
      <c r="BE278" s="70">
        <v>4459.17</v>
      </c>
      <c r="BF278">
        <v>1.5553999999999999</v>
      </c>
      <c r="BG278">
        <v>0.50590000000000002</v>
      </c>
      <c r="BH278">
        <v>0.22270000000000001</v>
      </c>
      <c r="BI278">
        <v>0.21079999999999999</v>
      </c>
      <c r="BJ278">
        <v>3.5799999999999998E-2</v>
      </c>
      <c r="BK278">
        <v>2.4799999999999999E-2</v>
      </c>
    </row>
    <row r="279" spans="1:63" x14ac:dyDescent="0.25">
      <c r="A279" t="s">
        <v>358</v>
      </c>
      <c r="B279">
        <v>49353</v>
      </c>
      <c r="C279">
        <v>76.45</v>
      </c>
      <c r="D279">
        <v>14.02</v>
      </c>
      <c r="E279" s="70">
        <v>1021.03</v>
      </c>
      <c r="F279">
        <v>996.43</v>
      </c>
      <c r="G279">
        <v>5.7999999999999996E-3</v>
      </c>
      <c r="H279">
        <v>6.3299999999999995E-2</v>
      </c>
      <c r="I279">
        <v>1.2999999999999999E-3</v>
      </c>
      <c r="J279">
        <v>8.3799999999999999E-2</v>
      </c>
      <c r="K279">
        <v>0.78779999999999994</v>
      </c>
      <c r="L279">
        <v>5.8000000000000003E-2</v>
      </c>
      <c r="M279">
        <v>0.56599999999999995</v>
      </c>
      <c r="N279">
        <v>2.18E-2</v>
      </c>
      <c r="O279">
        <v>0.15459999999999999</v>
      </c>
      <c r="P279" s="70">
        <v>49656.24</v>
      </c>
      <c r="Q279">
        <v>0.24440000000000001</v>
      </c>
      <c r="R279">
        <v>0.17610000000000001</v>
      </c>
      <c r="S279">
        <v>0.57940000000000003</v>
      </c>
      <c r="T279">
        <v>16.75</v>
      </c>
      <c r="U279">
        <v>9.35</v>
      </c>
      <c r="V279" s="70">
        <v>61047.81</v>
      </c>
      <c r="W279">
        <v>105.94</v>
      </c>
      <c r="X279" s="70">
        <v>113165.94</v>
      </c>
      <c r="Y279">
        <v>0.75080000000000002</v>
      </c>
      <c r="Z279">
        <v>0.18859999999999999</v>
      </c>
      <c r="AA279">
        <v>6.0600000000000001E-2</v>
      </c>
      <c r="AB279">
        <v>0.2492</v>
      </c>
      <c r="AC279">
        <v>113.17</v>
      </c>
      <c r="AD279" s="70">
        <v>3367.97</v>
      </c>
      <c r="AE279">
        <v>444.97</v>
      </c>
      <c r="AF279" s="70">
        <v>106535.22</v>
      </c>
      <c r="AG279" t="s">
        <v>751</v>
      </c>
      <c r="AH279" s="70">
        <v>29191</v>
      </c>
      <c r="AI279" s="70">
        <v>42917</v>
      </c>
      <c r="AJ279">
        <v>44.22</v>
      </c>
      <c r="AK279">
        <v>28.02</v>
      </c>
      <c r="AL279">
        <v>32.58</v>
      </c>
      <c r="AM279">
        <v>4.47</v>
      </c>
      <c r="AN279" s="70">
        <v>1442</v>
      </c>
      <c r="AO279">
        <v>1.1161000000000001</v>
      </c>
      <c r="AP279" s="70">
        <v>1432.55</v>
      </c>
      <c r="AQ279" s="70">
        <v>1983.27</v>
      </c>
      <c r="AR279" s="70">
        <v>5840.26</v>
      </c>
      <c r="AS279">
        <v>432.33</v>
      </c>
      <c r="AT279">
        <v>229.8</v>
      </c>
      <c r="AU279" s="70">
        <v>9918.2099999999991</v>
      </c>
      <c r="AV279" s="70">
        <v>5652.11</v>
      </c>
      <c r="AW279">
        <v>0.4894</v>
      </c>
      <c r="AX279" s="70">
        <v>3408.29</v>
      </c>
      <c r="AY279">
        <v>0.29509999999999997</v>
      </c>
      <c r="AZ279" s="70">
        <v>1299.46</v>
      </c>
      <c r="BA279">
        <v>0.1125</v>
      </c>
      <c r="BB279" s="70">
        <v>1189.1099999999999</v>
      </c>
      <c r="BC279">
        <v>0.10299999999999999</v>
      </c>
      <c r="BD279" s="70">
        <v>11548.96</v>
      </c>
      <c r="BE279" s="70">
        <v>4552.42</v>
      </c>
      <c r="BF279">
        <v>1.4935</v>
      </c>
      <c r="BG279">
        <v>0.53200000000000003</v>
      </c>
      <c r="BH279">
        <v>0.2142</v>
      </c>
      <c r="BI279">
        <v>0.18820000000000001</v>
      </c>
      <c r="BJ279">
        <v>3.8100000000000002E-2</v>
      </c>
      <c r="BK279">
        <v>2.75E-2</v>
      </c>
    </row>
    <row r="280" spans="1:63" x14ac:dyDescent="0.25">
      <c r="A280" t="s">
        <v>359</v>
      </c>
      <c r="B280">
        <v>49437</v>
      </c>
      <c r="C280">
        <v>63.1</v>
      </c>
      <c r="D280">
        <v>38.9</v>
      </c>
      <c r="E280" s="70">
        <v>2454.6</v>
      </c>
      <c r="F280" s="70">
        <v>2390.12</v>
      </c>
      <c r="G280">
        <v>9.7999999999999997E-3</v>
      </c>
      <c r="H280">
        <v>1.66E-2</v>
      </c>
      <c r="I280">
        <v>1.6000000000000001E-3</v>
      </c>
      <c r="J280">
        <v>2.2499999999999999E-2</v>
      </c>
      <c r="K280">
        <v>0.91990000000000005</v>
      </c>
      <c r="L280">
        <v>2.9600000000000001E-2</v>
      </c>
      <c r="M280">
        <v>0.26090000000000002</v>
      </c>
      <c r="N280">
        <v>7.7000000000000002E-3</v>
      </c>
      <c r="O280">
        <v>0.1197</v>
      </c>
      <c r="P280" s="70">
        <v>53878.17</v>
      </c>
      <c r="Q280">
        <v>0.23499999999999999</v>
      </c>
      <c r="R280">
        <v>0.21160000000000001</v>
      </c>
      <c r="S280">
        <v>0.5534</v>
      </c>
      <c r="T280">
        <v>19.66</v>
      </c>
      <c r="U280">
        <v>14.84</v>
      </c>
      <c r="V280" s="70">
        <v>73159.5</v>
      </c>
      <c r="W280">
        <v>161.6</v>
      </c>
      <c r="X280" s="70">
        <v>152226.18</v>
      </c>
      <c r="Y280">
        <v>0.85250000000000004</v>
      </c>
      <c r="Z280">
        <v>0.11840000000000001</v>
      </c>
      <c r="AA280">
        <v>2.9000000000000001E-2</v>
      </c>
      <c r="AB280">
        <v>0.14749999999999999</v>
      </c>
      <c r="AC280">
        <v>152.22999999999999</v>
      </c>
      <c r="AD280" s="70">
        <v>4914.38</v>
      </c>
      <c r="AE280">
        <v>656.69</v>
      </c>
      <c r="AF280" s="70">
        <v>166158.78</v>
      </c>
      <c r="AG280" t="s">
        <v>751</v>
      </c>
      <c r="AH280" s="70">
        <v>37238</v>
      </c>
      <c r="AI280" s="70">
        <v>58116.88</v>
      </c>
      <c r="AJ280">
        <v>49.23</v>
      </c>
      <c r="AK280">
        <v>30.92</v>
      </c>
      <c r="AL280">
        <v>33.31</v>
      </c>
      <c r="AM280">
        <v>5.01</v>
      </c>
      <c r="AN280" s="70">
        <v>1389.49</v>
      </c>
      <c r="AO280">
        <v>0.87719999999999998</v>
      </c>
      <c r="AP280" s="70">
        <v>1154.8599999999999</v>
      </c>
      <c r="AQ280" s="70">
        <v>1688.77</v>
      </c>
      <c r="AR280" s="70">
        <v>5199.1400000000003</v>
      </c>
      <c r="AS280">
        <v>481.33</v>
      </c>
      <c r="AT280">
        <v>207.87</v>
      </c>
      <c r="AU280" s="70">
        <v>8731.9699999999993</v>
      </c>
      <c r="AV280" s="70">
        <v>3702.55</v>
      </c>
      <c r="AW280">
        <v>0.38400000000000001</v>
      </c>
      <c r="AX280" s="70">
        <v>4545.2299999999996</v>
      </c>
      <c r="AY280">
        <v>0.47139999999999999</v>
      </c>
      <c r="AZ280">
        <v>889.71</v>
      </c>
      <c r="BA280">
        <v>9.2299999999999993E-2</v>
      </c>
      <c r="BB280">
        <v>503.51</v>
      </c>
      <c r="BC280">
        <v>5.2200000000000003E-2</v>
      </c>
      <c r="BD280" s="70">
        <v>9640.99</v>
      </c>
      <c r="BE280" s="70">
        <v>2550.21</v>
      </c>
      <c r="BF280">
        <v>0.48799999999999999</v>
      </c>
      <c r="BG280">
        <v>0.55320000000000003</v>
      </c>
      <c r="BH280">
        <v>0.2306</v>
      </c>
      <c r="BI280">
        <v>0.15690000000000001</v>
      </c>
      <c r="BJ280">
        <v>3.6900000000000002E-2</v>
      </c>
      <c r="BK280">
        <v>2.24E-2</v>
      </c>
    </row>
    <row r="281" spans="1:63" x14ac:dyDescent="0.25">
      <c r="A281" t="s">
        <v>360</v>
      </c>
      <c r="B281">
        <v>47449</v>
      </c>
      <c r="C281">
        <v>60.05</v>
      </c>
      <c r="D281">
        <v>23.73</v>
      </c>
      <c r="E281" s="70">
        <v>1425.07</v>
      </c>
      <c r="F281" s="70">
        <v>1436.97</v>
      </c>
      <c r="G281">
        <v>7.9000000000000008E-3</v>
      </c>
      <c r="H281">
        <v>7.7000000000000002E-3</v>
      </c>
      <c r="I281">
        <v>1.1999999999999999E-3</v>
      </c>
      <c r="J281">
        <v>3.1899999999999998E-2</v>
      </c>
      <c r="K281">
        <v>0.92989999999999995</v>
      </c>
      <c r="L281">
        <v>2.1399999999999999E-2</v>
      </c>
      <c r="M281">
        <v>0.2545</v>
      </c>
      <c r="N281">
        <v>6.8999999999999999E-3</v>
      </c>
      <c r="O281">
        <v>0.113</v>
      </c>
      <c r="P281" s="70">
        <v>53814.63</v>
      </c>
      <c r="Q281">
        <v>0.19320000000000001</v>
      </c>
      <c r="R281">
        <v>0.19520000000000001</v>
      </c>
      <c r="S281">
        <v>0.61160000000000003</v>
      </c>
      <c r="T281">
        <v>19.04</v>
      </c>
      <c r="U281">
        <v>9.11</v>
      </c>
      <c r="V281" s="70">
        <v>69172.11</v>
      </c>
      <c r="W281">
        <v>151.88999999999999</v>
      </c>
      <c r="X281" s="70">
        <v>155284.54</v>
      </c>
      <c r="Y281">
        <v>0.82789999999999997</v>
      </c>
      <c r="Z281">
        <v>0.1225</v>
      </c>
      <c r="AA281">
        <v>4.9599999999999998E-2</v>
      </c>
      <c r="AB281">
        <v>0.1721</v>
      </c>
      <c r="AC281">
        <v>155.28</v>
      </c>
      <c r="AD281" s="70">
        <v>4721.38</v>
      </c>
      <c r="AE281">
        <v>585.24</v>
      </c>
      <c r="AF281" s="70">
        <v>160511.15</v>
      </c>
      <c r="AG281" t="s">
        <v>751</v>
      </c>
      <c r="AH281" s="70">
        <v>37453</v>
      </c>
      <c r="AI281" s="70">
        <v>56501.3</v>
      </c>
      <c r="AJ281">
        <v>47.47</v>
      </c>
      <c r="AK281">
        <v>29.09</v>
      </c>
      <c r="AL281">
        <v>31.55</v>
      </c>
      <c r="AM281">
        <v>4.75</v>
      </c>
      <c r="AN281" s="70">
        <v>1290.1099999999999</v>
      </c>
      <c r="AO281">
        <v>0.9496</v>
      </c>
      <c r="AP281" s="70">
        <v>1191.29</v>
      </c>
      <c r="AQ281" s="70">
        <v>1711.64</v>
      </c>
      <c r="AR281" s="70">
        <v>5172.8100000000004</v>
      </c>
      <c r="AS281">
        <v>399.17</v>
      </c>
      <c r="AT281">
        <v>236.01</v>
      </c>
      <c r="AU281" s="70">
        <v>8710.92</v>
      </c>
      <c r="AV281" s="70">
        <v>3715.86</v>
      </c>
      <c r="AW281">
        <v>0.38169999999999998</v>
      </c>
      <c r="AX281" s="70">
        <v>4431.37</v>
      </c>
      <c r="AY281">
        <v>0.45519999999999999</v>
      </c>
      <c r="AZ281" s="70">
        <v>1083.74</v>
      </c>
      <c r="BA281">
        <v>0.1113</v>
      </c>
      <c r="BB281">
        <v>503.24</v>
      </c>
      <c r="BC281">
        <v>5.1700000000000003E-2</v>
      </c>
      <c r="BD281" s="70">
        <v>9734.2099999999991</v>
      </c>
      <c r="BE281" s="70">
        <v>2830.29</v>
      </c>
      <c r="BF281">
        <v>0.57379999999999998</v>
      </c>
      <c r="BG281">
        <v>0.52470000000000006</v>
      </c>
      <c r="BH281">
        <v>0.2379</v>
      </c>
      <c r="BI281">
        <v>0.16239999999999999</v>
      </c>
      <c r="BJ281">
        <v>4.5499999999999999E-2</v>
      </c>
      <c r="BK281">
        <v>2.9600000000000001E-2</v>
      </c>
    </row>
    <row r="282" spans="1:63" x14ac:dyDescent="0.25">
      <c r="A282" t="s">
        <v>361</v>
      </c>
      <c r="B282">
        <v>47589</v>
      </c>
      <c r="C282">
        <v>91.48</v>
      </c>
      <c r="D282">
        <v>12.32</v>
      </c>
      <c r="E282" s="70">
        <v>1126.78</v>
      </c>
      <c r="F282" s="70">
        <v>1123.95</v>
      </c>
      <c r="G282">
        <v>3.3999999999999998E-3</v>
      </c>
      <c r="H282">
        <v>6.4999999999999997E-3</v>
      </c>
      <c r="I282">
        <v>1.1999999999999999E-3</v>
      </c>
      <c r="J282">
        <v>1.7299999999999999E-2</v>
      </c>
      <c r="K282">
        <v>0.94950000000000001</v>
      </c>
      <c r="L282">
        <v>2.2100000000000002E-2</v>
      </c>
      <c r="M282">
        <v>0.35089999999999999</v>
      </c>
      <c r="N282">
        <v>3.3E-3</v>
      </c>
      <c r="O282">
        <v>0.1353</v>
      </c>
      <c r="P282" s="70">
        <v>50944.160000000003</v>
      </c>
      <c r="Q282">
        <v>0.21809999999999999</v>
      </c>
      <c r="R282">
        <v>0.2046</v>
      </c>
      <c r="S282">
        <v>0.57730000000000004</v>
      </c>
      <c r="T282">
        <v>17.920000000000002</v>
      </c>
      <c r="U282">
        <v>9.4600000000000009</v>
      </c>
      <c r="V282" s="70">
        <v>61654.87</v>
      </c>
      <c r="W282">
        <v>115.11</v>
      </c>
      <c r="X282" s="70">
        <v>120400.17</v>
      </c>
      <c r="Y282">
        <v>0.89</v>
      </c>
      <c r="Z282">
        <v>6.3100000000000003E-2</v>
      </c>
      <c r="AA282">
        <v>4.6899999999999997E-2</v>
      </c>
      <c r="AB282">
        <v>0.11</v>
      </c>
      <c r="AC282">
        <v>120.4</v>
      </c>
      <c r="AD282" s="70">
        <v>3029.44</v>
      </c>
      <c r="AE282">
        <v>429.16</v>
      </c>
      <c r="AF282" s="70">
        <v>117345.89</v>
      </c>
      <c r="AG282" t="s">
        <v>751</v>
      </c>
      <c r="AH282" s="70">
        <v>33279</v>
      </c>
      <c r="AI282" s="70">
        <v>46737.7</v>
      </c>
      <c r="AJ282">
        <v>38.35</v>
      </c>
      <c r="AK282">
        <v>24.03</v>
      </c>
      <c r="AL282">
        <v>27.79</v>
      </c>
      <c r="AM282">
        <v>4.6399999999999997</v>
      </c>
      <c r="AN282" s="70">
        <v>1299.68</v>
      </c>
      <c r="AO282">
        <v>1.2259</v>
      </c>
      <c r="AP282" s="70">
        <v>1207.77</v>
      </c>
      <c r="AQ282" s="70">
        <v>1837.87</v>
      </c>
      <c r="AR282" s="70">
        <v>5282.26</v>
      </c>
      <c r="AS282">
        <v>403.39</v>
      </c>
      <c r="AT282">
        <v>259.33</v>
      </c>
      <c r="AU282" s="70">
        <v>8990.61</v>
      </c>
      <c r="AV282" s="70">
        <v>4963.49</v>
      </c>
      <c r="AW282">
        <v>0.48730000000000001</v>
      </c>
      <c r="AX282" s="70">
        <v>3361.37</v>
      </c>
      <c r="AY282">
        <v>0.33</v>
      </c>
      <c r="AZ282" s="70">
        <v>1173.08</v>
      </c>
      <c r="BA282">
        <v>0.1152</v>
      </c>
      <c r="BB282">
        <v>687.98</v>
      </c>
      <c r="BC282">
        <v>6.7500000000000004E-2</v>
      </c>
      <c r="BD282" s="70">
        <v>10185.92</v>
      </c>
      <c r="BE282" s="70">
        <v>4175.2</v>
      </c>
      <c r="BF282">
        <v>1.2972999999999999</v>
      </c>
      <c r="BG282">
        <v>0.53490000000000004</v>
      </c>
      <c r="BH282">
        <v>0.21229999999999999</v>
      </c>
      <c r="BI282">
        <v>0.19520000000000001</v>
      </c>
      <c r="BJ282">
        <v>3.6200000000000003E-2</v>
      </c>
      <c r="BK282">
        <v>2.1499999999999998E-2</v>
      </c>
    </row>
    <row r="283" spans="1:63" x14ac:dyDescent="0.25">
      <c r="A283" t="s">
        <v>362</v>
      </c>
      <c r="B283">
        <v>50195</v>
      </c>
      <c r="C283">
        <v>33.950000000000003</v>
      </c>
      <c r="D283">
        <v>63.02</v>
      </c>
      <c r="E283" s="70">
        <v>2139.64</v>
      </c>
      <c r="F283" s="70">
        <v>1975.66</v>
      </c>
      <c r="G283">
        <v>1.03E-2</v>
      </c>
      <c r="H283">
        <v>0.1472</v>
      </c>
      <c r="I283">
        <v>1.6999999999999999E-3</v>
      </c>
      <c r="J283">
        <v>6.54E-2</v>
      </c>
      <c r="K283">
        <v>0.7</v>
      </c>
      <c r="L283">
        <v>7.5399999999999995E-2</v>
      </c>
      <c r="M283">
        <v>0.57620000000000005</v>
      </c>
      <c r="N283">
        <v>2.0299999999999999E-2</v>
      </c>
      <c r="O283">
        <v>0.1578</v>
      </c>
      <c r="P283" s="70">
        <v>54514.17</v>
      </c>
      <c r="Q283">
        <v>0.26029999999999998</v>
      </c>
      <c r="R283">
        <v>0.1777</v>
      </c>
      <c r="S283">
        <v>0.56200000000000006</v>
      </c>
      <c r="T283">
        <v>17.47</v>
      </c>
      <c r="U283">
        <v>14.03</v>
      </c>
      <c r="V283" s="70">
        <v>74991.25</v>
      </c>
      <c r="W283">
        <v>148.22</v>
      </c>
      <c r="X283" s="70">
        <v>129259.32</v>
      </c>
      <c r="Y283">
        <v>0.68720000000000003</v>
      </c>
      <c r="Z283">
        <v>0.26400000000000001</v>
      </c>
      <c r="AA283">
        <v>4.8800000000000003E-2</v>
      </c>
      <c r="AB283">
        <v>0.31280000000000002</v>
      </c>
      <c r="AC283">
        <v>129.26</v>
      </c>
      <c r="AD283" s="70">
        <v>4596.45</v>
      </c>
      <c r="AE283">
        <v>527.32000000000005</v>
      </c>
      <c r="AF283" s="70">
        <v>147077.07999999999</v>
      </c>
      <c r="AG283" t="s">
        <v>751</v>
      </c>
      <c r="AH283" s="70">
        <v>28373</v>
      </c>
      <c r="AI283" s="70">
        <v>44170.95</v>
      </c>
      <c r="AJ283">
        <v>54.92</v>
      </c>
      <c r="AK283">
        <v>34.82</v>
      </c>
      <c r="AL283">
        <v>38.700000000000003</v>
      </c>
      <c r="AM283">
        <v>4.53</v>
      </c>
      <c r="AN283" s="70">
        <v>1231.1300000000001</v>
      </c>
      <c r="AO283">
        <v>1.1017999999999999</v>
      </c>
      <c r="AP283" s="70">
        <v>1330.06</v>
      </c>
      <c r="AQ283" s="70">
        <v>1819.73</v>
      </c>
      <c r="AR283" s="70">
        <v>5919.65</v>
      </c>
      <c r="AS283">
        <v>573.65</v>
      </c>
      <c r="AT283">
        <v>327.06</v>
      </c>
      <c r="AU283" s="70">
        <v>9970.16</v>
      </c>
      <c r="AV283" s="70">
        <v>4946.22</v>
      </c>
      <c r="AW283">
        <v>0.433</v>
      </c>
      <c r="AX283" s="70">
        <v>4392.54</v>
      </c>
      <c r="AY283">
        <v>0.38450000000000001</v>
      </c>
      <c r="AZ283">
        <v>982.85</v>
      </c>
      <c r="BA283">
        <v>8.5999999999999993E-2</v>
      </c>
      <c r="BB283" s="70">
        <v>1102.31</v>
      </c>
      <c r="BC283">
        <v>9.6500000000000002E-2</v>
      </c>
      <c r="BD283" s="70">
        <v>11423.92</v>
      </c>
      <c r="BE283" s="70">
        <v>3043.4</v>
      </c>
      <c r="BF283">
        <v>0.87129999999999996</v>
      </c>
      <c r="BG283">
        <v>0.54279999999999995</v>
      </c>
      <c r="BH283">
        <v>0.21149999999999999</v>
      </c>
      <c r="BI283">
        <v>0.1923</v>
      </c>
      <c r="BJ283">
        <v>2.8299999999999999E-2</v>
      </c>
      <c r="BK283">
        <v>2.5100000000000001E-2</v>
      </c>
    </row>
    <row r="284" spans="1:63" x14ac:dyDescent="0.25">
      <c r="A284" t="s">
        <v>363</v>
      </c>
      <c r="B284">
        <v>46888</v>
      </c>
      <c r="C284">
        <v>82.33</v>
      </c>
      <c r="D284">
        <v>17.36</v>
      </c>
      <c r="E284" s="70">
        <v>1429.26</v>
      </c>
      <c r="F284" s="70">
        <v>1427.03</v>
      </c>
      <c r="G284">
        <v>3.3999999999999998E-3</v>
      </c>
      <c r="H284">
        <v>5.8999999999999999E-3</v>
      </c>
      <c r="I284">
        <v>8.9999999999999998E-4</v>
      </c>
      <c r="J284">
        <v>8.3000000000000001E-3</v>
      </c>
      <c r="K284">
        <v>0.96709999999999996</v>
      </c>
      <c r="L284">
        <v>1.43E-2</v>
      </c>
      <c r="M284">
        <v>0.37059999999999998</v>
      </c>
      <c r="N284">
        <v>1.9E-3</v>
      </c>
      <c r="O284">
        <v>0.13339999999999999</v>
      </c>
      <c r="P284" s="70">
        <v>51531.48</v>
      </c>
      <c r="Q284">
        <v>0.23669999999999999</v>
      </c>
      <c r="R284">
        <v>0.19170000000000001</v>
      </c>
      <c r="S284">
        <v>0.5716</v>
      </c>
      <c r="T284">
        <v>19.2</v>
      </c>
      <c r="U284">
        <v>10.86</v>
      </c>
      <c r="V284" s="70">
        <v>68465.539999999994</v>
      </c>
      <c r="W284">
        <v>127.52</v>
      </c>
      <c r="X284" s="70">
        <v>119418.82</v>
      </c>
      <c r="Y284">
        <v>0.87849999999999995</v>
      </c>
      <c r="Z284">
        <v>6.3799999999999996E-2</v>
      </c>
      <c r="AA284">
        <v>5.7599999999999998E-2</v>
      </c>
      <c r="AB284">
        <v>0.1215</v>
      </c>
      <c r="AC284">
        <v>119.42</v>
      </c>
      <c r="AD284" s="70">
        <v>3101.79</v>
      </c>
      <c r="AE284">
        <v>431.11</v>
      </c>
      <c r="AF284" s="70">
        <v>119342.01</v>
      </c>
      <c r="AG284" t="s">
        <v>751</v>
      </c>
      <c r="AH284" s="70">
        <v>33572</v>
      </c>
      <c r="AI284" s="70">
        <v>48067.91</v>
      </c>
      <c r="AJ284">
        <v>41.97</v>
      </c>
      <c r="AK284">
        <v>24.94</v>
      </c>
      <c r="AL284">
        <v>27.62</v>
      </c>
      <c r="AM284">
        <v>4.59</v>
      </c>
      <c r="AN284" s="70">
        <v>1037.6300000000001</v>
      </c>
      <c r="AO284">
        <v>1.0253000000000001</v>
      </c>
      <c r="AP284" s="70">
        <v>1146.3</v>
      </c>
      <c r="AQ284" s="70">
        <v>1863.55</v>
      </c>
      <c r="AR284" s="70">
        <v>5077.79</v>
      </c>
      <c r="AS284">
        <v>380.05</v>
      </c>
      <c r="AT284">
        <v>250.16</v>
      </c>
      <c r="AU284" s="70">
        <v>8717.85</v>
      </c>
      <c r="AV284" s="70">
        <v>4933.67</v>
      </c>
      <c r="AW284">
        <v>0.50600000000000001</v>
      </c>
      <c r="AX284" s="70">
        <v>3086.58</v>
      </c>
      <c r="AY284">
        <v>0.31659999999999999</v>
      </c>
      <c r="AZ284" s="70">
        <v>1062.7</v>
      </c>
      <c r="BA284">
        <v>0.109</v>
      </c>
      <c r="BB284">
        <v>666.89</v>
      </c>
      <c r="BC284">
        <v>6.8400000000000002E-2</v>
      </c>
      <c r="BD284" s="70">
        <v>9749.85</v>
      </c>
      <c r="BE284" s="70">
        <v>4422.6499999999996</v>
      </c>
      <c r="BF284">
        <v>1.2881</v>
      </c>
      <c r="BG284">
        <v>0.55659999999999998</v>
      </c>
      <c r="BH284">
        <v>0.21290000000000001</v>
      </c>
      <c r="BI284">
        <v>0.16980000000000001</v>
      </c>
      <c r="BJ284">
        <v>3.95E-2</v>
      </c>
      <c r="BK284">
        <v>2.1100000000000001E-2</v>
      </c>
    </row>
    <row r="285" spans="1:63" x14ac:dyDescent="0.25">
      <c r="A285" t="s">
        <v>364</v>
      </c>
      <c r="B285">
        <v>48009</v>
      </c>
      <c r="C285">
        <v>29.81</v>
      </c>
      <c r="D285">
        <v>147.19999999999999</v>
      </c>
      <c r="E285" s="70">
        <v>4387.96</v>
      </c>
      <c r="F285" s="70">
        <v>4117.9399999999996</v>
      </c>
      <c r="G285">
        <v>2.3E-2</v>
      </c>
      <c r="H285">
        <v>0.1489</v>
      </c>
      <c r="I285">
        <v>1.6000000000000001E-3</v>
      </c>
      <c r="J285">
        <v>3.5299999999999998E-2</v>
      </c>
      <c r="K285">
        <v>0.72540000000000004</v>
      </c>
      <c r="L285">
        <v>6.5799999999999997E-2</v>
      </c>
      <c r="M285">
        <v>0.35630000000000001</v>
      </c>
      <c r="N285">
        <v>2.1299999999999999E-2</v>
      </c>
      <c r="O285">
        <v>0.13539999999999999</v>
      </c>
      <c r="P285" s="70">
        <v>59703.71</v>
      </c>
      <c r="Q285">
        <v>0.24490000000000001</v>
      </c>
      <c r="R285">
        <v>0.21740000000000001</v>
      </c>
      <c r="S285">
        <v>0.53769999999999996</v>
      </c>
      <c r="T285">
        <v>19.09</v>
      </c>
      <c r="U285">
        <v>23.31</v>
      </c>
      <c r="V285" s="70">
        <v>84822.03</v>
      </c>
      <c r="W285">
        <v>184.92</v>
      </c>
      <c r="X285" s="70">
        <v>144867.95000000001</v>
      </c>
      <c r="Y285">
        <v>0.76629999999999998</v>
      </c>
      <c r="Z285">
        <v>0.20899999999999999</v>
      </c>
      <c r="AA285">
        <v>2.46E-2</v>
      </c>
      <c r="AB285">
        <v>0.23369999999999999</v>
      </c>
      <c r="AC285">
        <v>144.87</v>
      </c>
      <c r="AD285" s="70">
        <v>5809.51</v>
      </c>
      <c r="AE285">
        <v>733.73</v>
      </c>
      <c r="AF285" s="70">
        <v>168514.5</v>
      </c>
      <c r="AG285" t="s">
        <v>751</v>
      </c>
      <c r="AH285" s="70">
        <v>35896</v>
      </c>
      <c r="AI285" s="70">
        <v>56958.35</v>
      </c>
      <c r="AJ285">
        <v>63.29</v>
      </c>
      <c r="AK285">
        <v>39.33</v>
      </c>
      <c r="AL285">
        <v>42.97</v>
      </c>
      <c r="AM285">
        <v>5.28</v>
      </c>
      <c r="AN285" s="70">
        <v>1158.3399999999999</v>
      </c>
      <c r="AO285">
        <v>0.97770000000000001</v>
      </c>
      <c r="AP285" s="70">
        <v>1179.5</v>
      </c>
      <c r="AQ285" s="70">
        <v>1777.87</v>
      </c>
      <c r="AR285" s="70">
        <v>6040.75</v>
      </c>
      <c r="AS285">
        <v>554.19000000000005</v>
      </c>
      <c r="AT285">
        <v>268.77999999999997</v>
      </c>
      <c r="AU285" s="70">
        <v>9821.1</v>
      </c>
      <c r="AV285" s="70">
        <v>3685.27</v>
      </c>
      <c r="AW285">
        <v>0.34489999999999998</v>
      </c>
      <c r="AX285" s="70">
        <v>5447.55</v>
      </c>
      <c r="AY285">
        <v>0.50980000000000003</v>
      </c>
      <c r="AZ285">
        <v>891.82</v>
      </c>
      <c r="BA285">
        <v>8.3500000000000005E-2</v>
      </c>
      <c r="BB285">
        <v>660.92</v>
      </c>
      <c r="BC285">
        <v>6.1899999999999997E-2</v>
      </c>
      <c r="BD285" s="70">
        <v>10685.55</v>
      </c>
      <c r="BE285" s="70">
        <v>2069.46</v>
      </c>
      <c r="BF285">
        <v>0.40210000000000001</v>
      </c>
      <c r="BG285">
        <v>0.58050000000000002</v>
      </c>
      <c r="BH285">
        <v>0.22439999999999999</v>
      </c>
      <c r="BI285">
        <v>0.14480000000000001</v>
      </c>
      <c r="BJ285">
        <v>2.9100000000000001E-2</v>
      </c>
      <c r="BK285">
        <v>2.12E-2</v>
      </c>
    </row>
    <row r="286" spans="1:63" x14ac:dyDescent="0.25">
      <c r="A286" t="s">
        <v>365</v>
      </c>
      <c r="B286">
        <v>48017</v>
      </c>
      <c r="C286">
        <v>106.05</v>
      </c>
      <c r="D286">
        <v>18.28</v>
      </c>
      <c r="E286" s="70">
        <v>1938.88</v>
      </c>
      <c r="F286" s="70">
        <v>1915.59</v>
      </c>
      <c r="G286">
        <v>3.3E-3</v>
      </c>
      <c r="H286">
        <v>5.1000000000000004E-3</v>
      </c>
      <c r="I286">
        <v>1.2999999999999999E-3</v>
      </c>
      <c r="J286">
        <v>9.7000000000000003E-3</v>
      </c>
      <c r="K286">
        <v>0.96379999999999999</v>
      </c>
      <c r="L286">
        <v>1.6799999999999999E-2</v>
      </c>
      <c r="M286">
        <v>0.40100000000000002</v>
      </c>
      <c r="N286">
        <v>2.5000000000000001E-3</v>
      </c>
      <c r="O286">
        <v>0.14019999999999999</v>
      </c>
      <c r="P286" s="70">
        <v>51957.1</v>
      </c>
      <c r="Q286">
        <v>0.19719999999999999</v>
      </c>
      <c r="R286">
        <v>0.18540000000000001</v>
      </c>
      <c r="S286">
        <v>0.61739999999999995</v>
      </c>
      <c r="T286">
        <v>18.87</v>
      </c>
      <c r="U286">
        <v>12.64</v>
      </c>
      <c r="V286" s="70">
        <v>67718.38</v>
      </c>
      <c r="W286">
        <v>148</v>
      </c>
      <c r="X286" s="70">
        <v>115472.01</v>
      </c>
      <c r="Y286">
        <v>0.83989999999999998</v>
      </c>
      <c r="Z286">
        <v>0.1066</v>
      </c>
      <c r="AA286">
        <v>5.3499999999999999E-2</v>
      </c>
      <c r="AB286">
        <v>0.16009999999999999</v>
      </c>
      <c r="AC286">
        <v>115.47</v>
      </c>
      <c r="AD286" s="70">
        <v>3060.24</v>
      </c>
      <c r="AE286">
        <v>415.25</v>
      </c>
      <c r="AF286" s="70">
        <v>117924.63</v>
      </c>
      <c r="AG286" t="s">
        <v>751</v>
      </c>
      <c r="AH286" s="70">
        <v>32465</v>
      </c>
      <c r="AI286" s="70">
        <v>46790.7</v>
      </c>
      <c r="AJ286">
        <v>39.71</v>
      </c>
      <c r="AK286">
        <v>25.51</v>
      </c>
      <c r="AL286">
        <v>28.39</v>
      </c>
      <c r="AM286">
        <v>4.42</v>
      </c>
      <c r="AN286">
        <v>738.98</v>
      </c>
      <c r="AO286">
        <v>0.95679999999999998</v>
      </c>
      <c r="AP286" s="70">
        <v>1078.1400000000001</v>
      </c>
      <c r="AQ286" s="70">
        <v>1821.26</v>
      </c>
      <c r="AR286" s="70">
        <v>5067.29</v>
      </c>
      <c r="AS286">
        <v>388.85</v>
      </c>
      <c r="AT286">
        <v>213.76</v>
      </c>
      <c r="AU286" s="70">
        <v>8569.31</v>
      </c>
      <c r="AV286" s="70">
        <v>4959.55</v>
      </c>
      <c r="AW286">
        <v>0.52039999999999997</v>
      </c>
      <c r="AX286" s="70">
        <v>2982.32</v>
      </c>
      <c r="AY286">
        <v>0.31290000000000001</v>
      </c>
      <c r="AZ286">
        <v>893.33</v>
      </c>
      <c r="BA286">
        <v>9.3700000000000006E-2</v>
      </c>
      <c r="BB286">
        <v>695.19</v>
      </c>
      <c r="BC286">
        <v>7.2900000000000006E-2</v>
      </c>
      <c r="BD286" s="70">
        <v>9530.39</v>
      </c>
      <c r="BE286" s="70">
        <v>4185.4799999999996</v>
      </c>
      <c r="BF286">
        <v>1.2186999999999999</v>
      </c>
      <c r="BG286">
        <v>0.54610000000000003</v>
      </c>
      <c r="BH286">
        <v>0.2233</v>
      </c>
      <c r="BI286">
        <v>0.1706</v>
      </c>
      <c r="BJ286">
        <v>3.7600000000000001E-2</v>
      </c>
      <c r="BK286">
        <v>2.24E-2</v>
      </c>
    </row>
    <row r="287" spans="1:63" x14ac:dyDescent="0.25">
      <c r="A287" t="s">
        <v>366</v>
      </c>
      <c r="B287">
        <v>44222</v>
      </c>
      <c r="C287">
        <v>16.329999999999998</v>
      </c>
      <c r="D287">
        <v>271.04000000000002</v>
      </c>
      <c r="E287" s="70">
        <v>4426.96</v>
      </c>
      <c r="F287" s="70">
        <v>3539.09</v>
      </c>
      <c r="G287">
        <v>4.5999999999999999E-3</v>
      </c>
      <c r="H287">
        <v>0.36280000000000001</v>
      </c>
      <c r="I287">
        <v>1E-3</v>
      </c>
      <c r="J287">
        <v>6.6900000000000001E-2</v>
      </c>
      <c r="K287">
        <v>0.47020000000000001</v>
      </c>
      <c r="L287">
        <v>9.4500000000000001E-2</v>
      </c>
      <c r="M287">
        <v>0.80269999999999997</v>
      </c>
      <c r="N287">
        <v>3.04E-2</v>
      </c>
      <c r="O287">
        <v>0.1822</v>
      </c>
      <c r="P287" s="70">
        <v>54387.519999999997</v>
      </c>
      <c r="Q287">
        <v>0.19800000000000001</v>
      </c>
      <c r="R287">
        <v>0.18360000000000001</v>
      </c>
      <c r="S287">
        <v>0.61839999999999995</v>
      </c>
      <c r="T287">
        <v>18.12</v>
      </c>
      <c r="U287">
        <v>28.05</v>
      </c>
      <c r="V287" s="70">
        <v>74898.58</v>
      </c>
      <c r="W287">
        <v>155.80000000000001</v>
      </c>
      <c r="X287" s="70">
        <v>74875.28</v>
      </c>
      <c r="Y287">
        <v>0.67310000000000003</v>
      </c>
      <c r="Z287">
        <v>0.27210000000000001</v>
      </c>
      <c r="AA287">
        <v>5.4699999999999999E-2</v>
      </c>
      <c r="AB287">
        <v>0.32690000000000002</v>
      </c>
      <c r="AC287">
        <v>74.88</v>
      </c>
      <c r="AD287" s="70">
        <v>3095.4</v>
      </c>
      <c r="AE287">
        <v>429.86</v>
      </c>
      <c r="AF287" s="70">
        <v>80741.41</v>
      </c>
      <c r="AG287" t="s">
        <v>751</v>
      </c>
      <c r="AH287" s="70">
        <v>23858</v>
      </c>
      <c r="AI287" s="70">
        <v>34625.879999999997</v>
      </c>
      <c r="AJ287">
        <v>57.28</v>
      </c>
      <c r="AK287">
        <v>38.56</v>
      </c>
      <c r="AL287">
        <v>44.02</v>
      </c>
      <c r="AM287">
        <v>4.49</v>
      </c>
      <c r="AN287">
        <v>8.5399999999999991</v>
      </c>
      <c r="AO287">
        <v>1.1963999999999999</v>
      </c>
      <c r="AP287" s="70">
        <v>1572.26</v>
      </c>
      <c r="AQ287" s="70">
        <v>2244.2600000000002</v>
      </c>
      <c r="AR287" s="70">
        <v>6518.05</v>
      </c>
      <c r="AS287">
        <v>674.82</v>
      </c>
      <c r="AT287">
        <v>486.72</v>
      </c>
      <c r="AU287" s="70">
        <v>11496.12</v>
      </c>
      <c r="AV287" s="70">
        <v>7983.31</v>
      </c>
      <c r="AW287">
        <v>0.58250000000000002</v>
      </c>
      <c r="AX287" s="70">
        <v>3163.32</v>
      </c>
      <c r="AY287">
        <v>0.23080000000000001</v>
      </c>
      <c r="AZ287">
        <v>750.52</v>
      </c>
      <c r="BA287">
        <v>5.4800000000000001E-2</v>
      </c>
      <c r="BB287" s="70">
        <v>1807.98</v>
      </c>
      <c r="BC287">
        <v>0.13189999999999999</v>
      </c>
      <c r="BD287" s="70">
        <v>13705.14</v>
      </c>
      <c r="BE287" s="70">
        <v>4457.3</v>
      </c>
      <c r="BF287">
        <v>2.3168000000000002</v>
      </c>
      <c r="BG287">
        <v>0.49199999999999999</v>
      </c>
      <c r="BH287">
        <v>0.1966</v>
      </c>
      <c r="BI287">
        <v>0.27089999999999997</v>
      </c>
      <c r="BJ287">
        <v>2.4400000000000002E-2</v>
      </c>
      <c r="BK287">
        <v>1.61E-2</v>
      </c>
    </row>
    <row r="288" spans="1:63" x14ac:dyDescent="0.25">
      <c r="A288" t="s">
        <v>367</v>
      </c>
      <c r="B288">
        <v>50369</v>
      </c>
      <c r="C288">
        <v>101.52</v>
      </c>
      <c r="D288">
        <v>8.58</v>
      </c>
      <c r="E288">
        <v>870.77</v>
      </c>
      <c r="F288">
        <v>878.9</v>
      </c>
      <c r="G288">
        <v>2.7000000000000001E-3</v>
      </c>
      <c r="H288">
        <v>5.0000000000000001E-3</v>
      </c>
      <c r="I288">
        <v>1.2999999999999999E-3</v>
      </c>
      <c r="J288">
        <v>1.03E-2</v>
      </c>
      <c r="K288">
        <v>0.96509999999999996</v>
      </c>
      <c r="L288">
        <v>1.5699999999999999E-2</v>
      </c>
      <c r="M288">
        <v>0.41830000000000001</v>
      </c>
      <c r="N288">
        <v>2.2000000000000001E-3</v>
      </c>
      <c r="O288">
        <v>0.1414</v>
      </c>
      <c r="P288" s="70">
        <v>49369.86</v>
      </c>
      <c r="Q288">
        <v>0.23880000000000001</v>
      </c>
      <c r="R288">
        <v>0.18010000000000001</v>
      </c>
      <c r="S288">
        <v>0.58109999999999995</v>
      </c>
      <c r="T288">
        <v>17.2</v>
      </c>
      <c r="U288">
        <v>7.6</v>
      </c>
      <c r="V288" s="70">
        <v>61259.05</v>
      </c>
      <c r="W288">
        <v>111.45</v>
      </c>
      <c r="X288" s="70">
        <v>107898.27</v>
      </c>
      <c r="Y288">
        <v>0.90710000000000002</v>
      </c>
      <c r="Z288">
        <v>4.65E-2</v>
      </c>
      <c r="AA288">
        <v>4.6300000000000001E-2</v>
      </c>
      <c r="AB288">
        <v>9.2899999999999996E-2</v>
      </c>
      <c r="AC288">
        <v>107.9</v>
      </c>
      <c r="AD288" s="70">
        <v>2674.73</v>
      </c>
      <c r="AE288">
        <v>409.56</v>
      </c>
      <c r="AF288" s="70">
        <v>94967.8</v>
      </c>
      <c r="AG288" t="s">
        <v>751</v>
      </c>
      <c r="AH288" s="70">
        <v>31905</v>
      </c>
      <c r="AI288" s="70">
        <v>43988.72</v>
      </c>
      <c r="AJ288">
        <v>34.29</v>
      </c>
      <c r="AK288">
        <v>23.94</v>
      </c>
      <c r="AL288">
        <v>25.74</v>
      </c>
      <c r="AM288">
        <v>4.6500000000000004</v>
      </c>
      <c r="AN288" s="70">
        <v>1138.06</v>
      </c>
      <c r="AO288">
        <v>1.2678</v>
      </c>
      <c r="AP288" s="70">
        <v>1266.52</v>
      </c>
      <c r="AQ288" s="70">
        <v>1990.31</v>
      </c>
      <c r="AR288" s="70">
        <v>5406.7</v>
      </c>
      <c r="AS288">
        <v>350.3</v>
      </c>
      <c r="AT288">
        <v>287.42</v>
      </c>
      <c r="AU288" s="70">
        <v>9301.24</v>
      </c>
      <c r="AV288" s="70">
        <v>5727.01</v>
      </c>
      <c r="AW288">
        <v>0.54039999999999999</v>
      </c>
      <c r="AX288" s="70">
        <v>2895.87</v>
      </c>
      <c r="AY288">
        <v>0.2732</v>
      </c>
      <c r="AZ288" s="70">
        <v>1180.8499999999999</v>
      </c>
      <c r="BA288">
        <v>0.1114</v>
      </c>
      <c r="BB288">
        <v>794.42</v>
      </c>
      <c r="BC288">
        <v>7.4999999999999997E-2</v>
      </c>
      <c r="BD288" s="70">
        <v>10598.14</v>
      </c>
      <c r="BE288" s="70">
        <v>5164.22</v>
      </c>
      <c r="BF288">
        <v>1.8345</v>
      </c>
      <c r="BG288">
        <v>0.5363</v>
      </c>
      <c r="BH288">
        <v>0.216</v>
      </c>
      <c r="BI288">
        <v>0.18260000000000001</v>
      </c>
      <c r="BJ288">
        <v>3.8100000000000002E-2</v>
      </c>
      <c r="BK288">
        <v>2.7E-2</v>
      </c>
    </row>
    <row r="289" spans="1:63" x14ac:dyDescent="0.25">
      <c r="A289" t="s">
        <v>368</v>
      </c>
      <c r="B289">
        <v>45450</v>
      </c>
      <c r="C289">
        <v>82.86</v>
      </c>
      <c r="D289">
        <v>14.6</v>
      </c>
      <c r="E289" s="70">
        <v>1209.3800000000001</v>
      </c>
      <c r="F289" s="70">
        <v>1171.95</v>
      </c>
      <c r="G289">
        <v>2.5000000000000001E-3</v>
      </c>
      <c r="H289">
        <v>4.5999999999999999E-3</v>
      </c>
      <c r="I289">
        <v>1.1000000000000001E-3</v>
      </c>
      <c r="J289">
        <v>7.3000000000000001E-3</v>
      </c>
      <c r="K289">
        <v>0.97240000000000004</v>
      </c>
      <c r="L289">
        <v>1.21E-2</v>
      </c>
      <c r="M289">
        <v>0.54069999999999996</v>
      </c>
      <c r="N289">
        <v>1.8E-3</v>
      </c>
      <c r="O289">
        <v>0.15210000000000001</v>
      </c>
      <c r="P289" s="70">
        <v>48231.839999999997</v>
      </c>
      <c r="Q289">
        <v>0.2089</v>
      </c>
      <c r="R289">
        <v>0.21679999999999999</v>
      </c>
      <c r="S289">
        <v>0.57430000000000003</v>
      </c>
      <c r="T289">
        <v>17.3</v>
      </c>
      <c r="U289">
        <v>8.8800000000000008</v>
      </c>
      <c r="V289" s="70">
        <v>65386.96</v>
      </c>
      <c r="W289">
        <v>130.93</v>
      </c>
      <c r="X289" s="70">
        <v>95855.01</v>
      </c>
      <c r="Y289">
        <v>0.76019999999999999</v>
      </c>
      <c r="Z289">
        <v>0.1268</v>
      </c>
      <c r="AA289">
        <v>0.113</v>
      </c>
      <c r="AB289">
        <v>0.23980000000000001</v>
      </c>
      <c r="AC289">
        <v>95.86</v>
      </c>
      <c r="AD289" s="70">
        <v>2564.15</v>
      </c>
      <c r="AE289">
        <v>332.28</v>
      </c>
      <c r="AF289" s="70">
        <v>98137.9</v>
      </c>
      <c r="AG289" t="s">
        <v>751</v>
      </c>
      <c r="AH289" s="70">
        <v>28975</v>
      </c>
      <c r="AI289" s="70">
        <v>41082.160000000003</v>
      </c>
      <c r="AJ289">
        <v>34.72</v>
      </c>
      <c r="AK289">
        <v>25.32</v>
      </c>
      <c r="AL289">
        <v>27.23</v>
      </c>
      <c r="AM289">
        <v>3.91</v>
      </c>
      <c r="AN289" s="70">
        <v>1312.45</v>
      </c>
      <c r="AO289">
        <v>0.99439999999999995</v>
      </c>
      <c r="AP289" s="70">
        <v>1225.2</v>
      </c>
      <c r="AQ289" s="70">
        <v>2064.27</v>
      </c>
      <c r="AR289" s="70">
        <v>5361.48</v>
      </c>
      <c r="AS289">
        <v>480.85</v>
      </c>
      <c r="AT289">
        <v>284.54000000000002</v>
      </c>
      <c r="AU289" s="70">
        <v>9416.33</v>
      </c>
      <c r="AV289" s="70">
        <v>6136.83</v>
      </c>
      <c r="AW289">
        <v>0.57499999999999996</v>
      </c>
      <c r="AX289" s="70">
        <v>2425.12</v>
      </c>
      <c r="AY289">
        <v>0.22720000000000001</v>
      </c>
      <c r="AZ289">
        <v>946.95</v>
      </c>
      <c r="BA289">
        <v>8.8700000000000001E-2</v>
      </c>
      <c r="BB289" s="70">
        <v>1163.53</v>
      </c>
      <c r="BC289">
        <v>0.109</v>
      </c>
      <c r="BD289" s="70">
        <v>10672.42</v>
      </c>
      <c r="BE289" s="70">
        <v>5214.1499999999996</v>
      </c>
      <c r="BF289">
        <v>2.0739000000000001</v>
      </c>
      <c r="BG289">
        <v>0.51459999999999995</v>
      </c>
      <c r="BH289">
        <v>0.2266</v>
      </c>
      <c r="BI289">
        <v>0.1956</v>
      </c>
      <c r="BJ289">
        <v>4.0099999999999997E-2</v>
      </c>
      <c r="BK289">
        <v>2.3199999999999998E-2</v>
      </c>
    </row>
    <row r="290" spans="1:63" x14ac:dyDescent="0.25">
      <c r="A290" t="s">
        <v>369</v>
      </c>
      <c r="B290">
        <v>50443</v>
      </c>
      <c r="C290">
        <v>56.43</v>
      </c>
      <c r="D290">
        <v>71.099999999999994</v>
      </c>
      <c r="E290" s="70">
        <v>4012.13</v>
      </c>
      <c r="F290" s="70">
        <v>3820.58</v>
      </c>
      <c r="G290">
        <v>1.5100000000000001E-2</v>
      </c>
      <c r="H290">
        <v>1.54E-2</v>
      </c>
      <c r="I290">
        <v>1.2999999999999999E-3</v>
      </c>
      <c r="J290">
        <v>2.1999999999999999E-2</v>
      </c>
      <c r="K290">
        <v>0.91959999999999997</v>
      </c>
      <c r="L290">
        <v>2.6700000000000002E-2</v>
      </c>
      <c r="M290">
        <v>0.20349999999999999</v>
      </c>
      <c r="N290">
        <v>8.0999999999999996E-3</v>
      </c>
      <c r="O290">
        <v>0.11310000000000001</v>
      </c>
      <c r="P290" s="70">
        <v>58920.66</v>
      </c>
      <c r="Q290">
        <v>0.2079</v>
      </c>
      <c r="R290">
        <v>0.21990000000000001</v>
      </c>
      <c r="S290">
        <v>0.57220000000000004</v>
      </c>
      <c r="T290">
        <v>20.010000000000002</v>
      </c>
      <c r="U290">
        <v>19.82</v>
      </c>
      <c r="V290" s="70">
        <v>80005.7</v>
      </c>
      <c r="W290">
        <v>199.07</v>
      </c>
      <c r="X290" s="70">
        <v>161348.87</v>
      </c>
      <c r="Y290">
        <v>0.86439999999999995</v>
      </c>
      <c r="Z290">
        <v>0.11269999999999999</v>
      </c>
      <c r="AA290">
        <v>2.2800000000000001E-2</v>
      </c>
      <c r="AB290">
        <v>0.1356</v>
      </c>
      <c r="AC290">
        <v>161.35</v>
      </c>
      <c r="AD290" s="70">
        <v>5860.55</v>
      </c>
      <c r="AE290">
        <v>783.16</v>
      </c>
      <c r="AF290" s="70">
        <v>186650.56</v>
      </c>
      <c r="AG290" t="s">
        <v>751</v>
      </c>
      <c r="AH290" s="70">
        <v>42853</v>
      </c>
      <c r="AI290" s="70">
        <v>71313.899999999994</v>
      </c>
      <c r="AJ290">
        <v>58.77</v>
      </c>
      <c r="AK290">
        <v>35.44</v>
      </c>
      <c r="AL290">
        <v>37.869999999999997</v>
      </c>
      <c r="AM290">
        <v>4.3600000000000003</v>
      </c>
      <c r="AN290" s="70">
        <v>1514.41</v>
      </c>
      <c r="AO290">
        <v>0.78849999999999998</v>
      </c>
      <c r="AP290" s="70">
        <v>1097.25</v>
      </c>
      <c r="AQ290" s="70">
        <v>1749.32</v>
      </c>
      <c r="AR290" s="70">
        <v>5397.78</v>
      </c>
      <c r="AS290">
        <v>524.71</v>
      </c>
      <c r="AT290">
        <v>249.72</v>
      </c>
      <c r="AU290" s="70">
        <v>9018.7800000000007</v>
      </c>
      <c r="AV290" s="70">
        <v>3327.05</v>
      </c>
      <c r="AW290">
        <v>0.3357</v>
      </c>
      <c r="AX290" s="70">
        <v>5339.74</v>
      </c>
      <c r="AY290">
        <v>0.53879999999999995</v>
      </c>
      <c r="AZ290">
        <v>824.25</v>
      </c>
      <c r="BA290">
        <v>8.3199999999999996E-2</v>
      </c>
      <c r="BB290">
        <v>419.65</v>
      </c>
      <c r="BC290">
        <v>4.2299999999999997E-2</v>
      </c>
      <c r="BD290" s="70">
        <v>9910.69</v>
      </c>
      <c r="BE290" s="70">
        <v>2100.15</v>
      </c>
      <c r="BF290">
        <v>0.29509999999999997</v>
      </c>
      <c r="BG290">
        <v>0.5907</v>
      </c>
      <c r="BH290">
        <v>0.21840000000000001</v>
      </c>
      <c r="BI290">
        <v>0.1396</v>
      </c>
      <c r="BJ290">
        <v>3.2399999999999998E-2</v>
      </c>
      <c r="BK290">
        <v>1.89E-2</v>
      </c>
    </row>
    <row r="291" spans="1:63" x14ac:dyDescent="0.25">
      <c r="A291" t="s">
        <v>370</v>
      </c>
      <c r="B291">
        <v>44230</v>
      </c>
      <c r="C291">
        <v>17.600000000000001</v>
      </c>
      <c r="D291">
        <v>112.04</v>
      </c>
      <c r="E291" s="70">
        <v>1877.99</v>
      </c>
      <c r="F291" s="70">
        <v>1624.04</v>
      </c>
      <c r="G291">
        <v>7.1000000000000004E-3</v>
      </c>
      <c r="H291">
        <v>0.28710000000000002</v>
      </c>
      <c r="I291">
        <v>1.5E-3</v>
      </c>
      <c r="J291">
        <v>6.8500000000000005E-2</v>
      </c>
      <c r="K291">
        <v>0.53380000000000005</v>
      </c>
      <c r="L291">
        <v>0.1019</v>
      </c>
      <c r="M291">
        <v>0.70730000000000004</v>
      </c>
      <c r="N291">
        <v>2.4799999999999999E-2</v>
      </c>
      <c r="O291">
        <v>0.1658</v>
      </c>
      <c r="P291" s="70">
        <v>54181.23</v>
      </c>
      <c r="Q291">
        <v>0.27689999999999998</v>
      </c>
      <c r="R291">
        <v>0.2026</v>
      </c>
      <c r="S291">
        <v>0.52049999999999996</v>
      </c>
      <c r="T291">
        <v>17.45</v>
      </c>
      <c r="U291">
        <v>15.11</v>
      </c>
      <c r="V291" s="70">
        <v>71620.990000000005</v>
      </c>
      <c r="W291">
        <v>121.64</v>
      </c>
      <c r="X291" s="70">
        <v>104767.62</v>
      </c>
      <c r="Y291">
        <v>0.5877</v>
      </c>
      <c r="Z291">
        <v>0.36449999999999999</v>
      </c>
      <c r="AA291">
        <v>4.7699999999999999E-2</v>
      </c>
      <c r="AB291">
        <v>0.4123</v>
      </c>
      <c r="AC291">
        <v>104.77</v>
      </c>
      <c r="AD291" s="70">
        <v>4095.58</v>
      </c>
      <c r="AE291">
        <v>440.27</v>
      </c>
      <c r="AF291" s="70">
        <v>109946.99</v>
      </c>
      <c r="AG291" t="s">
        <v>751</v>
      </c>
      <c r="AH291" s="70">
        <v>23890</v>
      </c>
      <c r="AI291" s="70">
        <v>38117.03</v>
      </c>
      <c r="AJ291">
        <v>52.93</v>
      </c>
      <c r="AK291">
        <v>35.340000000000003</v>
      </c>
      <c r="AL291">
        <v>39.770000000000003</v>
      </c>
      <c r="AM291">
        <v>4.8899999999999997</v>
      </c>
      <c r="AN291" s="70">
        <v>2384.8200000000002</v>
      </c>
      <c r="AO291">
        <v>1.1317999999999999</v>
      </c>
      <c r="AP291" s="70">
        <v>1603.1</v>
      </c>
      <c r="AQ291" s="70">
        <v>2047.37</v>
      </c>
      <c r="AR291" s="70">
        <v>6251.49</v>
      </c>
      <c r="AS291">
        <v>611.74</v>
      </c>
      <c r="AT291">
        <v>374.96</v>
      </c>
      <c r="AU291" s="70">
        <v>10888.66</v>
      </c>
      <c r="AV291" s="70">
        <v>6429.78</v>
      </c>
      <c r="AW291">
        <v>0.49419999999999997</v>
      </c>
      <c r="AX291" s="70">
        <v>4006.3</v>
      </c>
      <c r="AY291">
        <v>0.30790000000000001</v>
      </c>
      <c r="AZ291" s="70">
        <v>1084.32</v>
      </c>
      <c r="BA291">
        <v>8.3299999999999999E-2</v>
      </c>
      <c r="BB291" s="70">
        <v>1489.59</v>
      </c>
      <c r="BC291">
        <v>0.1145</v>
      </c>
      <c r="BD291" s="70">
        <v>13009.99</v>
      </c>
      <c r="BE291" s="70">
        <v>3701.56</v>
      </c>
      <c r="BF291">
        <v>1.492</v>
      </c>
      <c r="BG291">
        <v>0.50239999999999996</v>
      </c>
      <c r="BH291">
        <v>0.19950000000000001</v>
      </c>
      <c r="BI291">
        <v>0.2462</v>
      </c>
      <c r="BJ291">
        <v>2.52E-2</v>
      </c>
      <c r="BK291">
        <v>2.6700000000000002E-2</v>
      </c>
    </row>
    <row r="292" spans="1:63" x14ac:dyDescent="0.25">
      <c r="A292" t="s">
        <v>371</v>
      </c>
      <c r="B292">
        <v>49080</v>
      </c>
      <c r="C292">
        <v>127.33</v>
      </c>
      <c r="D292">
        <v>15.38</v>
      </c>
      <c r="E292" s="70">
        <v>1957.8</v>
      </c>
      <c r="F292" s="70">
        <v>1906.7</v>
      </c>
      <c r="G292">
        <v>3.0999999999999999E-3</v>
      </c>
      <c r="H292">
        <v>4.8999999999999998E-3</v>
      </c>
      <c r="I292">
        <v>1.1999999999999999E-3</v>
      </c>
      <c r="J292">
        <v>7.7999999999999996E-3</v>
      </c>
      <c r="K292">
        <v>0.96899999999999997</v>
      </c>
      <c r="L292">
        <v>1.3899999999999999E-2</v>
      </c>
      <c r="M292">
        <v>0.4083</v>
      </c>
      <c r="N292">
        <v>2.8999999999999998E-3</v>
      </c>
      <c r="O292">
        <v>0.1396</v>
      </c>
      <c r="P292" s="70">
        <v>52811.76</v>
      </c>
      <c r="Q292">
        <v>0.16900000000000001</v>
      </c>
      <c r="R292">
        <v>0.193</v>
      </c>
      <c r="S292">
        <v>0.63800000000000001</v>
      </c>
      <c r="T292">
        <v>18.89</v>
      </c>
      <c r="U292">
        <v>13.05</v>
      </c>
      <c r="V292" s="70">
        <v>67221.990000000005</v>
      </c>
      <c r="W292">
        <v>145</v>
      </c>
      <c r="X292" s="70">
        <v>122796</v>
      </c>
      <c r="Y292">
        <v>0.81930000000000003</v>
      </c>
      <c r="Z292">
        <v>0.1142</v>
      </c>
      <c r="AA292">
        <v>6.6500000000000004E-2</v>
      </c>
      <c r="AB292">
        <v>0.1807</v>
      </c>
      <c r="AC292">
        <v>122.8</v>
      </c>
      <c r="AD292" s="70">
        <v>3225.5</v>
      </c>
      <c r="AE292">
        <v>416.83</v>
      </c>
      <c r="AF292" s="70">
        <v>123012.32</v>
      </c>
      <c r="AG292" t="s">
        <v>751</v>
      </c>
      <c r="AH292" s="70">
        <v>32639</v>
      </c>
      <c r="AI292" s="70">
        <v>47393.43</v>
      </c>
      <c r="AJ292">
        <v>39.79</v>
      </c>
      <c r="AK292">
        <v>25.53</v>
      </c>
      <c r="AL292">
        <v>27.43</v>
      </c>
      <c r="AM292">
        <v>4.45</v>
      </c>
      <c r="AN292">
        <v>794.89</v>
      </c>
      <c r="AO292">
        <v>0.93610000000000004</v>
      </c>
      <c r="AP292" s="70">
        <v>1085.71</v>
      </c>
      <c r="AQ292" s="70">
        <v>1889.13</v>
      </c>
      <c r="AR292" s="70">
        <v>5043.6499999999996</v>
      </c>
      <c r="AS292">
        <v>429.95</v>
      </c>
      <c r="AT292">
        <v>237.79</v>
      </c>
      <c r="AU292" s="70">
        <v>8686.24</v>
      </c>
      <c r="AV292" s="70">
        <v>4910.2700000000004</v>
      </c>
      <c r="AW292">
        <v>0.50790000000000002</v>
      </c>
      <c r="AX292" s="70">
        <v>3117.16</v>
      </c>
      <c r="AY292">
        <v>0.32240000000000002</v>
      </c>
      <c r="AZ292">
        <v>927.79</v>
      </c>
      <c r="BA292">
        <v>9.6000000000000002E-2</v>
      </c>
      <c r="BB292">
        <v>712.93</v>
      </c>
      <c r="BC292">
        <v>7.3700000000000002E-2</v>
      </c>
      <c r="BD292" s="70">
        <v>9668.15</v>
      </c>
      <c r="BE292" s="70">
        <v>4073.42</v>
      </c>
      <c r="BF292">
        <v>1.1469</v>
      </c>
      <c r="BG292">
        <v>0.5444</v>
      </c>
      <c r="BH292">
        <v>0.21970000000000001</v>
      </c>
      <c r="BI292">
        <v>0.17560000000000001</v>
      </c>
      <c r="BJ292">
        <v>3.8399999999999997E-2</v>
      </c>
      <c r="BK292">
        <v>2.18E-2</v>
      </c>
    </row>
    <row r="293" spans="1:63" x14ac:dyDescent="0.25">
      <c r="A293" t="s">
        <v>372</v>
      </c>
      <c r="B293">
        <v>44248</v>
      </c>
      <c r="C293">
        <v>127</v>
      </c>
      <c r="D293">
        <v>20.260000000000002</v>
      </c>
      <c r="E293" s="70">
        <v>2573.6</v>
      </c>
      <c r="F293" s="70">
        <v>2500.48</v>
      </c>
      <c r="G293">
        <v>5.4999999999999997E-3</v>
      </c>
      <c r="H293">
        <v>8.5000000000000006E-3</v>
      </c>
      <c r="I293">
        <v>1.1999999999999999E-3</v>
      </c>
      <c r="J293">
        <v>1.3100000000000001E-2</v>
      </c>
      <c r="K293">
        <v>0.94930000000000003</v>
      </c>
      <c r="L293">
        <v>2.2499999999999999E-2</v>
      </c>
      <c r="M293">
        <v>0.52749999999999997</v>
      </c>
      <c r="N293">
        <v>3.8999999999999998E-3</v>
      </c>
      <c r="O293">
        <v>0.1709</v>
      </c>
      <c r="P293" s="70">
        <v>53483.46</v>
      </c>
      <c r="Q293">
        <v>0.18149999999999999</v>
      </c>
      <c r="R293">
        <v>0.17860000000000001</v>
      </c>
      <c r="S293">
        <v>0.64</v>
      </c>
      <c r="T293">
        <v>17.920000000000002</v>
      </c>
      <c r="U293">
        <v>16.809999999999999</v>
      </c>
      <c r="V293" s="70">
        <v>73795.59</v>
      </c>
      <c r="W293">
        <v>148.83000000000001</v>
      </c>
      <c r="X293" s="70">
        <v>105329.55</v>
      </c>
      <c r="Y293">
        <v>0.78200000000000003</v>
      </c>
      <c r="Z293">
        <v>0.16350000000000001</v>
      </c>
      <c r="AA293">
        <v>5.45E-2</v>
      </c>
      <c r="AB293">
        <v>0.218</v>
      </c>
      <c r="AC293">
        <v>105.33</v>
      </c>
      <c r="AD293" s="70">
        <v>2915.7</v>
      </c>
      <c r="AE293">
        <v>412.25</v>
      </c>
      <c r="AF293" s="70">
        <v>104411.95</v>
      </c>
      <c r="AG293" t="s">
        <v>751</v>
      </c>
      <c r="AH293" s="70">
        <v>29282</v>
      </c>
      <c r="AI293" s="70">
        <v>42586.31</v>
      </c>
      <c r="AJ293">
        <v>38.58</v>
      </c>
      <c r="AK293">
        <v>26.54</v>
      </c>
      <c r="AL293">
        <v>30.22</v>
      </c>
      <c r="AM293">
        <v>3.89</v>
      </c>
      <c r="AN293">
        <v>783.58</v>
      </c>
      <c r="AO293">
        <v>0.96289999999999998</v>
      </c>
      <c r="AP293" s="70">
        <v>1135.76</v>
      </c>
      <c r="AQ293" s="70">
        <v>1739.59</v>
      </c>
      <c r="AR293" s="70">
        <v>5470.29</v>
      </c>
      <c r="AS293">
        <v>468.25</v>
      </c>
      <c r="AT293">
        <v>300.8</v>
      </c>
      <c r="AU293" s="70">
        <v>9114.7000000000007</v>
      </c>
      <c r="AV293" s="70">
        <v>5406.23</v>
      </c>
      <c r="AW293">
        <v>0.54059999999999997</v>
      </c>
      <c r="AX293" s="70">
        <v>2768.68</v>
      </c>
      <c r="AY293">
        <v>0.27689999999999998</v>
      </c>
      <c r="AZ293">
        <v>835.65</v>
      </c>
      <c r="BA293">
        <v>8.3599999999999994E-2</v>
      </c>
      <c r="BB293">
        <v>988.98</v>
      </c>
      <c r="BC293">
        <v>9.8900000000000002E-2</v>
      </c>
      <c r="BD293" s="70">
        <v>9999.5499999999993</v>
      </c>
      <c r="BE293" s="70">
        <v>4446.3599999999997</v>
      </c>
      <c r="BF293">
        <v>1.5222</v>
      </c>
      <c r="BG293">
        <v>0.54490000000000005</v>
      </c>
      <c r="BH293">
        <v>0.22670000000000001</v>
      </c>
      <c r="BI293">
        <v>0.17069999999999999</v>
      </c>
      <c r="BJ293">
        <v>3.1800000000000002E-2</v>
      </c>
      <c r="BK293">
        <v>2.5999999999999999E-2</v>
      </c>
    </row>
    <row r="294" spans="1:63" x14ac:dyDescent="0.25">
      <c r="A294" t="s">
        <v>373</v>
      </c>
      <c r="B294">
        <v>44255</v>
      </c>
      <c r="C294">
        <v>67.290000000000006</v>
      </c>
      <c r="D294">
        <v>33.81</v>
      </c>
      <c r="E294" s="70">
        <v>2274.65</v>
      </c>
      <c r="F294" s="70">
        <v>2182.64</v>
      </c>
      <c r="G294">
        <v>8.6E-3</v>
      </c>
      <c r="H294">
        <v>2.1100000000000001E-2</v>
      </c>
      <c r="I294">
        <v>8.0000000000000004E-4</v>
      </c>
      <c r="J294">
        <v>3.9100000000000003E-2</v>
      </c>
      <c r="K294">
        <v>0.89270000000000005</v>
      </c>
      <c r="L294">
        <v>3.7699999999999997E-2</v>
      </c>
      <c r="M294">
        <v>0.44850000000000001</v>
      </c>
      <c r="N294">
        <v>1.1900000000000001E-2</v>
      </c>
      <c r="O294">
        <v>0.14960000000000001</v>
      </c>
      <c r="P294" s="70">
        <v>52402.720000000001</v>
      </c>
      <c r="Q294">
        <v>0.20849999999999999</v>
      </c>
      <c r="R294">
        <v>0.1862</v>
      </c>
      <c r="S294">
        <v>0.60529999999999995</v>
      </c>
      <c r="T294">
        <v>18.5</v>
      </c>
      <c r="U294">
        <v>14.18</v>
      </c>
      <c r="V294" s="70">
        <v>71199.12</v>
      </c>
      <c r="W294">
        <v>155.82</v>
      </c>
      <c r="X294" s="70">
        <v>124206.08</v>
      </c>
      <c r="Y294">
        <v>0.73509999999999998</v>
      </c>
      <c r="Z294">
        <v>0.22550000000000001</v>
      </c>
      <c r="AA294">
        <v>3.9399999999999998E-2</v>
      </c>
      <c r="AB294">
        <v>0.26490000000000002</v>
      </c>
      <c r="AC294">
        <v>124.21</v>
      </c>
      <c r="AD294" s="70">
        <v>3980.88</v>
      </c>
      <c r="AE294">
        <v>480.82</v>
      </c>
      <c r="AF294" s="70">
        <v>131685.01999999999</v>
      </c>
      <c r="AG294" t="s">
        <v>751</v>
      </c>
      <c r="AH294" s="70">
        <v>30160</v>
      </c>
      <c r="AI294" s="70">
        <v>46562.83</v>
      </c>
      <c r="AJ294">
        <v>50.11</v>
      </c>
      <c r="AK294">
        <v>29.59</v>
      </c>
      <c r="AL294">
        <v>37.520000000000003</v>
      </c>
      <c r="AM294">
        <v>4.1500000000000004</v>
      </c>
      <c r="AN294">
        <v>961.29</v>
      </c>
      <c r="AO294">
        <v>0.91220000000000001</v>
      </c>
      <c r="AP294" s="70">
        <v>1154.0899999999999</v>
      </c>
      <c r="AQ294" s="70">
        <v>1652.61</v>
      </c>
      <c r="AR294" s="70">
        <v>5372.79</v>
      </c>
      <c r="AS294">
        <v>437.45</v>
      </c>
      <c r="AT294">
        <v>237.35</v>
      </c>
      <c r="AU294" s="70">
        <v>8854.2900000000009</v>
      </c>
      <c r="AV294" s="70">
        <v>4400.8500000000004</v>
      </c>
      <c r="AW294">
        <v>0.44629999999999997</v>
      </c>
      <c r="AX294" s="70">
        <v>3700.22</v>
      </c>
      <c r="AY294">
        <v>0.37530000000000002</v>
      </c>
      <c r="AZ294">
        <v>943.58</v>
      </c>
      <c r="BA294">
        <v>9.5699999999999993E-2</v>
      </c>
      <c r="BB294">
        <v>815.15</v>
      </c>
      <c r="BC294">
        <v>8.2699999999999996E-2</v>
      </c>
      <c r="BD294" s="70">
        <v>9859.7999999999993</v>
      </c>
      <c r="BE294" s="70">
        <v>2988.02</v>
      </c>
      <c r="BF294">
        <v>0.78369999999999995</v>
      </c>
      <c r="BG294">
        <v>0.55269999999999997</v>
      </c>
      <c r="BH294">
        <v>0.21829999999999999</v>
      </c>
      <c r="BI294">
        <v>0.17399999999999999</v>
      </c>
      <c r="BJ294">
        <v>3.32E-2</v>
      </c>
      <c r="BK294">
        <v>2.18E-2</v>
      </c>
    </row>
    <row r="295" spans="1:63" x14ac:dyDescent="0.25">
      <c r="A295" t="s">
        <v>374</v>
      </c>
      <c r="B295">
        <v>44263</v>
      </c>
      <c r="C295">
        <v>18.14</v>
      </c>
      <c r="D295">
        <v>445.41</v>
      </c>
      <c r="E295" s="70">
        <v>8081.01</v>
      </c>
      <c r="F295" s="70">
        <v>6250.53</v>
      </c>
      <c r="G295">
        <v>1.1900000000000001E-2</v>
      </c>
      <c r="H295">
        <v>0.41189999999999999</v>
      </c>
      <c r="I295">
        <v>1.2999999999999999E-3</v>
      </c>
      <c r="J295">
        <v>7.3800000000000004E-2</v>
      </c>
      <c r="K295">
        <v>0.42149999999999999</v>
      </c>
      <c r="L295">
        <v>7.9500000000000001E-2</v>
      </c>
      <c r="M295">
        <v>0.85150000000000003</v>
      </c>
      <c r="N295">
        <v>3.6999999999999998E-2</v>
      </c>
      <c r="O295">
        <v>0.18279999999999999</v>
      </c>
      <c r="P295" s="70">
        <v>56679.96</v>
      </c>
      <c r="Q295">
        <v>0.20019999999999999</v>
      </c>
      <c r="R295">
        <v>0.18540000000000001</v>
      </c>
      <c r="S295">
        <v>0.61439999999999995</v>
      </c>
      <c r="T295">
        <v>17.95</v>
      </c>
      <c r="U295">
        <v>46.18</v>
      </c>
      <c r="V295" s="70">
        <v>78553.100000000006</v>
      </c>
      <c r="W295">
        <v>173.82</v>
      </c>
      <c r="X295" s="70">
        <v>73519.899999999994</v>
      </c>
      <c r="Y295">
        <v>0.68620000000000003</v>
      </c>
      <c r="Z295">
        <v>0.26819999999999999</v>
      </c>
      <c r="AA295">
        <v>4.5600000000000002E-2</v>
      </c>
      <c r="AB295">
        <v>0.31380000000000002</v>
      </c>
      <c r="AC295">
        <v>73.52</v>
      </c>
      <c r="AD295" s="70">
        <v>3356.74</v>
      </c>
      <c r="AE295">
        <v>442.99</v>
      </c>
      <c r="AF295" s="70">
        <v>79382.429999999993</v>
      </c>
      <c r="AG295" t="s">
        <v>751</v>
      </c>
      <c r="AH295" s="70">
        <v>24147</v>
      </c>
      <c r="AI295" s="70">
        <v>34619.769999999997</v>
      </c>
      <c r="AJ295">
        <v>63.01</v>
      </c>
      <c r="AK295">
        <v>41.27</v>
      </c>
      <c r="AL295">
        <v>49.5</v>
      </c>
      <c r="AM295">
        <v>4.43</v>
      </c>
      <c r="AN295">
        <v>0</v>
      </c>
      <c r="AO295">
        <v>1.2551000000000001</v>
      </c>
      <c r="AP295" s="70">
        <v>1719.98</v>
      </c>
      <c r="AQ295" s="70">
        <v>2332.98</v>
      </c>
      <c r="AR295" s="70">
        <v>6821.03</v>
      </c>
      <c r="AS295">
        <v>753.71</v>
      </c>
      <c r="AT295">
        <v>534.24</v>
      </c>
      <c r="AU295" s="70">
        <v>12161.92</v>
      </c>
      <c r="AV295" s="70">
        <v>8247.57</v>
      </c>
      <c r="AW295">
        <v>0.57250000000000001</v>
      </c>
      <c r="AX295" s="70">
        <v>3537.44</v>
      </c>
      <c r="AY295">
        <v>0.24560000000000001</v>
      </c>
      <c r="AZ295">
        <v>671.53</v>
      </c>
      <c r="BA295">
        <v>4.6600000000000003E-2</v>
      </c>
      <c r="BB295" s="70">
        <v>1949.33</v>
      </c>
      <c r="BC295">
        <v>0.1353</v>
      </c>
      <c r="BD295" s="70">
        <v>14405.86</v>
      </c>
      <c r="BE295" s="70">
        <v>4306.82</v>
      </c>
      <c r="BF295">
        <v>2.2648999999999999</v>
      </c>
      <c r="BG295">
        <v>0.50049999999999994</v>
      </c>
      <c r="BH295">
        <v>0.19939999999999999</v>
      </c>
      <c r="BI295">
        <v>0.2636</v>
      </c>
      <c r="BJ295">
        <v>2.3599999999999999E-2</v>
      </c>
      <c r="BK295">
        <v>1.29E-2</v>
      </c>
    </row>
    <row r="296" spans="1:63" x14ac:dyDescent="0.25">
      <c r="A296" t="s">
        <v>375</v>
      </c>
      <c r="B296">
        <v>50203</v>
      </c>
      <c r="C296">
        <v>86.48</v>
      </c>
      <c r="D296">
        <v>11.43</v>
      </c>
      <c r="E296">
        <v>988.6</v>
      </c>
      <c r="F296">
        <v>973.08</v>
      </c>
      <c r="G296">
        <v>4.1000000000000003E-3</v>
      </c>
      <c r="H296">
        <v>9.7000000000000003E-3</v>
      </c>
      <c r="I296">
        <v>1.8E-3</v>
      </c>
      <c r="J296">
        <v>2.2700000000000001E-2</v>
      </c>
      <c r="K296">
        <v>0.94259999999999999</v>
      </c>
      <c r="L296">
        <v>1.9099999999999999E-2</v>
      </c>
      <c r="M296">
        <v>0.40200000000000002</v>
      </c>
      <c r="N296">
        <v>4.7999999999999996E-3</v>
      </c>
      <c r="O296">
        <v>0.1507</v>
      </c>
      <c r="P296" s="70">
        <v>50479.93</v>
      </c>
      <c r="Q296">
        <v>0.24299999999999999</v>
      </c>
      <c r="R296">
        <v>0.1656</v>
      </c>
      <c r="S296">
        <v>0.59130000000000005</v>
      </c>
      <c r="T296">
        <v>16.75</v>
      </c>
      <c r="U296">
        <v>6.53</v>
      </c>
      <c r="V296" s="70">
        <v>72457.66</v>
      </c>
      <c r="W296">
        <v>145.47</v>
      </c>
      <c r="X296" s="70">
        <v>188888.84</v>
      </c>
      <c r="Y296">
        <v>0.69110000000000005</v>
      </c>
      <c r="Z296">
        <v>0.16270000000000001</v>
      </c>
      <c r="AA296">
        <v>0.1462</v>
      </c>
      <c r="AB296">
        <v>0.30890000000000001</v>
      </c>
      <c r="AC296">
        <v>188.89</v>
      </c>
      <c r="AD296" s="70">
        <v>5422.37</v>
      </c>
      <c r="AE296">
        <v>525.33000000000004</v>
      </c>
      <c r="AF296" s="70">
        <v>194750.67</v>
      </c>
      <c r="AG296" t="s">
        <v>751</v>
      </c>
      <c r="AH296" s="70">
        <v>32648</v>
      </c>
      <c r="AI296" s="70">
        <v>49513.48</v>
      </c>
      <c r="AJ296">
        <v>44.16</v>
      </c>
      <c r="AK296">
        <v>27.74</v>
      </c>
      <c r="AL296">
        <v>31.13</v>
      </c>
      <c r="AM296">
        <v>4.16</v>
      </c>
      <c r="AN296">
        <v>999.33</v>
      </c>
      <c r="AO296">
        <v>1.0741000000000001</v>
      </c>
      <c r="AP296" s="70">
        <v>1398.15</v>
      </c>
      <c r="AQ296" s="70">
        <v>2009.94</v>
      </c>
      <c r="AR296" s="70">
        <v>5671.2</v>
      </c>
      <c r="AS296">
        <v>423.96</v>
      </c>
      <c r="AT296">
        <v>269.38</v>
      </c>
      <c r="AU296" s="70">
        <v>9772.6299999999992</v>
      </c>
      <c r="AV296" s="70">
        <v>4432.4799999999996</v>
      </c>
      <c r="AW296">
        <v>0.38779999999999998</v>
      </c>
      <c r="AX296" s="70">
        <v>4822.1400000000003</v>
      </c>
      <c r="AY296">
        <v>0.4219</v>
      </c>
      <c r="AZ296" s="70">
        <v>1237.33</v>
      </c>
      <c r="BA296">
        <v>0.1082</v>
      </c>
      <c r="BB296">
        <v>938.99</v>
      </c>
      <c r="BC296">
        <v>8.2100000000000006E-2</v>
      </c>
      <c r="BD296" s="70">
        <v>11430.94</v>
      </c>
      <c r="BE296" s="70">
        <v>3041.5</v>
      </c>
      <c r="BF296">
        <v>0.68659999999999999</v>
      </c>
      <c r="BG296">
        <v>0.52510000000000001</v>
      </c>
      <c r="BH296">
        <v>0.2142</v>
      </c>
      <c r="BI296">
        <v>0.1918</v>
      </c>
      <c r="BJ296">
        <v>3.4700000000000002E-2</v>
      </c>
      <c r="BK296">
        <v>3.4200000000000001E-2</v>
      </c>
    </row>
    <row r="297" spans="1:63" x14ac:dyDescent="0.25">
      <c r="A297" t="s">
        <v>376</v>
      </c>
      <c r="B297">
        <v>45468</v>
      </c>
      <c r="C297">
        <v>106.14</v>
      </c>
      <c r="D297">
        <v>12.91</v>
      </c>
      <c r="E297" s="70">
        <v>1370.77</v>
      </c>
      <c r="F297" s="70">
        <v>1331.61</v>
      </c>
      <c r="G297">
        <v>2.7000000000000001E-3</v>
      </c>
      <c r="H297">
        <v>4.8999999999999998E-3</v>
      </c>
      <c r="I297">
        <v>1.1000000000000001E-3</v>
      </c>
      <c r="J297">
        <v>8.2000000000000007E-3</v>
      </c>
      <c r="K297">
        <v>0.96899999999999997</v>
      </c>
      <c r="L297">
        <v>1.4200000000000001E-2</v>
      </c>
      <c r="M297">
        <v>0.44750000000000001</v>
      </c>
      <c r="N297">
        <v>1.8599999999999998E-2</v>
      </c>
      <c r="O297">
        <v>0.14330000000000001</v>
      </c>
      <c r="P297" s="70">
        <v>51775.69</v>
      </c>
      <c r="Q297">
        <v>0.20710000000000001</v>
      </c>
      <c r="R297">
        <v>0.20880000000000001</v>
      </c>
      <c r="S297">
        <v>0.58409999999999995</v>
      </c>
      <c r="T297">
        <v>18.02</v>
      </c>
      <c r="U297">
        <v>8.77</v>
      </c>
      <c r="V297" s="70">
        <v>68312.399999999994</v>
      </c>
      <c r="W297">
        <v>151.01</v>
      </c>
      <c r="X297" s="70">
        <v>144303.67999999999</v>
      </c>
      <c r="Y297">
        <v>0.76119999999999999</v>
      </c>
      <c r="Z297">
        <v>0.13089999999999999</v>
      </c>
      <c r="AA297">
        <v>0.1079</v>
      </c>
      <c r="AB297">
        <v>0.23880000000000001</v>
      </c>
      <c r="AC297">
        <v>144.30000000000001</v>
      </c>
      <c r="AD297" s="70">
        <v>3845.85</v>
      </c>
      <c r="AE297">
        <v>430.97</v>
      </c>
      <c r="AF297" s="70">
        <v>141288.51999999999</v>
      </c>
      <c r="AG297" t="s">
        <v>751</v>
      </c>
      <c r="AH297" s="70">
        <v>32050</v>
      </c>
      <c r="AI297" s="70">
        <v>46157.2</v>
      </c>
      <c r="AJ297">
        <v>38.17</v>
      </c>
      <c r="AK297">
        <v>25.07</v>
      </c>
      <c r="AL297">
        <v>26.95</v>
      </c>
      <c r="AM297">
        <v>4.1100000000000003</v>
      </c>
      <c r="AN297">
        <v>948.64</v>
      </c>
      <c r="AO297">
        <v>1.0458000000000001</v>
      </c>
      <c r="AP297" s="70">
        <v>1207.17</v>
      </c>
      <c r="AQ297" s="70">
        <v>2000.5</v>
      </c>
      <c r="AR297" s="70">
        <v>5363.27</v>
      </c>
      <c r="AS297">
        <v>416.85</v>
      </c>
      <c r="AT297">
        <v>273.04000000000002</v>
      </c>
      <c r="AU297" s="70">
        <v>9260.83</v>
      </c>
      <c r="AV297" s="70">
        <v>4873.8599999999997</v>
      </c>
      <c r="AW297">
        <v>0.46250000000000002</v>
      </c>
      <c r="AX297" s="70">
        <v>3635.43</v>
      </c>
      <c r="AY297">
        <v>0.34499999999999997</v>
      </c>
      <c r="AZ297" s="70">
        <v>1056.8</v>
      </c>
      <c r="BA297">
        <v>0.1003</v>
      </c>
      <c r="BB297">
        <v>970.96</v>
      </c>
      <c r="BC297">
        <v>9.2100000000000001E-2</v>
      </c>
      <c r="BD297" s="70">
        <v>10537.05</v>
      </c>
      <c r="BE297" s="70">
        <v>3894.63</v>
      </c>
      <c r="BF297">
        <v>1.0660000000000001</v>
      </c>
      <c r="BG297">
        <v>0.52900000000000003</v>
      </c>
      <c r="BH297">
        <v>0.22259999999999999</v>
      </c>
      <c r="BI297">
        <v>0.18529999999999999</v>
      </c>
      <c r="BJ297">
        <v>3.8100000000000002E-2</v>
      </c>
      <c r="BK297">
        <v>2.5100000000000001E-2</v>
      </c>
    </row>
    <row r="298" spans="1:63" x14ac:dyDescent="0.25">
      <c r="A298" t="s">
        <v>377</v>
      </c>
      <c r="B298">
        <v>49874</v>
      </c>
      <c r="C298">
        <v>92.24</v>
      </c>
      <c r="D298">
        <v>24.37</v>
      </c>
      <c r="E298" s="70">
        <v>2248.23</v>
      </c>
      <c r="F298" s="70">
        <v>2235.19</v>
      </c>
      <c r="G298">
        <v>4.3E-3</v>
      </c>
      <c r="H298">
        <v>7.1000000000000004E-3</v>
      </c>
      <c r="I298">
        <v>1E-3</v>
      </c>
      <c r="J298">
        <v>9.5999999999999992E-3</v>
      </c>
      <c r="K298">
        <v>0.96089999999999998</v>
      </c>
      <c r="L298">
        <v>1.72E-2</v>
      </c>
      <c r="M298">
        <v>0.33739999999999998</v>
      </c>
      <c r="N298">
        <v>2.8E-3</v>
      </c>
      <c r="O298">
        <v>0.1298</v>
      </c>
      <c r="P298" s="70">
        <v>52995.4</v>
      </c>
      <c r="Q298">
        <v>0.21429999999999999</v>
      </c>
      <c r="R298">
        <v>0.1898</v>
      </c>
      <c r="S298">
        <v>0.59599999999999997</v>
      </c>
      <c r="T298">
        <v>19.48</v>
      </c>
      <c r="U298">
        <v>14.17</v>
      </c>
      <c r="V298" s="70">
        <v>73060.63</v>
      </c>
      <c r="W298">
        <v>154.29</v>
      </c>
      <c r="X298" s="70">
        <v>118486.01</v>
      </c>
      <c r="Y298">
        <v>0.85599999999999998</v>
      </c>
      <c r="Z298">
        <v>9.64E-2</v>
      </c>
      <c r="AA298">
        <v>4.7600000000000003E-2</v>
      </c>
      <c r="AB298">
        <v>0.14399999999999999</v>
      </c>
      <c r="AC298">
        <v>118.49</v>
      </c>
      <c r="AD298" s="70">
        <v>3309.1</v>
      </c>
      <c r="AE298">
        <v>458.09</v>
      </c>
      <c r="AF298" s="70">
        <v>123550.09</v>
      </c>
      <c r="AG298" t="s">
        <v>751</v>
      </c>
      <c r="AH298" s="70">
        <v>33735</v>
      </c>
      <c r="AI298" s="70">
        <v>50141.19</v>
      </c>
      <c r="AJ298">
        <v>42.52</v>
      </c>
      <c r="AK298">
        <v>26.86</v>
      </c>
      <c r="AL298">
        <v>28.97</v>
      </c>
      <c r="AM298">
        <v>4.82</v>
      </c>
      <c r="AN298">
        <v>832.56</v>
      </c>
      <c r="AO298">
        <v>0.88680000000000003</v>
      </c>
      <c r="AP298" s="70">
        <v>1091.6600000000001</v>
      </c>
      <c r="AQ298" s="70">
        <v>1788.43</v>
      </c>
      <c r="AR298" s="70">
        <v>5046.33</v>
      </c>
      <c r="AS298">
        <v>405.64</v>
      </c>
      <c r="AT298">
        <v>221.48</v>
      </c>
      <c r="AU298" s="70">
        <v>8553.5400000000009</v>
      </c>
      <c r="AV298" s="70">
        <v>4818.05</v>
      </c>
      <c r="AW298">
        <v>0.51100000000000001</v>
      </c>
      <c r="AX298" s="70">
        <v>3068.67</v>
      </c>
      <c r="AY298">
        <v>0.32550000000000001</v>
      </c>
      <c r="AZ298">
        <v>946.08</v>
      </c>
      <c r="BA298">
        <v>0.1003</v>
      </c>
      <c r="BB298">
        <v>596.19000000000005</v>
      </c>
      <c r="BC298">
        <v>6.3200000000000006E-2</v>
      </c>
      <c r="BD298" s="70">
        <v>9428.98</v>
      </c>
      <c r="BE298" s="70">
        <v>4184.8999999999996</v>
      </c>
      <c r="BF298">
        <v>1.1051</v>
      </c>
      <c r="BG298">
        <v>0.56710000000000005</v>
      </c>
      <c r="BH298">
        <v>0.2225</v>
      </c>
      <c r="BI298">
        <v>0.15459999999999999</v>
      </c>
      <c r="BJ298">
        <v>3.6400000000000002E-2</v>
      </c>
      <c r="BK298">
        <v>1.9400000000000001E-2</v>
      </c>
    </row>
    <row r="299" spans="1:63" x14ac:dyDescent="0.25">
      <c r="A299" t="s">
        <v>378</v>
      </c>
      <c r="B299">
        <v>44271</v>
      </c>
      <c r="C299">
        <v>39.33</v>
      </c>
      <c r="D299">
        <v>112.75</v>
      </c>
      <c r="E299" s="70">
        <v>4435</v>
      </c>
      <c r="F299" s="70">
        <v>4262.96</v>
      </c>
      <c r="G299">
        <v>3.6700000000000003E-2</v>
      </c>
      <c r="H299">
        <v>1.9800000000000002E-2</v>
      </c>
      <c r="I299">
        <v>8.9999999999999998E-4</v>
      </c>
      <c r="J299">
        <v>2.4500000000000001E-2</v>
      </c>
      <c r="K299">
        <v>0.89200000000000002</v>
      </c>
      <c r="L299">
        <v>2.6100000000000002E-2</v>
      </c>
      <c r="M299">
        <v>0.14249999999999999</v>
      </c>
      <c r="N299">
        <v>1.1900000000000001E-2</v>
      </c>
      <c r="O299">
        <v>0.1041</v>
      </c>
      <c r="P299" s="70">
        <v>62382.66</v>
      </c>
      <c r="Q299">
        <v>0.20499999999999999</v>
      </c>
      <c r="R299">
        <v>0.21260000000000001</v>
      </c>
      <c r="S299">
        <v>0.58240000000000003</v>
      </c>
      <c r="T299">
        <v>19.88</v>
      </c>
      <c r="U299">
        <v>20.399999999999999</v>
      </c>
      <c r="V299" s="70">
        <v>84859.29</v>
      </c>
      <c r="W299">
        <v>214.38</v>
      </c>
      <c r="X299" s="70">
        <v>172875.06</v>
      </c>
      <c r="Y299">
        <v>0.85460000000000003</v>
      </c>
      <c r="Z299">
        <v>0.11890000000000001</v>
      </c>
      <c r="AA299">
        <v>2.6499999999999999E-2</v>
      </c>
      <c r="AB299">
        <v>0.1454</v>
      </c>
      <c r="AC299">
        <v>172.88</v>
      </c>
      <c r="AD299" s="70">
        <v>6754.68</v>
      </c>
      <c r="AE299">
        <v>863.89</v>
      </c>
      <c r="AF299" s="70">
        <v>208125.9</v>
      </c>
      <c r="AG299" t="s">
        <v>751</v>
      </c>
      <c r="AH299" s="70">
        <v>50548</v>
      </c>
      <c r="AI299" s="70">
        <v>82774.240000000005</v>
      </c>
      <c r="AJ299">
        <v>68.510000000000005</v>
      </c>
      <c r="AK299">
        <v>38.07</v>
      </c>
      <c r="AL299">
        <v>41.35</v>
      </c>
      <c r="AM299">
        <v>4.42</v>
      </c>
      <c r="AN299" s="70">
        <v>1299.5999999999999</v>
      </c>
      <c r="AO299">
        <v>0.69950000000000001</v>
      </c>
      <c r="AP299" s="70">
        <v>1137.73</v>
      </c>
      <c r="AQ299" s="70">
        <v>1840.89</v>
      </c>
      <c r="AR299" s="70">
        <v>5807.83</v>
      </c>
      <c r="AS299">
        <v>576.16</v>
      </c>
      <c r="AT299">
        <v>265.58999999999997</v>
      </c>
      <c r="AU299" s="70">
        <v>9628.19</v>
      </c>
      <c r="AV299" s="70">
        <v>3084.62</v>
      </c>
      <c r="AW299">
        <v>0.30009999999999998</v>
      </c>
      <c r="AX299" s="70">
        <v>6002.86</v>
      </c>
      <c r="AY299">
        <v>0.58399999999999996</v>
      </c>
      <c r="AZ299">
        <v>820.04</v>
      </c>
      <c r="BA299">
        <v>7.9799999999999996E-2</v>
      </c>
      <c r="BB299">
        <v>371.53</v>
      </c>
      <c r="BC299">
        <v>3.61E-2</v>
      </c>
      <c r="BD299" s="70">
        <v>10279.049999999999</v>
      </c>
      <c r="BE299" s="70">
        <v>1818.84</v>
      </c>
      <c r="BF299">
        <v>0.21560000000000001</v>
      </c>
      <c r="BG299">
        <v>0.6</v>
      </c>
      <c r="BH299">
        <v>0.22670000000000001</v>
      </c>
      <c r="BI299">
        <v>0.1207</v>
      </c>
      <c r="BJ299">
        <v>3.4099999999999998E-2</v>
      </c>
      <c r="BK299">
        <v>1.83E-2</v>
      </c>
    </row>
    <row r="300" spans="1:63" x14ac:dyDescent="0.25">
      <c r="A300" t="s">
        <v>379</v>
      </c>
      <c r="B300">
        <v>48330</v>
      </c>
      <c r="C300">
        <v>64.33</v>
      </c>
      <c r="D300">
        <v>12.64</v>
      </c>
      <c r="E300">
        <v>813.16</v>
      </c>
      <c r="F300">
        <v>821.14</v>
      </c>
      <c r="G300">
        <v>4.1000000000000003E-3</v>
      </c>
      <c r="H300">
        <v>6.1999999999999998E-3</v>
      </c>
      <c r="I300">
        <v>1.5E-3</v>
      </c>
      <c r="J300">
        <v>3.5499999999999997E-2</v>
      </c>
      <c r="K300">
        <v>0.92830000000000001</v>
      </c>
      <c r="L300">
        <v>2.4500000000000001E-2</v>
      </c>
      <c r="M300">
        <v>0.41020000000000001</v>
      </c>
      <c r="N300">
        <v>4.0000000000000001E-3</v>
      </c>
      <c r="O300">
        <v>0.14369999999999999</v>
      </c>
      <c r="P300" s="70">
        <v>48981.11</v>
      </c>
      <c r="Q300">
        <v>0.2356</v>
      </c>
      <c r="R300">
        <v>0.1888</v>
      </c>
      <c r="S300">
        <v>0.5756</v>
      </c>
      <c r="T300">
        <v>17.04</v>
      </c>
      <c r="U300">
        <v>8.02</v>
      </c>
      <c r="V300" s="70">
        <v>60778.46</v>
      </c>
      <c r="W300">
        <v>98.33</v>
      </c>
      <c r="X300" s="70">
        <v>114048.17</v>
      </c>
      <c r="Y300">
        <v>0.87239999999999995</v>
      </c>
      <c r="Z300">
        <v>8.5699999999999998E-2</v>
      </c>
      <c r="AA300">
        <v>4.2000000000000003E-2</v>
      </c>
      <c r="AB300">
        <v>0.12759999999999999</v>
      </c>
      <c r="AC300">
        <v>114.05</v>
      </c>
      <c r="AD300" s="70">
        <v>2868.78</v>
      </c>
      <c r="AE300">
        <v>421</v>
      </c>
      <c r="AF300" s="70">
        <v>104803.7</v>
      </c>
      <c r="AG300" t="s">
        <v>751</v>
      </c>
      <c r="AH300" s="70">
        <v>31143</v>
      </c>
      <c r="AI300" s="70">
        <v>44239.839999999997</v>
      </c>
      <c r="AJ300">
        <v>43.29</v>
      </c>
      <c r="AK300">
        <v>23.93</v>
      </c>
      <c r="AL300">
        <v>29.63</v>
      </c>
      <c r="AM300">
        <v>4.0999999999999996</v>
      </c>
      <c r="AN300" s="70">
        <v>1480.25</v>
      </c>
      <c r="AO300">
        <v>1.23</v>
      </c>
      <c r="AP300" s="70">
        <v>1331.2</v>
      </c>
      <c r="AQ300" s="70">
        <v>1806.28</v>
      </c>
      <c r="AR300" s="70">
        <v>5470.84</v>
      </c>
      <c r="AS300">
        <v>434.12</v>
      </c>
      <c r="AT300">
        <v>202.01</v>
      </c>
      <c r="AU300" s="70">
        <v>9244.4500000000007</v>
      </c>
      <c r="AV300" s="70">
        <v>5125.49</v>
      </c>
      <c r="AW300">
        <v>0.49209999999999998</v>
      </c>
      <c r="AX300" s="70">
        <v>3306.93</v>
      </c>
      <c r="AY300">
        <v>0.3175</v>
      </c>
      <c r="AZ300" s="70">
        <v>1232.28</v>
      </c>
      <c r="BA300">
        <v>0.1183</v>
      </c>
      <c r="BB300">
        <v>750.06</v>
      </c>
      <c r="BC300">
        <v>7.1999999999999995E-2</v>
      </c>
      <c r="BD300" s="70">
        <v>10414.75</v>
      </c>
      <c r="BE300" s="70">
        <v>4309.83</v>
      </c>
      <c r="BF300">
        <v>1.3826000000000001</v>
      </c>
      <c r="BG300">
        <v>0.53129999999999999</v>
      </c>
      <c r="BH300">
        <v>0.21079999999999999</v>
      </c>
      <c r="BI300">
        <v>0.1961</v>
      </c>
      <c r="BJ300">
        <v>3.27E-2</v>
      </c>
      <c r="BK300">
        <v>2.9100000000000001E-2</v>
      </c>
    </row>
    <row r="301" spans="1:63" x14ac:dyDescent="0.25">
      <c r="A301" t="s">
        <v>380</v>
      </c>
      <c r="B301">
        <v>49445</v>
      </c>
      <c r="C301">
        <v>59.19</v>
      </c>
      <c r="D301">
        <v>13.9</v>
      </c>
      <c r="E301">
        <v>822.69</v>
      </c>
      <c r="F301">
        <v>843.23</v>
      </c>
      <c r="G301">
        <v>3.3E-3</v>
      </c>
      <c r="H301">
        <v>4.8999999999999998E-3</v>
      </c>
      <c r="I301">
        <v>1.4E-3</v>
      </c>
      <c r="J301">
        <v>8.6999999999999994E-3</v>
      </c>
      <c r="K301">
        <v>0.97040000000000004</v>
      </c>
      <c r="L301">
        <v>1.1299999999999999E-2</v>
      </c>
      <c r="M301">
        <v>0.33660000000000001</v>
      </c>
      <c r="N301">
        <v>4.7999999999999996E-3</v>
      </c>
      <c r="O301">
        <v>0.13189999999999999</v>
      </c>
      <c r="P301" s="70">
        <v>50553.7</v>
      </c>
      <c r="Q301">
        <v>0.20349999999999999</v>
      </c>
      <c r="R301">
        <v>0.19969999999999999</v>
      </c>
      <c r="S301">
        <v>0.5968</v>
      </c>
      <c r="T301">
        <v>17.25</v>
      </c>
      <c r="U301">
        <v>7.03</v>
      </c>
      <c r="V301" s="70">
        <v>64000.87</v>
      </c>
      <c r="W301">
        <v>112.18</v>
      </c>
      <c r="X301" s="70">
        <v>147300.37</v>
      </c>
      <c r="Y301">
        <v>0.80830000000000002</v>
      </c>
      <c r="Z301">
        <v>0.1255</v>
      </c>
      <c r="AA301">
        <v>6.6199999999999995E-2</v>
      </c>
      <c r="AB301">
        <v>0.19170000000000001</v>
      </c>
      <c r="AC301">
        <v>147.30000000000001</v>
      </c>
      <c r="AD301" s="70">
        <v>4214.74</v>
      </c>
      <c r="AE301">
        <v>518.87</v>
      </c>
      <c r="AF301" s="70">
        <v>142630.54</v>
      </c>
      <c r="AG301" t="s">
        <v>751</v>
      </c>
      <c r="AH301" s="70">
        <v>32719</v>
      </c>
      <c r="AI301" s="70">
        <v>48689.59</v>
      </c>
      <c r="AJ301">
        <v>43.19</v>
      </c>
      <c r="AK301">
        <v>27.01</v>
      </c>
      <c r="AL301">
        <v>30.37</v>
      </c>
      <c r="AM301">
        <v>4.7699999999999996</v>
      </c>
      <c r="AN301" s="70">
        <v>1419.18</v>
      </c>
      <c r="AO301">
        <v>1.1004</v>
      </c>
      <c r="AP301" s="70">
        <v>1356.16</v>
      </c>
      <c r="AQ301" s="70">
        <v>1794.95</v>
      </c>
      <c r="AR301" s="70">
        <v>5334.56</v>
      </c>
      <c r="AS301">
        <v>416.85</v>
      </c>
      <c r="AT301">
        <v>296.66000000000003</v>
      </c>
      <c r="AU301" s="70">
        <v>9199.18</v>
      </c>
      <c r="AV301" s="70">
        <v>4042.09</v>
      </c>
      <c r="AW301">
        <v>0.39360000000000001</v>
      </c>
      <c r="AX301" s="70">
        <v>4071.31</v>
      </c>
      <c r="AY301">
        <v>0.39639999999999997</v>
      </c>
      <c r="AZ301" s="70">
        <v>1400.61</v>
      </c>
      <c r="BA301">
        <v>0.13639999999999999</v>
      </c>
      <c r="BB301">
        <v>755.45</v>
      </c>
      <c r="BC301">
        <v>7.3599999999999999E-2</v>
      </c>
      <c r="BD301" s="70">
        <v>10269.459999999999</v>
      </c>
      <c r="BE301" s="70">
        <v>3429.38</v>
      </c>
      <c r="BF301">
        <v>0.79169999999999996</v>
      </c>
      <c r="BG301">
        <v>0.54669999999999996</v>
      </c>
      <c r="BH301">
        <v>0.2195</v>
      </c>
      <c r="BI301">
        <v>0.17330000000000001</v>
      </c>
      <c r="BJ301">
        <v>3.39E-2</v>
      </c>
      <c r="BK301">
        <v>2.6599999999999999E-2</v>
      </c>
    </row>
    <row r="302" spans="1:63" x14ac:dyDescent="0.25">
      <c r="A302" t="s">
        <v>381</v>
      </c>
      <c r="B302">
        <v>47639</v>
      </c>
      <c r="C302">
        <v>88.14</v>
      </c>
      <c r="D302">
        <v>12.65</v>
      </c>
      <c r="E302" s="70">
        <v>1115.4100000000001</v>
      </c>
      <c r="F302" s="70">
        <v>1141.23</v>
      </c>
      <c r="G302">
        <v>2.3999999999999998E-3</v>
      </c>
      <c r="H302">
        <v>4.1000000000000003E-3</v>
      </c>
      <c r="I302">
        <v>1.2999999999999999E-3</v>
      </c>
      <c r="J302">
        <v>9.5999999999999992E-3</v>
      </c>
      <c r="K302">
        <v>0.96779999999999999</v>
      </c>
      <c r="L302">
        <v>1.4800000000000001E-2</v>
      </c>
      <c r="M302">
        <v>0.4844</v>
      </c>
      <c r="N302">
        <v>4.7000000000000002E-3</v>
      </c>
      <c r="O302">
        <v>0.14460000000000001</v>
      </c>
      <c r="P302" s="70">
        <v>49416.41</v>
      </c>
      <c r="Q302">
        <v>0.23980000000000001</v>
      </c>
      <c r="R302">
        <v>0.159</v>
      </c>
      <c r="S302">
        <v>0.60119999999999996</v>
      </c>
      <c r="T302">
        <v>17.97</v>
      </c>
      <c r="U302">
        <v>9.15</v>
      </c>
      <c r="V302" s="70">
        <v>62729.52</v>
      </c>
      <c r="W302">
        <v>117.83</v>
      </c>
      <c r="X302" s="70">
        <v>89898.66</v>
      </c>
      <c r="Y302">
        <v>0.91059999999999997</v>
      </c>
      <c r="Z302">
        <v>4.6399999999999997E-2</v>
      </c>
      <c r="AA302">
        <v>4.2999999999999997E-2</v>
      </c>
      <c r="AB302">
        <v>8.9399999999999993E-2</v>
      </c>
      <c r="AC302">
        <v>89.9</v>
      </c>
      <c r="AD302" s="70">
        <v>2195.98</v>
      </c>
      <c r="AE302">
        <v>341.2</v>
      </c>
      <c r="AF302" s="70">
        <v>85943.81</v>
      </c>
      <c r="AG302" t="s">
        <v>751</v>
      </c>
      <c r="AH302" s="70">
        <v>31535</v>
      </c>
      <c r="AI302" s="70">
        <v>43600.46</v>
      </c>
      <c r="AJ302">
        <v>34.72</v>
      </c>
      <c r="AK302">
        <v>23.79</v>
      </c>
      <c r="AL302">
        <v>25.69</v>
      </c>
      <c r="AM302">
        <v>4.62</v>
      </c>
      <c r="AN302">
        <v>975.37</v>
      </c>
      <c r="AO302">
        <v>0.96750000000000003</v>
      </c>
      <c r="AP302" s="70">
        <v>1116.45</v>
      </c>
      <c r="AQ302" s="70">
        <v>1972.81</v>
      </c>
      <c r="AR302" s="70">
        <v>5281.86</v>
      </c>
      <c r="AS302">
        <v>366.42</v>
      </c>
      <c r="AT302">
        <v>236.34</v>
      </c>
      <c r="AU302" s="70">
        <v>8973.8799999999992</v>
      </c>
      <c r="AV302" s="70">
        <v>6063.81</v>
      </c>
      <c r="AW302">
        <v>0.58979999999999999</v>
      </c>
      <c r="AX302" s="70">
        <v>2084.0700000000002</v>
      </c>
      <c r="AY302">
        <v>0.20269999999999999</v>
      </c>
      <c r="AZ302" s="70">
        <v>1259.1099999999999</v>
      </c>
      <c r="BA302">
        <v>0.1225</v>
      </c>
      <c r="BB302">
        <v>873.99</v>
      </c>
      <c r="BC302">
        <v>8.5000000000000006E-2</v>
      </c>
      <c r="BD302" s="70">
        <v>10280.99</v>
      </c>
      <c r="BE302" s="70">
        <v>5782.66</v>
      </c>
      <c r="BF302">
        <v>2.2265000000000001</v>
      </c>
      <c r="BG302">
        <v>0.53410000000000002</v>
      </c>
      <c r="BH302">
        <v>0.2135</v>
      </c>
      <c r="BI302">
        <v>0.18490000000000001</v>
      </c>
      <c r="BJ302">
        <v>4.3400000000000001E-2</v>
      </c>
      <c r="BK302">
        <v>2.41E-2</v>
      </c>
    </row>
    <row r="303" spans="1:63" x14ac:dyDescent="0.25">
      <c r="A303" t="s">
        <v>382</v>
      </c>
      <c r="B303">
        <v>48702</v>
      </c>
      <c r="C303">
        <v>27.14</v>
      </c>
      <c r="D303">
        <v>126.83</v>
      </c>
      <c r="E303" s="70">
        <v>3442.55</v>
      </c>
      <c r="F303" s="70">
        <v>3228.09</v>
      </c>
      <c r="G303">
        <v>7.4999999999999997E-3</v>
      </c>
      <c r="H303">
        <v>8.5599999999999996E-2</v>
      </c>
      <c r="I303">
        <v>1.4E-3</v>
      </c>
      <c r="J303">
        <v>4.2999999999999997E-2</v>
      </c>
      <c r="K303">
        <v>0.7974</v>
      </c>
      <c r="L303">
        <v>6.5100000000000005E-2</v>
      </c>
      <c r="M303">
        <v>0.61370000000000002</v>
      </c>
      <c r="N303">
        <v>1.0699999999999999E-2</v>
      </c>
      <c r="O303">
        <v>0.15479999999999999</v>
      </c>
      <c r="P303" s="70">
        <v>52614.49</v>
      </c>
      <c r="Q303">
        <v>0.2273</v>
      </c>
      <c r="R303">
        <v>0.1961</v>
      </c>
      <c r="S303">
        <v>0.57669999999999999</v>
      </c>
      <c r="T303">
        <v>18.12</v>
      </c>
      <c r="U303">
        <v>21.35</v>
      </c>
      <c r="V303" s="70">
        <v>73299.37</v>
      </c>
      <c r="W303">
        <v>158.11000000000001</v>
      </c>
      <c r="X303" s="70">
        <v>94732.17</v>
      </c>
      <c r="Y303">
        <v>0.73850000000000005</v>
      </c>
      <c r="Z303">
        <v>0.22359999999999999</v>
      </c>
      <c r="AA303">
        <v>3.7900000000000003E-2</v>
      </c>
      <c r="AB303">
        <v>0.26150000000000001</v>
      </c>
      <c r="AC303">
        <v>94.73</v>
      </c>
      <c r="AD303" s="70">
        <v>3233.22</v>
      </c>
      <c r="AE303">
        <v>444.32</v>
      </c>
      <c r="AF303" s="70">
        <v>95968.44</v>
      </c>
      <c r="AG303" t="s">
        <v>751</v>
      </c>
      <c r="AH303" s="70">
        <v>26404</v>
      </c>
      <c r="AI303" s="70">
        <v>39619.019999999997</v>
      </c>
      <c r="AJ303">
        <v>50.3</v>
      </c>
      <c r="AK303">
        <v>31.93</v>
      </c>
      <c r="AL303">
        <v>35.74</v>
      </c>
      <c r="AM303">
        <v>4.54</v>
      </c>
      <c r="AN303">
        <v>649.48</v>
      </c>
      <c r="AO303">
        <v>1.0132000000000001</v>
      </c>
      <c r="AP303" s="70">
        <v>1177.49</v>
      </c>
      <c r="AQ303" s="70">
        <v>1770.27</v>
      </c>
      <c r="AR303" s="70">
        <v>5670.08</v>
      </c>
      <c r="AS303">
        <v>534.80999999999995</v>
      </c>
      <c r="AT303">
        <v>291.52999999999997</v>
      </c>
      <c r="AU303" s="70">
        <v>9444.18</v>
      </c>
      <c r="AV303" s="70">
        <v>5537.93</v>
      </c>
      <c r="AW303">
        <v>0.52459999999999996</v>
      </c>
      <c r="AX303" s="70">
        <v>3073.29</v>
      </c>
      <c r="AY303">
        <v>0.29110000000000003</v>
      </c>
      <c r="AZ303">
        <v>785.14</v>
      </c>
      <c r="BA303">
        <v>7.4399999999999994E-2</v>
      </c>
      <c r="BB303" s="70">
        <v>1159.6600000000001</v>
      </c>
      <c r="BC303">
        <v>0.1099</v>
      </c>
      <c r="BD303" s="70">
        <v>10556.03</v>
      </c>
      <c r="BE303" s="70">
        <v>4045.25</v>
      </c>
      <c r="BF303">
        <v>1.5206999999999999</v>
      </c>
      <c r="BG303">
        <v>0.55400000000000005</v>
      </c>
      <c r="BH303">
        <v>0.21510000000000001</v>
      </c>
      <c r="BI303">
        <v>0.1835</v>
      </c>
      <c r="BJ303">
        <v>2.81E-2</v>
      </c>
      <c r="BK303">
        <v>1.9300000000000001E-2</v>
      </c>
    </row>
    <row r="304" spans="1:63" x14ac:dyDescent="0.25">
      <c r="A304" t="s">
        <v>383</v>
      </c>
      <c r="B304">
        <v>44289</v>
      </c>
      <c r="C304">
        <v>29.81</v>
      </c>
      <c r="D304">
        <v>100.88</v>
      </c>
      <c r="E304" s="70">
        <v>3007.19</v>
      </c>
      <c r="F304" s="70">
        <v>2903.87</v>
      </c>
      <c r="G304">
        <v>2.3599999999999999E-2</v>
      </c>
      <c r="H304">
        <v>1.8499999999999999E-2</v>
      </c>
      <c r="I304">
        <v>1.1000000000000001E-3</v>
      </c>
      <c r="J304">
        <v>2.5399999999999999E-2</v>
      </c>
      <c r="K304">
        <v>0.90739999999999998</v>
      </c>
      <c r="L304">
        <v>2.4E-2</v>
      </c>
      <c r="M304">
        <v>0.10929999999999999</v>
      </c>
      <c r="N304">
        <v>8.2000000000000007E-3</v>
      </c>
      <c r="O304">
        <v>0.10009999999999999</v>
      </c>
      <c r="P304" s="70">
        <v>63797.98</v>
      </c>
      <c r="Q304">
        <v>0.2104</v>
      </c>
      <c r="R304">
        <v>0.20080000000000001</v>
      </c>
      <c r="S304">
        <v>0.58879999999999999</v>
      </c>
      <c r="T304">
        <v>19.11</v>
      </c>
      <c r="U304">
        <v>14.11</v>
      </c>
      <c r="V304" s="70">
        <v>87444.29</v>
      </c>
      <c r="W304">
        <v>210.39</v>
      </c>
      <c r="X304" s="70">
        <v>214215.37</v>
      </c>
      <c r="Y304">
        <v>0.85619999999999996</v>
      </c>
      <c r="Z304">
        <v>0.1179</v>
      </c>
      <c r="AA304">
        <v>2.5899999999999999E-2</v>
      </c>
      <c r="AB304">
        <v>0.14380000000000001</v>
      </c>
      <c r="AC304">
        <v>214.22</v>
      </c>
      <c r="AD304" s="70">
        <v>8116.97</v>
      </c>
      <c r="AE304" s="70">
        <v>1013.86</v>
      </c>
      <c r="AF304" s="70">
        <v>261259.31</v>
      </c>
      <c r="AG304" t="s">
        <v>751</v>
      </c>
      <c r="AH304" s="70">
        <v>50879</v>
      </c>
      <c r="AI304" s="70">
        <v>102657.82</v>
      </c>
      <c r="AJ304">
        <v>73.06</v>
      </c>
      <c r="AK304">
        <v>38.21</v>
      </c>
      <c r="AL304">
        <v>43.68</v>
      </c>
      <c r="AM304">
        <v>4.7699999999999996</v>
      </c>
      <c r="AN304" s="70">
        <v>1299.5999999999999</v>
      </c>
      <c r="AO304">
        <v>0.64670000000000005</v>
      </c>
      <c r="AP304" s="70">
        <v>1285.27</v>
      </c>
      <c r="AQ304" s="70">
        <v>1900.46</v>
      </c>
      <c r="AR304" s="70">
        <v>6096.61</v>
      </c>
      <c r="AS304">
        <v>662.29</v>
      </c>
      <c r="AT304">
        <v>339.33</v>
      </c>
      <c r="AU304" s="70">
        <v>10283.94</v>
      </c>
      <c r="AV304" s="70">
        <v>2602.54</v>
      </c>
      <c r="AW304">
        <v>0.23880000000000001</v>
      </c>
      <c r="AX304" s="70">
        <v>7134.55</v>
      </c>
      <c r="AY304">
        <v>0.65459999999999996</v>
      </c>
      <c r="AZ304">
        <v>790.99</v>
      </c>
      <c r="BA304">
        <v>7.2599999999999998E-2</v>
      </c>
      <c r="BB304">
        <v>370.24</v>
      </c>
      <c r="BC304">
        <v>3.4000000000000002E-2</v>
      </c>
      <c r="BD304" s="70">
        <v>10898.31</v>
      </c>
      <c r="BE304" s="70">
        <v>1218.8399999999999</v>
      </c>
      <c r="BF304">
        <v>0.1079</v>
      </c>
      <c r="BG304">
        <v>0.59970000000000001</v>
      </c>
      <c r="BH304">
        <v>0.2177</v>
      </c>
      <c r="BI304">
        <v>0.1268</v>
      </c>
      <c r="BJ304">
        <v>3.4599999999999999E-2</v>
      </c>
      <c r="BK304">
        <v>2.12E-2</v>
      </c>
    </row>
    <row r="305" spans="1:63" x14ac:dyDescent="0.25">
      <c r="A305" t="s">
        <v>384</v>
      </c>
      <c r="B305">
        <v>46128</v>
      </c>
      <c r="C305">
        <v>76.290000000000006</v>
      </c>
      <c r="D305">
        <v>18.850000000000001</v>
      </c>
      <c r="E305" s="70">
        <v>1438.13</v>
      </c>
      <c r="F305" s="70">
        <v>1444.4</v>
      </c>
      <c r="G305">
        <v>3.0000000000000001E-3</v>
      </c>
      <c r="H305">
        <v>6.0000000000000001E-3</v>
      </c>
      <c r="I305">
        <v>1.1999999999999999E-3</v>
      </c>
      <c r="J305">
        <v>1.0800000000000001E-2</v>
      </c>
      <c r="K305">
        <v>0.96430000000000005</v>
      </c>
      <c r="L305">
        <v>1.46E-2</v>
      </c>
      <c r="M305">
        <v>0.40660000000000002</v>
      </c>
      <c r="N305">
        <v>1.2999999999999999E-3</v>
      </c>
      <c r="O305">
        <v>0.1381</v>
      </c>
      <c r="P305" s="70">
        <v>50891.91</v>
      </c>
      <c r="Q305">
        <v>0.2382</v>
      </c>
      <c r="R305">
        <v>0.18579999999999999</v>
      </c>
      <c r="S305">
        <v>0.57599999999999996</v>
      </c>
      <c r="T305">
        <v>18.57</v>
      </c>
      <c r="U305">
        <v>10.199999999999999</v>
      </c>
      <c r="V305" s="70">
        <v>65286.75</v>
      </c>
      <c r="W305">
        <v>136.22</v>
      </c>
      <c r="X305" s="70">
        <v>107044.09</v>
      </c>
      <c r="Y305">
        <v>0.8962</v>
      </c>
      <c r="Z305">
        <v>6.4399999999999999E-2</v>
      </c>
      <c r="AA305">
        <v>3.9399999999999998E-2</v>
      </c>
      <c r="AB305">
        <v>0.1038</v>
      </c>
      <c r="AC305">
        <v>107.04</v>
      </c>
      <c r="AD305" s="70">
        <v>2770.93</v>
      </c>
      <c r="AE305">
        <v>409.49</v>
      </c>
      <c r="AF305" s="70">
        <v>108078.22</v>
      </c>
      <c r="AG305" t="s">
        <v>751</v>
      </c>
      <c r="AH305" s="70">
        <v>33235</v>
      </c>
      <c r="AI305" s="70">
        <v>46344.29</v>
      </c>
      <c r="AJ305">
        <v>37.69</v>
      </c>
      <c r="AK305">
        <v>24.99</v>
      </c>
      <c r="AL305">
        <v>27.63</v>
      </c>
      <c r="AM305">
        <v>4.38</v>
      </c>
      <c r="AN305">
        <v>962.55</v>
      </c>
      <c r="AO305">
        <v>1.0679000000000001</v>
      </c>
      <c r="AP305" s="70">
        <v>1092.81</v>
      </c>
      <c r="AQ305" s="70">
        <v>1852.27</v>
      </c>
      <c r="AR305" s="70">
        <v>5108.9399999999996</v>
      </c>
      <c r="AS305">
        <v>383.2</v>
      </c>
      <c r="AT305">
        <v>252.14</v>
      </c>
      <c r="AU305" s="70">
        <v>8689.36</v>
      </c>
      <c r="AV305" s="70">
        <v>5315.82</v>
      </c>
      <c r="AW305">
        <v>0.54459999999999997</v>
      </c>
      <c r="AX305" s="70">
        <v>2687.55</v>
      </c>
      <c r="AY305">
        <v>0.27529999999999999</v>
      </c>
      <c r="AZ305" s="70">
        <v>1032.7</v>
      </c>
      <c r="BA305">
        <v>0.10580000000000001</v>
      </c>
      <c r="BB305">
        <v>725.28</v>
      </c>
      <c r="BC305">
        <v>7.4300000000000005E-2</v>
      </c>
      <c r="BD305" s="70">
        <v>9761.35</v>
      </c>
      <c r="BE305" s="70">
        <v>4791.01</v>
      </c>
      <c r="BF305">
        <v>1.5591999999999999</v>
      </c>
      <c r="BG305">
        <v>0.54390000000000005</v>
      </c>
      <c r="BH305">
        <v>0.2102</v>
      </c>
      <c r="BI305">
        <v>0.18329999999999999</v>
      </c>
      <c r="BJ305">
        <v>3.8600000000000002E-2</v>
      </c>
      <c r="BK305">
        <v>2.4E-2</v>
      </c>
    </row>
    <row r="306" spans="1:63" x14ac:dyDescent="0.25">
      <c r="A306" t="s">
        <v>385</v>
      </c>
      <c r="B306">
        <v>47886</v>
      </c>
      <c r="C306">
        <v>78.14</v>
      </c>
      <c r="D306">
        <v>32.81</v>
      </c>
      <c r="E306" s="70">
        <v>2564.0300000000002</v>
      </c>
      <c r="F306" s="70">
        <v>2564.41</v>
      </c>
      <c r="G306">
        <v>6.7000000000000002E-3</v>
      </c>
      <c r="H306">
        <v>1.43E-2</v>
      </c>
      <c r="I306">
        <v>1.4E-3</v>
      </c>
      <c r="J306">
        <v>3.4099999999999998E-2</v>
      </c>
      <c r="K306">
        <v>0.91390000000000005</v>
      </c>
      <c r="L306">
        <v>2.9499999999999998E-2</v>
      </c>
      <c r="M306">
        <v>0.44190000000000002</v>
      </c>
      <c r="N306">
        <v>1.01E-2</v>
      </c>
      <c r="O306">
        <v>0.14879999999999999</v>
      </c>
      <c r="P306" s="70">
        <v>55545.64</v>
      </c>
      <c r="Q306">
        <v>0.19</v>
      </c>
      <c r="R306">
        <v>0.17860000000000001</v>
      </c>
      <c r="S306">
        <v>0.63139999999999996</v>
      </c>
      <c r="T306">
        <v>19.11</v>
      </c>
      <c r="U306">
        <v>16.059999999999999</v>
      </c>
      <c r="V306" s="70">
        <v>73253.789999999994</v>
      </c>
      <c r="W306">
        <v>155.46</v>
      </c>
      <c r="X306" s="70">
        <v>114590.1</v>
      </c>
      <c r="Y306">
        <v>0.80569999999999997</v>
      </c>
      <c r="Z306">
        <v>0.1593</v>
      </c>
      <c r="AA306">
        <v>3.5000000000000003E-2</v>
      </c>
      <c r="AB306">
        <v>0.1943</v>
      </c>
      <c r="AC306">
        <v>114.59</v>
      </c>
      <c r="AD306" s="70">
        <v>3435.61</v>
      </c>
      <c r="AE306">
        <v>473.26</v>
      </c>
      <c r="AF306" s="70">
        <v>115797.48</v>
      </c>
      <c r="AG306" t="s">
        <v>751</v>
      </c>
      <c r="AH306" s="70">
        <v>30578</v>
      </c>
      <c r="AI306" s="70">
        <v>45484.81</v>
      </c>
      <c r="AJ306">
        <v>45.51</v>
      </c>
      <c r="AK306">
        <v>28.6</v>
      </c>
      <c r="AL306">
        <v>33.01</v>
      </c>
      <c r="AM306">
        <v>4.25</v>
      </c>
      <c r="AN306">
        <v>718.46</v>
      </c>
      <c r="AO306">
        <v>1.0177</v>
      </c>
      <c r="AP306" s="70">
        <v>1132.7</v>
      </c>
      <c r="AQ306" s="70">
        <v>1717.85</v>
      </c>
      <c r="AR306" s="70">
        <v>5309.57</v>
      </c>
      <c r="AS306">
        <v>483.83</v>
      </c>
      <c r="AT306">
        <v>276.39</v>
      </c>
      <c r="AU306" s="70">
        <v>8920.34</v>
      </c>
      <c r="AV306" s="70">
        <v>4596.93</v>
      </c>
      <c r="AW306">
        <v>0.4803</v>
      </c>
      <c r="AX306" s="70">
        <v>3201.72</v>
      </c>
      <c r="AY306">
        <v>0.33450000000000002</v>
      </c>
      <c r="AZ306" s="70">
        <v>1015.6</v>
      </c>
      <c r="BA306">
        <v>0.1061</v>
      </c>
      <c r="BB306">
        <v>756.98</v>
      </c>
      <c r="BC306">
        <v>7.9100000000000004E-2</v>
      </c>
      <c r="BD306" s="70">
        <v>9571.23</v>
      </c>
      <c r="BE306" s="70">
        <v>3940.22</v>
      </c>
      <c r="BF306">
        <v>1.1396999999999999</v>
      </c>
      <c r="BG306">
        <v>0.5625</v>
      </c>
      <c r="BH306">
        <v>0.22220000000000001</v>
      </c>
      <c r="BI306">
        <v>0.16109999999999999</v>
      </c>
      <c r="BJ306">
        <v>3.3500000000000002E-2</v>
      </c>
      <c r="BK306">
        <v>2.07E-2</v>
      </c>
    </row>
    <row r="307" spans="1:63" x14ac:dyDescent="0.25">
      <c r="A307" t="s">
        <v>386</v>
      </c>
      <c r="B307">
        <v>49452</v>
      </c>
      <c r="C307">
        <v>41.81</v>
      </c>
      <c r="D307">
        <v>67.72</v>
      </c>
      <c r="E307" s="70">
        <v>2831.35</v>
      </c>
      <c r="F307" s="70">
        <v>2634.91</v>
      </c>
      <c r="G307">
        <v>7.4999999999999997E-3</v>
      </c>
      <c r="H307">
        <v>4.8000000000000001E-2</v>
      </c>
      <c r="I307">
        <v>1.4E-3</v>
      </c>
      <c r="J307">
        <v>2.9000000000000001E-2</v>
      </c>
      <c r="K307">
        <v>0.8548</v>
      </c>
      <c r="L307">
        <v>5.9299999999999999E-2</v>
      </c>
      <c r="M307">
        <v>0.59389999999999998</v>
      </c>
      <c r="N307">
        <v>8.0000000000000002E-3</v>
      </c>
      <c r="O307">
        <v>0.1593</v>
      </c>
      <c r="P307" s="70">
        <v>52270.93</v>
      </c>
      <c r="Q307">
        <v>0.21740000000000001</v>
      </c>
      <c r="R307">
        <v>0.18890000000000001</v>
      </c>
      <c r="S307">
        <v>0.59370000000000001</v>
      </c>
      <c r="T307">
        <v>18.3</v>
      </c>
      <c r="U307">
        <v>15.96</v>
      </c>
      <c r="V307" s="70">
        <v>76234.710000000006</v>
      </c>
      <c r="W307">
        <v>173.6</v>
      </c>
      <c r="X307" s="70">
        <v>95770.98</v>
      </c>
      <c r="Y307">
        <v>0.72829999999999995</v>
      </c>
      <c r="Z307">
        <v>0.22720000000000001</v>
      </c>
      <c r="AA307">
        <v>4.4499999999999998E-2</v>
      </c>
      <c r="AB307">
        <v>0.2717</v>
      </c>
      <c r="AC307">
        <v>95.77</v>
      </c>
      <c r="AD307" s="70">
        <v>3089.65</v>
      </c>
      <c r="AE307">
        <v>409.42</v>
      </c>
      <c r="AF307" s="70">
        <v>97895.7</v>
      </c>
      <c r="AG307" t="s">
        <v>751</v>
      </c>
      <c r="AH307" s="70">
        <v>26404</v>
      </c>
      <c r="AI307" s="70">
        <v>39644.04</v>
      </c>
      <c r="AJ307">
        <v>47.48</v>
      </c>
      <c r="AK307">
        <v>29.99</v>
      </c>
      <c r="AL307">
        <v>34.270000000000003</v>
      </c>
      <c r="AM307">
        <v>4.18</v>
      </c>
      <c r="AN307">
        <v>679.68</v>
      </c>
      <c r="AO307">
        <v>1.0072000000000001</v>
      </c>
      <c r="AP307" s="70">
        <v>1156.3800000000001</v>
      </c>
      <c r="AQ307" s="70">
        <v>1746.65</v>
      </c>
      <c r="AR307" s="70">
        <v>5537.56</v>
      </c>
      <c r="AS307">
        <v>480.27</v>
      </c>
      <c r="AT307">
        <v>292.64</v>
      </c>
      <c r="AU307" s="70">
        <v>9213.5</v>
      </c>
      <c r="AV307" s="70">
        <v>5616.17</v>
      </c>
      <c r="AW307">
        <v>0.54169999999999996</v>
      </c>
      <c r="AX307" s="70">
        <v>2926.93</v>
      </c>
      <c r="AY307">
        <v>0.2823</v>
      </c>
      <c r="AZ307">
        <v>729.17</v>
      </c>
      <c r="BA307">
        <v>7.0300000000000001E-2</v>
      </c>
      <c r="BB307" s="70">
        <v>1094.54</v>
      </c>
      <c r="BC307">
        <v>0.1056</v>
      </c>
      <c r="BD307" s="70">
        <v>10366.81</v>
      </c>
      <c r="BE307" s="70">
        <v>4097.6000000000004</v>
      </c>
      <c r="BF307">
        <v>1.5467</v>
      </c>
      <c r="BG307">
        <v>0.55310000000000004</v>
      </c>
      <c r="BH307">
        <v>0.21870000000000001</v>
      </c>
      <c r="BI307">
        <v>0.17749999999999999</v>
      </c>
      <c r="BJ307">
        <v>2.93E-2</v>
      </c>
      <c r="BK307">
        <v>2.1399999999999999E-2</v>
      </c>
    </row>
    <row r="308" spans="1:63" x14ac:dyDescent="0.25">
      <c r="A308" t="s">
        <v>387</v>
      </c>
      <c r="B308">
        <v>48272</v>
      </c>
      <c r="C308">
        <v>121.33</v>
      </c>
      <c r="D308">
        <v>10.32</v>
      </c>
      <c r="E308" s="70">
        <v>1251.72</v>
      </c>
      <c r="F308" s="70">
        <v>1223.92</v>
      </c>
      <c r="G308">
        <v>2.3999999999999998E-3</v>
      </c>
      <c r="H308">
        <v>4.1999999999999997E-3</v>
      </c>
      <c r="I308">
        <v>1.5E-3</v>
      </c>
      <c r="J308">
        <v>1.34E-2</v>
      </c>
      <c r="K308">
        <v>0.95860000000000001</v>
      </c>
      <c r="L308">
        <v>1.9900000000000001E-2</v>
      </c>
      <c r="M308">
        <v>0.41839999999999999</v>
      </c>
      <c r="N308">
        <v>2.5999999999999999E-3</v>
      </c>
      <c r="O308">
        <v>0.14019999999999999</v>
      </c>
      <c r="P308" s="70">
        <v>49574.28</v>
      </c>
      <c r="Q308">
        <v>0.19570000000000001</v>
      </c>
      <c r="R308">
        <v>0.19700000000000001</v>
      </c>
      <c r="S308">
        <v>0.60729999999999995</v>
      </c>
      <c r="T308">
        <v>17.78</v>
      </c>
      <c r="U308">
        <v>8.9600000000000009</v>
      </c>
      <c r="V308" s="70">
        <v>66850.39</v>
      </c>
      <c r="W308">
        <v>134.13</v>
      </c>
      <c r="X308" s="70">
        <v>123942.79</v>
      </c>
      <c r="Y308">
        <v>0.84530000000000005</v>
      </c>
      <c r="Z308">
        <v>8.4099999999999994E-2</v>
      </c>
      <c r="AA308">
        <v>7.0499999999999993E-2</v>
      </c>
      <c r="AB308">
        <v>0.1547</v>
      </c>
      <c r="AC308">
        <v>123.94</v>
      </c>
      <c r="AD308" s="70">
        <v>3310.18</v>
      </c>
      <c r="AE308">
        <v>430.91</v>
      </c>
      <c r="AF308" s="70">
        <v>121937.38</v>
      </c>
      <c r="AG308" t="s">
        <v>751</v>
      </c>
      <c r="AH308" s="70">
        <v>31745</v>
      </c>
      <c r="AI308" s="70">
        <v>45384.59</v>
      </c>
      <c r="AJ308">
        <v>40.049999999999997</v>
      </c>
      <c r="AK308">
        <v>25.24</v>
      </c>
      <c r="AL308">
        <v>29.44</v>
      </c>
      <c r="AM308">
        <v>4.43</v>
      </c>
      <c r="AN308" s="70">
        <v>1138.72</v>
      </c>
      <c r="AO308">
        <v>1.115</v>
      </c>
      <c r="AP308" s="70">
        <v>1217.5</v>
      </c>
      <c r="AQ308" s="70">
        <v>1893.64</v>
      </c>
      <c r="AR308" s="70">
        <v>5066.55</v>
      </c>
      <c r="AS308">
        <v>443.76</v>
      </c>
      <c r="AT308">
        <v>281.68</v>
      </c>
      <c r="AU308" s="70">
        <v>8903.14</v>
      </c>
      <c r="AV308" s="70">
        <v>5068.5200000000004</v>
      </c>
      <c r="AW308">
        <v>0.49940000000000001</v>
      </c>
      <c r="AX308" s="70">
        <v>3249.53</v>
      </c>
      <c r="AY308">
        <v>0.32019999999999998</v>
      </c>
      <c r="AZ308" s="70">
        <v>1063.21</v>
      </c>
      <c r="BA308">
        <v>0.1048</v>
      </c>
      <c r="BB308">
        <v>767.42</v>
      </c>
      <c r="BC308">
        <v>7.5600000000000001E-2</v>
      </c>
      <c r="BD308" s="70">
        <v>10148.67</v>
      </c>
      <c r="BE308" s="70">
        <v>4151.6000000000004</v>
      </c>
      <c r="BF308">
        <v>1.2583</v>
      </c>
      <c r="BG308">
        <v>0.53310000000000002</v>
      </c>
      <c r="BH308">
        <v>0.21679999999999999</v>
      </c>
      <c r="BI308">
        <v>0.1845</v>
      </c>
      <c r="BJ308">
        <v>3.8399999999999997E-2</v>
      </c>
      <c r="BK308">
        <v>2.7199999999999998E-2</v>
      </c>
    </row>
    <row r="309" spans="1:63" x14ac:dyDescent="0.25">
      <c r="A309" t="s">
        <v>388</v>
      </c>
      <c r="B309">
        <v>442</v>
      </c>
      <c r="C309">
        <v>189</v>
      </c>
      <c r="D309">
        <v>8.48</v>
      </c>
      <c r="E309" s="70">
        <v>1603.49</v>
      </c>
      <c r="F309" s="70">
        <v>1529.32</v>
      </c>
      <c r="G309">
        <v>3.0000000000000001E-3</v>
      </c>
      <c r="H309">
        <v>1.04E-2</v>
      </c>
      <c r="I309">
        <v>1E-3</v>
      </c>
      <c r="J309">
        <v>9.5999999999999992E-3</v>
      </c>
      <c r="K309">
        <v>0.95740000000000003</v>
      </c>
      <c r="L309">
        <v>1.8599999999999998E-2</v>
      </c>
      <c r="M309">
        <v>0.54059999999999997</v>
      </c>
      <c r="N309">
        <v>2.3999999999999998E-3</v>
      </c>
      <c r="O309">
        <v>0.16339999999999999</v>
      </c>
      <c r="P309" s="70">
        <v>48553.1</v>
      </c>
      <c r="Q309">
        <v>0.23849999999999999</v>
      </c>
      <c r="R309">
        <v>0.17080000000000001</v>
      </c>
      <c r="S309">
        <v>0.5907</v>
      </c>
      <c r="T309">
        <v>16.850000000000001</v>
      </c>
      <c r="U309">
        <v>11.36</v>
      </c>
      <c r="V309" s="70">
        <v>68820.210000000006</v>
      </c>
      <c r="W309">
        <v>136.61000000000001</v>
      </c>
      <c r="X309" s="70">
        <v>187686.07</v>
      </c>
      <c r="Y309">
        <v>0.55979999999999996</v>
      </c>
      <c r="Z309">
        <v>0.14829999999999999</v>
      </c>
      <c r="AA309">
        <v>0.29189999999999999</v>
      </c>
      <c r="AB309">
        <v>0.44019999999999998</v>
      </c>
      <c r="AC309">
        <v>187.69</v>
      </c>
      <c r="AD309" s="70">
        <v>4978.42</v>
      </c>
      <c r="AE309">
        <v>393.3</v>
      </c>
      <c r="AF309" s="70">
        <v>196185.15</v>
      </c>
      <c r="AG309" t="s">
        <v>751</v>
      </c>
      <c r="AH309" s="70">
        <v>29820</v>
      </c>
      <c r="AI309" s="70">
        <v>47514.59</v>
      </c>
      <c r="AJ309">
        <v>34.799999999999997</v>
      </c>
      <c r="AK309">
        <v>24.17</v>
      </c>
      <c r="AL309">
        <v>26.86</v>
      </c>
      <c r="AM309">
        <v>3.91</v>
      </c>
      <c r="AN309">
        <v>0</v>
      </c>
      <c r="AO309">
        <v>0.90190000000000003</v>
      </c>
      <c r="AP309" s="70">
        <v>1442.58</v>
      </c>
      <c r="AQ309" s="70">
        <v>2241.7399999999998</v>
      </c>
      <c r="AR309" s="70">
        <v>5801.78</v>
      </c>
      <c r="AS309">
        <v>377.35</v>
      </c>
      <c r="AT309">
        <v>215.64</v>
      </c>
      <c r="AU309" s="70">
        <v>10079.08</v>
      </c>
      <c r="AV309" s="70">
        <v>5175.8100000000004</v>
      </c>
      <c r="AW309">
        <v>0.4365</v>
      </c>
      <c r="AX309" s="70">
        <v>4474.62</v>
      </c>
      <c r="AY309">
        <v>0.37730000000000002</v>
      </c>
      <c r="AZ309" s="70">
        <v>1007.28</v>
      </c>
      <c r="BA309">
        <v>8.4900000000000003E-2</v>
      </c>
      <c r="BB309" s="70">
        <v>1201.1500000000001</v>
      </c>
      <c r="BC309">
        <v>0.1013</v>
      </c>
      <c r="BD309" s="70">
        <v>11858.86</v>
      </c>
      <c r="BE309" s="70">
        <v>3622.82</v>
      </c>
      <c r="BF309">
        <v>0.98409999999999997</v>
      </c>
      <c r="BG309">
        <v>0.51890000000000003</v>
      </c>
      <c r="BH309">
        <v>0.2288</v>
      </c>
      <c r="BI309">
        <v>0.1807</v>
      </c>
      <c r="BJ309">
        <v>4.3799999999999999E-2</v>
      </c>
      <c r="BK309">
        <v>2.7799999999999998E-2</v>
      </c>
    </row>
    <row r="310" spans="1:63" x14ac:dyDescent="0.25">
      <c r="A310" t="s">
        <v>389</v>
      </c>
      <c r="B310">
        <v>50005</v>
      </c>
      <c r="C310">
        <v>56.24</v>
      </c>
      <c r="D310">
        <v>27.01</v>
      </c>
      <c r="E310" s="70">
        <v>1519.16</v>
      </c>
      <c r="F310" s="70">
        <v>1489.9</v>
      </c>
      <c r="G310">
        <v>4.8999999999999998E-3</v>
      </c>
      <c r="H310">
        <v>5.4000000000000003E-3</v>
      </c>
      <c r="I310">
        <v>8.9999999999999998E-4</v>
      </c>
      <c r="J310">
        <v>1.2500000000000001E-2</v>
      </c>
      <c r="K310">
        <v>0.9607</v>
      </c>
      <c r="L310">
        <v>1.5599999999999999E-2</v>
      </c>
      <c r="M310">
        <v>0.21890000000000001</v>
      </c>
      <c r="N310">
        <v>5.7999999999999996E-3</v>
      </c>
      <c r="O310">
        <v>0.1176</v>
      </c>
      <c r="P310" s="70">
        <v>55120.56</v>
      </c>
      <c r="Q310">
        <v>0.223</v>
      </c>
      <c r="R310">
        <v>0.1741</v>
      </c>
      <c r="S310">
        <v>0.60289999999999999</v>
      </c>
      <c r="T310">
        <v>19.329999999999998</v>
      </c>
      <c r="U310">
        <v>10.220000000000001</v>
      </c>
      <c r="V310" s="70">
        <v>72005.86</v>
      </c>
      <c r="W310">
        <v>145.55000000000001</v>
      </c>
      <c r="X310" s="70">
        <v>138065.25</v>
      </c>
      <c r="Y310">
        <v>0.88300000000000001</v>
      </c>
      <c r="Z310">
        <v>7.9600000000000004E-2</v>
      </c>
      <c r="AA310">
        <v>3.7400000000000003E-2</v>
      </c>
      <c r="AB310">
        <v>0.11700000000000001</v>
      </c>
      <c r="AC310">
        <v>138.07</v>
      </c>
      <c r="AD310" s="70">
        <v>4229.0200000000004</v>
      </c>
      <c r="AE310">
        <v>590.80999999999995</v>
      </c>
      <c r="AF310" s="70">
        <v>142382.13</v>
      </c>
      <c r="AG310" t="s">
        <v>751</v>
      </c>
      <c r="AH310" s="70">
        <v>37238</v>
      </c>
      <c r="AI310" s="70">
        <v>58772.83</v>
      </c>
      <c r="AJ310">
        <v>47.98</v>
      </c>
      <c r="AK310">
        <v>28.48</v>
      </c>
      <c r="AL310">
        <v>31.75</v>
      </c>
      <c r="AM310">
        <v>4.9400000000000004</v>
      </c>
      <c r="AN310" s="70">
        <v>1195.6099999999999</v>
      </c>
      <c r="AO310">
        <v>0.97899999999999998</v>
      </c>
      <c r="AP310" s="70">
        <v>1187.48</v>
      </c>
      <c r="AQ310" s="70">
        <v>1761.97</v>
      </c>
      <c r="AR310" s="70">
        <v>5366.21</v>
      </c>
      <c r="AS310">
        <v>461.93</v>
      </c>
      <c r="AT310">
        <v>224.29</v>
      </c>
      <c r="AU310" s="70">
        <v>9001.8799999999992</v>
      </c>
      <c r="AV310" s="70">
        <v>4597.5600000000004</v>
      </c>
      <c r="AW310">
        <v>0.4556</v>
      </c>
      <c r="AX310" s="70">
        <v>4106.1899999999996</v>
      </c>
      <c r="AY310">
        <v>0.40689999999999998</v>
      </c>
      <c r="AZ310">
        <v>911.15</v>
      </c>
      <c r="BA310">
        <v>9.0300000000000005E-2</v>
      </c>
      <c r="BB310">
        <v>475.33</v>
      </c>
      <c r="BC310">
        <v>4.7100000000000003E-2</v>
      </c>
      <c r="BD310" s="70">
        <v>10090.24</v>
      </c>
      <c r="BE310" s="70">
        <v>3718.77</v>
      </c>
      <c r="BF310">
        <v>0.71950000000000003</v>
      </c>
      <c r="BG310">
        <v>0.56940000000000002</v>
      </c>
      <c r="BH310">
        <v>0.21920000000000001</v>
      </c>
      <c r="BI310">
        <v>0.14910000000000001</v>
      </c>
      <c r="BJ310">
        <v>3.6400000000000002E-2</v>
      </c>
      <c r="BK310">
        <v>2.5899999999999999E-2</v>
      </c>
    </row>
    <row r="311" spans="1:63" x14ac:dyDescent="0.25">
      <c r="A311" t="s">
        <v>390</v>
      </c>
      <c r="B311">
        <v>44297</v>
      </c>
      <c r="C311">
        <v>13.67</v>
      </c>
      <c r="D311">
        <v>381.55</v>
      </c>
      <c r="E311" s="70">
        <v>5214.47</v>
      </c>
      <c r="F311" s="70">
        <v>4134.32</v>
      </c>
      <c r="G311">
        <v>4.8999999999999998E-3</v>
      </c>
      <c r="H311">
        <v>0.33710000000000001</v>
      </c>
      <c r="I311">
        <v>1.2999999999999999E-3</v>
      </c>
      <c r="J311">
        <v>8.6199999999999999E-2</v>
      </c>
      <c r="K311">
        <v>0.47320000000000001</v>
      </c>
      <c r="L311">
        <v>9.7299999999999998E-2</v>
      </c>
      <c r="M311">
        <v>0.80579999999999996</v>
      </c>
      <c r="N311">
        <v>3.09E-2</v>
      </c>
      <c r="O311">
        <v>0.18090000000000001</v>
      </c>
      <c r="P311" s="70">
        <v>55240.82</v>
      </c>
      <c r="Q311">
        <v>0.20219999999999999</v>
      </c>
      <c r="R311">
        <v>0.17760000000000001</v>
      </c>
      <c r="S311">
        <v>0.62019999999999997</v>
      </c>
      <c r="T311">
        <v>18.579999999999998</v>
      </c>
      <c r="U311">
        <v>32.340000000000003</v>
      </c>
      <c r="V311" s="70">
        <v>77768.990000000005</v>
      </c>
      <c r="W311">
        <v>159.38</v>
      </c>
      <c r="X311" s="70">
        <v>74332.86</v>
      </c>
      <c r="Y311">
        <v>0.67510000000000003</v>
      </c>
      <c r="Z311">
        <v>0.27579999999999999</v>
      </c>
      <c r="AA311">
        <v>4.9099999999999998E-2</v>
      </c>
      <c r="AB311">
        <v>0.32490000000000002</v>
      </c>
      <c r="AC311">
        <v>74.33</v>
      </c>
      <c r="AD311" s="70">
        <v>3115.52</v>
      </c>
      <c r="AE311">
        <v>418.95</v>
      </c>
      <c r="AF311" s="70">
        <v>80291.55</v>
      </c>
      <c r="AG311" t="s">
        <v>751</v>
      </c>
      <c r="AH311" s="70">
        <v>23368</v>
      </c>
      <c r="AI311" s="70">
        <v>34624.730000000003</v>
      </c>
      <c r="AJ311">
        <v>59.17</v>
      </c>
      <c r="AK311">
        <v>38.93</v>
      </c>
      <c r="AL311">
        <v>44.74</v>
      </c>
      <c r="AM311">
        <v>4.5199999999999996</v>
      </c>
      <c r="AN311">
        <v>8.5399999999999991</v>
      </c>
      <c r="AO311">
        <v>1.2048000000000001</v>
      </c>
      <c r="AP311" s="70">
        <v>1586.16</v>
      </c>
      <c r="AQ311" s="70">
        <v>2199.4499999999998</v>
      </c>
      <c r="AR311" s="70">
        <v>6576.98</v>
      </c>
      <c r="AS311">
        <v>692.57</v>
      </c>
      <c r="AT311">
        <v>522.65</v>
      </c>
      <c r="AU311" s="70">
        <v>11577.8</v>
      </c>
      <c r="AV311" s="70">
        <v>8073.35</v>
      </c>
      <c r="AW311">
        <v>0.57630000000000003</v>
      </c>
      <c r="AX311" s="70">
        <v>3219.14</v>
      </c>
      <c r="AY311">
        <v>0.2298</v>
      </c>
      <c r="AZ311">
        <v>846.02</v>
      </c>
      <c r="BA311">
        <v>6.0400000000000002E-2</v>
      </c>
      <c r="BB311" s="70">
        <v>1870.68</v>
      </c>
      <c r="BC311">
        <v>0.13350000000000001</v>
      </c>
      <c r="BD311" s="70">
        <v>14009.19</v>
      </c>
      <c r="BE311" s="70">
        <v>4408.7299999999996</v>
      </c>
      <c r="BF311">
        <v>2.3058999999999998</v>
      </c>
      <c r="BG311">
        <v>0.49590000000000001</v>
      </c>
      <c r="BH311">
        <v>0.1925</v>
      </c>
      <c r="BI311">
        <v>0.27450000000000002</v>
      </c>
      <c r="BJ311">
        <v>2.3900000000000001E-2</v>
      </c>
      <c r="BK311">
        <v>1.2999999999999999E-2</v>
      </c>
    </row>
    <row r="312" spans="1:63" x14ac:dyDescent="0.25">
      <c r="A312" t="s">
        <v>391</v>
      </c>
      <c r="B312">
        <v>44305</v>
      </c>
      <c r="C312">
        <v>15.19</v>
      </c>
      <c r="D312">
        <v>315.41000000000003</v>
      </c>
      <c r="E312" s="70">
        <v>4791.26</v>
      </c>
      <c r="F312" s="70">
        <v>3789.17</v>
      </c>
      <c r="G312">
        <v>6.6E-3</v>
      </c>
      <c r="H312">
        <v>0.46289999999999998</v>
      </c>
      <c r="I312">
        <v>1E-3</v>
      </c>
      <c r="J312">
        <v>6.3899999999999998E-2</v>
      </c>
      <c r="K312">
        <v>0.37659999999999999</v>
      </c>
      <c r="L312">
        <v>8.8999999999999996E-2</v>
      </c>
      <c r="M312">
        <v>0.76090000000000002</v>
      </c>
      <c r="N312">
        <v>3.2800000000000003E-2</v>
      </c>
      <c r="O312">
        <v>0.17849999999999999</v>
      </c>
      <c r="P312" s="70">
        <v>55774.32</v>
      </c>
      <c r="Q312">
        <v>0.22289999999999999</v>
      </c>
      <c r="R312">
        <v>0.18720000000000001</v>
      </c>
      <c r="S312">
        <v>0.59</v>
      </c>
      <c r="T312">
        <v>18.48</v>
      </c>
      <c r="U312">
        <v>28.97</v>
      </c>
      <c r="V312" s="70">
        <v>79501.5</v>
      </c>
      <c r="W312">
        <v>163.08000000000001</v>
      </c>
      <c r="X312" s="70">
        <v>80067.72</v>
      </c>
      <c r="Y312">
        <v>0.66039999999999999</v>
      </c>
      <c r="Z312">
        <v>0.2913</v>
      </c>
      <c r="AA312">
        <v>4.8300000000000003E-2</v>
      </c>
      <c r="AB312">
        <v>0.33960000000000001</v>
      </c>
      <c r="AC312">
        <v>80.069999999999993</v>
      </c>
      <c r="AD312" s="70">
        <v>3641.68</v>
      </c>
      <c r="AE312">
        <v>462.6</v>
      </c>
      <c r="AF312" s="70">
        <v>87435.18</v>
      </c>
      <c r="AG312" t="s">
        <v>751</v>
      </c>
      <c r="AH312" s="70">
        <v>23890</v>
      </c>
      <c r="AI312" s="70">
        <v>35892.65</v>
      </c>
      <c r="AJ312">
        <v>63.17</v>
      </c>
      <c r="AK312">
        <v>41.32</v>
      </c>
      <c r="AL312">
        <v>47.25</v>
      </c>
      <c r="AM312">
        <v>4.66</v>
      </c>
      <c r="AN312">
        <v>0</v>
      </c>
      <c r="AO312">
        <v>1.2370000000000001</v>
      </c>
      <c r="AP312" s="70">
        <v>1640.63</v>
      </c>
      <c r="AQ312" s="70">
        <v>2293.6999999999998</v>
      </c>
      <c r="AR312" s="70">
        <v>6540.97</v>
      </c>
      <c r="AS312">
        <v>678.3</v>
      </c>
      <c r="AT312">
        <v>490.9</v>
      </c>
      <c r="AU312" s="70">
        <v>11644.49</v>
      </c>
      <c r="AV312" s="70">
        <v>7564.22</v>
      </c>
      <c r="AW312">
        <v>0.54500000000000004</v>
      </c>
      <c r="AX312" s="70">
        <v>3867.08</v>
      </c>
      <c r="AY312">
        <v>0.27860000000000001</v>
      </c>
      <c r="AZ312">
        <v>759.4</v>
      </c>
      <c r="BA312">
        <v>5.4699999999999999E-2</v>
      </c>
      <c r="BB312" s="70">
        <v>1687.49</v>
      </c>
      <c r="BC312">
        <v>0.1216</v>
      </c>
      <c r="BD312" s="70">
        <v>13878.19</v>
      </c>
      <c r="BE312" s="70">
        <v>4033.46</v>
      </c>
      <c r="BF312">
        <v>1.9236</v>
      </c>
      <c r="BG312">
        <v>0.49809999999999999</v>
      </c>
      <c r="BH312">
        <v>0.19339999999999999</v>
      </c>
      <c r="BI312">
        <v>0.26750000000000002</v>
      </c>
      <c r="BJ312">
        <v>2.4199999999999999E-2</v>
      </c>
      <c r="BK312">
        <v>1.6799999999999999E-2</v>
      </c>
    </row>
    <row r="313" spans="1:63" x14ac:dyDescent="0.25">
      <c r="A313" t="s">
        <v>392</v>
      </c>
      <c r="B313">
        <v>45831</v>
      </c>
      <c r="C313">
        <v>84</v>
      </c>
      <c r="D313">
        <v>13.44</v>
      </c>
      <c r="E313" s="70">
        <v>1128.56</v>
      </c>
      <c r="F313" s="70">
        <v>1136.9100000000001</v>
      </c>
      <c r="G313">
        <v>3.7000000000000002E-3</v>
      </c>
      <c r="H313">
        <v>4.8999999999999998E-3</v>
      </c>
      <c r="I313">
        <v>8.9999999999999998E-4</v>
      </c>
      <c r="J313">
        <v>8.3999999999999995E-3</v>
      </c>
      <c r="K313">
        <v>0.96879999999999999</v>
      </c>
      <c r="L313">
        <v>1.34E-2</v>
      </c>
      <c r="M313">
        <v>0.41389999999999999</v>
      </c>
      <c r="N313">
        <v>1.5E-3</v>
      </c>
      <c r="O313">
        <v>0.1343</v>
      </c>
      <c r="P313" s="70">
        <v>50278.32</v>
      </c>
      <c r="Q313">
        <v>0.2238</v>
      </c>
      <c r="R313">
        <v>0.1862</v>
      </c>
      <c r="S313">
        <v>0.59</v>
      </c>
      <c r="T313">
        <v>18.350000000000001</v>
      </c>
      <c r="U313">
        <v>9.36</v>
      </c>
      <c r="V313" s="70">
        <v>64668.01</v>
      </c>
      <c r="W313">
        <v>116.51</v>
      </c>
      <c r="X313" s="70">
        <v>114262.79</v>
      </c>
      <c r="Y313">
        <v>0.88460000000000005</v>
      </c>
      <c r="Z313">
        <v>6.7100000000000007E-2</v>
      </c>
      <c r="AA313">
        <v>4.8300000000000003E-2</v>
      </c>
      <c r="AB313">
        <v>0.1154</v>
      </c>
      <c r="AC313">
        <v>114.26</v>
      </c>
      <c r="AD313" s="70">
        <v>2909.11</v>
      </c>
      <c r="AE313">
        <v>420.24</v>
      </c>
      <c r="AF313" s="70">
        <v>112368.46</v>
      </c>
      <c r="AG313" t="s">
        <v>751</v>
      </c>
      <c r="AH313" s="70">
        <v>32845</v>
      </c>
      <c r="AI313" s="70">
        <v>45721.13</v>
      </c>
      <c r="AJ313">
        <v>38.270000000000003</v>
      </c>
      <c r="AK313">
        <v>24.61</v>
      </c>
      <c r="AL313">
        <v>26.99</v>
      </c>
      <c r="AM313">
        <v>4.43</v>
      </c>
      <c r="AN313" s="70">
        <v>1322.06</v>
      </c>
      <c r="AO313">
        <v>1.1697</v>
      </c>
      <c r="AP313" s="70">
        <v>1215.46</v>
      </c>
      <c r="AQ313" s="70">
        <v>1888.21</v>
      </c>
      <c r="AR313" s="70">
        <v>5212.96</v>
      </c>
      <c r="AS313">
        <v>370.21</v>
      </c>
      <c r="AT313">
        <v>280.01</v>
      </c>
      <c r="AU313" s="70">
        <v>8966.85</v>
      </c>
      <c r="AV313" s="70">
        <v>5088.55</v>
      </c>
      <c r="AW313">
        <v>0.50939999999999996</v>
      </c>
      <c r="AX313" s="70">
        <v>3077.51</v>
      </c>
      <c r="AY313">
        <v>0.30809999999999998</v>
      </c>
      <c r="AZ313" s="70">
        <v>1102.19</v>
      </c>
      <c r="BA313">
        <v>0.1103</v>
      </c>
      <c r="BB313">
        <v>720.26</v>
      </c>
      <c r="BC313">
        <v>7.2099999999999997E-2</v>
      </c>
      <c r="BD313" s="70">
        <v>9988.5</v>
      </c>
      <c r="BE313" s="70">
        <v>4542.6499999999996</v>
      </c>
      <c r="BF313">
        <v>1.4314</v>
      </c>
      <c r="BG313">
        <v>0.54390000000000005</v>
      </c>
      <c r="BH313">
        <v>0.21790000000000001</v>
      </c>
      <c r="BI313">
        <v>0.18190000000000001</v>
      </c>
      <c r="BJ313">
        <v>3.5299999999999998E-2</v>
      </c>
      <c r="BK313">
        <v>2.0899999999999998E-2</v>
      </c>
    </row>
    <row r="314" spans="1:63" x14ac:dyDescent="0.25">
      <c r="A314" t="s">
        <v>393</v>
      </c>
      <c r="B314">
        <v>50211</v>
      </c>
      <c r="C314">
        <v>88.38</v>
      </c>
      <c r="D314">
        <v>10.94</v>
      </c>
      <c r="E314">
        <v>966.97</v>
      </c>
      <c r="F314">
        <v>973.72</v>
      </c>
      <c r="G314">
        <v>2.7000000000000001E-3</v>
      </c>
      <c r="H314">
        <v>4.3E-3</v>
      </c>
      <c r="I314">
        <v>1.2999999999999999E-3</v>
      </c>
      <c r="J314">
        <v>9.7999999999999997E-3</v>
      </c>
      <c r="K314">
        <v>0.96840000000000004</v>
      </c>
      <c r="L314">
        <v>1.34E-2</v>
      </c>
      <c r="M314">
        <v>0.45319999999999999</v>
      </c>
      <c r="N314">
        <v>6.4999999999999997E-3</v>
      </c>
      <c r="O314">
        <v>0.14510000000000001</v>
      </c>
      <c r="P314" s="70">
        <v>49450.79</v>
      </c>
      <c r="Q314">
        <v>0.23180000000000001</v>
      </c>
      <c r="R314">
        <v>0.1547</v>
      </c>
      <c r="S314">
        <v>0.61350000000000005</v>
      </c>
      <c r="T314">
        <v>17.43</v>
      </c>
      <c r="U314">
        <v>7.69</v>
      </c>
      <c r="V314" s="70">
        <v>64039.87</v>
      </c>
      <c r="W314">
        <v>121.84</v>
      </c>
      <c r="X314" s="70">
        <v>96818.6</v>
      </c>
      <c r="Y314">
        <v>0.91190000000000004</v>
      </c>
      <c r="Z314">
        <v>4.6100000000000002E-2</v>
      </c>
      <c r="AA314">
        <v>4.2099999999999999E-2</v>
      </c>
      <c r="AB314">
        <v>8.8099999999999998E-2</v>
      </c>
      <c r="AC314">
        <v>96.82</v>
      </c>
      <c r="AD314" s="70">
        <v>2390.87</v>
      </c>
      <c r="AE314">
        <v>377.26</v>
      </c>
      <c r="AF314" s="70">
        <v>90826.15</v>
      </c>
      <c r="AG314" t="s">
        <v>751</v>
      </c>
      <c r="AH314" s="70">
        <v>31600</v>
      </c>
      <c r="AI314" s="70">
        <v>43947.71</v>
      </c>
      <c r="AJ314">
        <v>34.799999999999997</v>
      </c>
      <c r="AK314">
        <v>23.93</v>
      </c>
      <c r="AL314">
        <v>25.59</v>
      </c>
      <c r="AM314">
        <v>4.6500000000000004</v>
      </c>
      <c r="AN314" s="70">
        <v>1285.32</v>
      </c>
      <c r="AO314">
        <v>1.0817000000000001</v>
      </c>
      <c r="AP314" s="70">
        <v>1198.69</v>
      </c>
      <c r="AQ314" s="70">
        <v>2007.38</v>
      </c>
      <c r="AR314" s="70">
        <v>5313.53</v>
      </c>
      <c r="AS314">
        <v>357.52</v>
      </c>
      <c r="AT314">
        <v>274.93</v>
      </c>
      <c r="AU314" s="70">
        <v>9152.06</v>
      </c>
      <c r="AV314" s="70">
        <v>5939.07</v>
      </c>
      <c r="AW314">
        <v>0.56840000000000002</v>
      </c>
      <c r="AX314" s="70">
        <v>2390.1999999999998</v>
      </c>
      <c r="AY314">
        <v>0.22869999999999999</v>
      </c>
      <c r="AZ314" s="70">
        <v>1269.8599999999999</v>
      </c>
      <c r="BA314">
        <v>0.1215</v>
      </c>
      <c r="BB314">
        <v>849.93</v>
      </c>
      <c r="BC314">
        <v>8.1299999999999997E-2</v>
      </c>
      <c r="BD314" s="70">
        <v>10449.07</v>
      </c>
      <c r="BE314" s="70">
        <v>5393.99</v>
      </c>
      <c r="BF314">
        <v>1.9798</v>
      </c>
      <c r="BG314">
        <v>0.5333</v>
      </c>
      <c r="BH314">
        <v>0.21740000000000001</v>
      </c>
      <c r="BI314">
        <v>0.1867</v>
      </c>
      <c r="BJ314">
        <v>3.8800000000000001E-2</v>
      </c>
      <c r="BK314">
        <v>2.3699999999999999E-2</v>
      </c>
    </row>
    <row r="315" spans="1:63" x14ac:dyDescent="0.25">
      <c r="A315" t="s">
        <v>394</v>
      </c>
      <c r="B315">
        <v>46805</v>
      </c>
      <c r="C315">
        <v>83.62</v>
      </c>
      <c r="D315">
        <v>15.68</v>
      </c>
      <c r="E315" s="70">
        <v>1311.21</v>
      </c>
      <c r="F315" s="70">
        <v>1301.96</v>
      </c>
      <c r="G315">
        <v>3.8999999999999998E-3</v>
      </c>
      <c r="H315">
        <v>5.7999999999999996E-3</v>
      </c>
      <c r="I315">
        <v>2.0999999999999999E-3</v>
      </c>
      <c r="J315">
        <v>1.9E-2</v>
      </c>
      <c r="K315">
        <v>0.94810000000000005</v>
      </c>
      <c r="L315">
        <v>2.12E-2</v>
      </c>
      <c r="M315">
        <v>0.37069999999999997</v>
      </c>
      <c r="N315">
        <v>3.5000000000000001E-3</v>
      </c>
      <c r="O315">
        <v>0.13339999999999999</v>
      </c>
      <c r="P315" s="70">
        <v>51267.94</v>
      </c>
      <c r="Q315">
        <v>0.2384</v>
      </c>
      <c r="R315">
        <v>0.19009999999999999</v>
      </c>
      <c r="S315">
        <v>0.57150000000000001</v>
      </c>
      <c r="T315">
        <v>18.63</v>
      </c>
      <c r="U315">
        <v>10.029999999999999</v>
      </c>
      <c r="V315" s="70">
        <v>65401.95</v>
      </c>
      <c r="W315">
        <v>126</v>
      </c>
      <c r="X315" s="70">
        <v>131225.99</v>
      </c>
      <c r="Y315">
        <v>0.84830000000000005</v>
      </c>
      <c r="Z315">
        <v>9.8900000000000002E-2</v>
      </c>
      <c r="AA315">
        <v>5.28E-2</v>
      </c>
      <c r="AB315">
        <v>0.1517</v>
      </c>
      <c r="AC315">
        <v>131.22999999999999</v>
      </c>
      <c r="AD315" s="70">
        <v>3656.2</v>
      </c>
      <c r="AE315">
        <v>477.37</v>
      </c>
      <c r="AF315" s="70">
        <v>130361.25</v>
      </c>
      <c r="AG315" t="s">
        <v>751</v>
      </c>
      <c r="AH315" s="70">
        <v>33021</v>
      </c>
      <c r="AI315" s="70">
        <v>47756.79</v>
      </c>
      <c r="AJ315">
        <v>43.52</v>
      </c>
      <c r="AK315">
        <v>26.61</v>
      </c>
      <c r="AL315">
        <v>31.3</v>
      </c>
      <c r="AM315">
        <v>4.54</v>
      </c>
      <c r="AN315" s="70">
        <v>1171.31</v>
      </c>
      <c r="AO315">
        <v>1.1552</v>
      </c>
      <c r="AP315" s="70">
        <v>1226.8900000000001</v>
      </c>
      <c r="AQ315" s="70">
        <v>1781.96</v>
      </c>
      <c r="AR315" s="70">
        <v>5229.1099999999997</v>
      </c>
      <c r="AS315">
        <v>413.97</v>
      </c>
      <c r="AT315">
        <v>229.7</v>
      </c>
      <c r="AU315" s="70">
        <v>8881.6200000000008</v>
      </c>
      <c r="AV315" s="70">
        <v>4519.3</v>
      </c>
      <c r="AW315">
        <v>0.45169999999999999</v>
      </c>
      <c r="AX315" s="70">
        <v>3712.77</v>
      </c>
      <c r="AY315">
        <v>0.37109999999999999</v>
      </c>
      <c r="AZ315" s="70">
        <v>1097.08</v>
      </c>
      <c r="BA315">
        <v>0.1096</v>
      </c>
      <c r="BB315">
        <v>676.93</v>
      </c>
      <c r="BC315">
        <v>6.7699999999999996E-2</v>
      </c>
      <c r="BD315" s="70">
        <v>10006.09</v>
      </c>
      <c r="BE315" s="70">
        <v>3673.87</v>
      </c>
      <c r="BF315">
        <v>0.99860000000000004</v>
      </c>
      <c r="BG315">
        <v>0.54330000000000001</v>
      </c>
      <c r="BH315">
        <v>0.21809999999999999</v>
      </c>
      <c r="BI315">
        <v>0.1792</v>
      </c>
      <c r="BJ315">
        <v>3.56E-2</v>
      </c>
      <c r="BK315">
        <v>2.3699999999999999E-2</v>
      </c>
    </row>
    <row r="316" spans="1:63" x14ac:dyDescent="0.25">
      <c r="A316" t="s">
        <v>395</v>
      </c>
      <c r="B316">
        <v>44313</v>
      </c>
      <c r="C316">
        <v>31.05</v>
      </c>
      <c r="D316">
        <v>95.57</v>
      </c>
      <c r="E316" s="70">
        <v>2967.21</v>
      </c>
      <c r="F316" s="70">
        <v>2869.73</v>
      </c>
      <c r="G316">
        <v>2.64E-2</v>
      </c>
      <c r="H316">
        <v>1.89E-2</v>
      </c>
      <c r="I316">
        <v>1.1000000000000001E-3</v>
      </c>
      <c r="J316">
        <v>2.5499999999999998E-2</v>
      </c>
      <c r="K316">
        <v>0.90390000000000004</v>
      </c>
      <c r="L316">
        <v>2.4199999999999999E-2</v>
      </c>
      <c r="M316">
        <v>0.1023</v>
      </c>
      <c r="N316">
        <v>8.9999999999999993E-3</v>
      </c>
      <c r="O316">
        <v>9.7100000000000006E-2</v>
      </c>
      <c r="P316" s="70">
        <v>63757.47</v>
      </c>
      <c r="Q316">
        <v>0.2107</v>
      </c>
      <c r="R316">
        <v>0.2074</v>
      </c>
      <c r="S316">
        <v>0.58189999999999997</v>
      </c>
      <c r="T316">
        <v>19.09</v>
      </c>
      <c r="U316">
        <v>14.31</v>
      </c>
      <c r="V316" s="70">
        <v>86982.45</v>
      </c>
      <c r="W316">
        <v>204.58</v>
      </c>
      <c r="X316" s="70">
        <v>219302.82</v>
      </c>
      <c r="Y316">
        <v>0.84199999999999997</v>
      </c>
      <c r="Z316">
        <v>0.13100000000000001</v>
      </c>
      <c r="AA316">
        <v>2.7E-2</v>
      </c>
      <c r="AB316">
        <v>0.158</v>
      </c>
      <c r="AC316">
        <v>219.3</v>
      </c>
      <c r="AD316" s="70">
        <v>8214.11</v>
      </c>
      <c r="AE316" s="70">
        <v>1003.3</v>
      </c>
      <c r="AF316" s="70">
        <v>262547.98</v>
      </c>
      <c r="AG316" t="s">
        <v>751</v>
      </c>
      <c r="AH316" s="70">
        <v>50851</v>
      </c>
      <c r="AI316" s="70">
        <v>100951.32</v>
      </c>
      <c r="AJ316">
        <v>70.38</v>
      </c>
      <c r="AK316">
        <v>37.67</v>
      </c>
      <c r="AL316">
        <v>42.89</v>
      </c>
      <c r="AM316">
        <v>4.76</v>
      </c>
      <c r="AN316" s="70">
        <v>1299.5999999999999</v>
      </c>
      <c r="AO316">
        <v>0.64380000000000004</v>
      </c>
      <c r="AP316" s="70">
        <v>1265.23</v>
      </c>
      <c r="AQ316" s="70">
        <v>1915.38</v>
      </c>
      <c r="AR316" s="70">
        <v>6159.49</v>
      </c>
      <c r="AS316">
        <v>646.02</v>
      </c>
      <c r="AT316">
        <v>344.97</v>
      </c>
      <c r="AU316" s="70">
        <v>10331.08</v>
      </c>
      <c r="AV316" s="70">
        <v>2572.3200000000002</v>
      </c>
      <c r="AW316">
        <v>0.23530000000000001</v>
      </c>
      <c r="AX316" s="70">
        <v>7155.77</v>
      </c>
      <c r="AY316">
        <v>0.65449999999999997</v>
      </c>
      <c r="AZ316">
        <v>828.97</v>
      </c>
      <c r="BA316">
        <v>7.5800000000000006E-2</v>
      </c>
      <c r="BB316">
        <v>375.49</v>
      </c>
      <c r="BC316">
        <v>3.4299999999999997E-2</v>
      </c>
      <c r="BD316" s="70">
        <v>10932.56</v>
      </c>
      <c r="BE316" s="70">
        <v>1149.83</v>
      </c>
      <c r="BF316">
        <v>0.10150000000000001</v>
      </c>
      <c r="BG316">
        <v>0.59889999999999999</v>
      </c>
      <c r="BH316">
        <v>0.21629999999999999</v>
      </c>
      <c r="BI316">
        <v>0.12809999999999999</v>
      </c>
      <c r="BJ316">
        <v>3.4299999999999997E-2</v>
      </c>
      <c r="BK316">
        <v>2.2499999999999999E-2</v>
      </c>
    </row>
    <row r="317" spans="1:63" x14ac:dyDescent="0.25">
      <c r="A317" t="s">
        <v>396</v>
      </c>
      <c r="B317">
        <v>44321</v>
      </c>
      <c r="C317">
        <v>76.430000000000007</v>
      </c>
      <c r="D317">
        <v>38.14</v>
      </c>
      <c r="E317" s="70">
        <v>2915.06</v>
      </c>
      <c r="F317" s="70">
        <v>2751.15</v>
      </c>
      <c r="G317">
        <v>9.5999999999999992E-3</v>
      </c>
      <c r="H317">
        <v>1.35E-2</v>
      </c>
      <c r="I317">
        <v>1.1999999999999999E-3</v>
      </c>
      <c r="J317">
        <v>0.02</v>
      </c>
      <c r="K317">
        <v>0.92889999999999995</v>
      </c>
      <c r="L317">
        <v>2.6800000000000001E-2</v>
      </c>
      <c r="M317">
        <v>0.46350000000000002</v>
      </c>
      <c r="N317">
        <v>8.6E-3</v>
      </c>
      <c r="O317">
        <v>0.15240000000000001</v>
      </c>
      <c r="P317" s="70">
        <v>53619.72</v>
      </c>
      <c r="Q317">
        <v>0.2127</v>
      </c>
      <c r="R317">
        <v>0.18099999999999999</v>
      </c>
      <c r="S317">
        <v>0.60629999999999995</v>
      </c>
      <c r="T317">
        <v>18.329999999999998</v>
      </c>
      <c r="U317">
        <v>18.190000000000001</v>
      </c>
      <c r="V317" s="70">
        <v>72217.429999999993</v>
      </c>
      <c r="W317">
        <v>155.88999999999999</v>
      </c>
      <c r="X317" s="70">
        <v>145299.45000000001</v>
      </c>
      <c r="Y317">
        <v>0.70860000000000001</v>
      </c>
      <c r="Z317">
        <v>0.2271</v>
      </c>
      <c r="AA317">
        <v>6.4299999999999996E-2</v>
      </c>
      <c r="AB317">
        <v>0.29139999999999999</v>
      </c>
      <c r="AC317">
        <v>145.30000000000001</v>
      </c>
      <c r="AD317" s="70">
        <v>4433.4799999999996</v>
      </c>
      <c r="AE317">
        <v>502.43</v>
      </c>
      <c r="AF317" s="70">
        <v>152294.79</v>
      </c>
      <c r="AG317" t="s">
        <v>751</v>
      </c>
      <c r="AH317" s="70">
        <v>29404</v>
      </c>
      <c r="AI317" s="70">
        <v>46238.59</v>
      </c>
      <c r="AJ317">
        <v>48.84</v>
      </c>
      <c r="AK317">
        <v>28.79</v>
      </c>
      <c r="AL317">
        <v>33.22</v>
      </c>
      <c r="AM317">
        <v>4.04</v>
      </c>
      <c r="AN317" s="70">
        <v>1151.58</v>
      </c>
      <c r="AO317">
        <v>1.0175000000000001</v>
      </c>
      <c r="AP317" s="70">
        <v>1184.5</v>
      </c>
      <c r="AQ317" s="70">
        <v>1718.98</v>
      </c>
      <c r="AR317" s="70">
        <v>5631.91</v>
      </c>
      <c r="AS317">
        <v>483.7</v>
      </c>
      <c r="AT317">
        <v>290.11</v>
      </c>
      <c r="AU317" s="70">
        <v>9309.2000000000007</v>
      </c>
      <c r="AV317" s="70">
        <v>4247.28</v>
      </c>
      <c r="AW317">
        <v>0.41149999999999998</v>
      </c>
      <c r="AX317" s="70">
        <v>4406.92</v>
      </c>
      <c r="AY317">
        <v>0.4269</v>
      </c>
      <c r="AZ317">
        <v>837.36</v>
      </c>
      <c r="BA317">
        <v>8.1100000000000005E-2</v>
      </c>
      <c r="BB317">
        <v>830.71</v>
      </c>
      <c r="BC317">
        <v>8.0500000000000002E-2</v>
      </c>
      <c r="BD317" s="70">
        <v>10322.280000000001</v>
      </c>
      <c r="BE317" s="70">
        <v>2811.01</v>
      </c>
      <c r="BF317">
        <v>0.72189999999999999</v>
      </c>
      <c r="BG317">
        <v>0.55800000000000005</v>
      </c>
      <c r="BH317">
        <v>0.21279999999999999</v>
      </c>
      <c r="BI317">
        <v>0.1731</v>
      </c>
      <c r="BJ317">
        <v>3.3099999999999997E-2</v>
      </c>
      <c r="BK317">
        <v>2.3E-2</v>
      </c>
    </row>
    <row r="318" spans="1:63" x14ac:dyDescent="0.25">
      <c r="A318" t="s">
        <v>397</v>
      </c>
      <c r="B318">
        <v>44339</v>
      </c>
      <c r="C318">
        <v>16.899999999999999</v>
      </c>
      <c r="D318">
        <v>235.34</v>
      </c>
      <c r="E318" s="70">
        <v>3978.44</v>
      </c>
      <c r="F318" s="70">
        <v>3427.72</v>
      </c>
      <c r="G318">
        <v>6.7999999999999996E-3</v>
      </c>
      <c r="H318">
        <v>0.182</v>
      </c>
      <c r="I318">
        <v>1.2999999999999999E-3</v>
      </c>
      <c r="J318">
        <v>4.2599999999999999E-2</v>
      </c>
      <c r="K318">
        <v>0.67749999999999999</v>
      </c>
      <c r="L318">
        <v>8.9800000000000005E-2</v>
      </c>
      <c r="M318">
        <v>0.72250000000000003</v>
      </c>
      <c r="N318">
        <v>1.89E-2</v>
      </c>
      <c r="O318">
        <v>0.17580000000000001</v>
      </c>
      <c r="P318" s="70">
        <v>52827.16</v>
      </c>
      <c r="Q318">
        <v>0.2303</v>
      </c>
      <c r="R318">
        <v>0.17469999999999999</v>
      </c>
      <c r="S318">
        <v>0.59499999999999997</v>
      </c>
      <c r="T318">
        <v>18.190000000000001</v>
      </c>
      <c r="U318">
        <v>23.69</v>
      </c>
      <c r="V318" s="70">
        <v>76233.179999999993</v>
      </c>
      <c r="W318">
        <v>165.51</v>
      </c>
      <c r="X318" s="70">
        <v>79668.42</v>
      </c>
      <c r="Y318">
        <v>0.68920000000000003</v>
      </c>
      <c r="Z318">
        <v>0.25990000000000002</v>
      </c>
      <c r="AA318">
        <v>5.0900000000000001E-2</v>
      </c>
      <c r="AB318">
        <v>0.31080000000000002</v>
      </c>
      <c r="AC318">
        <v>79.67</v>
      </c>
      <c r="AD318" s="70">
        <v>3015.3</v>
      </c>
      <c r="AE318">
        <v>419.32</v>
      </c>
      <c r="AF318" s="70">
        <v>83908.22</v>
      </c>
      <c r="AG318" t="s">
        <v>751</v>
      </c>
      <c r="AH318" s="70">
        <v>25084</v>
      </c>
      <c r="AI318" s="70">
        <v>36193.01</v>
      </c>
      <c r="AJ318">
        <v>51.68</v>
      </c>
      <c r="AK318">
        <v>34.71</v>
      </c>
      <c r="AL318">
        <v>38.799999999999997</v>
      </c>
      <c r="AM318">
        <v>4.58</v>
      </c>
      <c r="AN318">
        <v>8.5399999999999991</v>
      </c>
      <c r="AO318">
        <v>1.0062</v>
      </c>
      <c r="AP318" s="70">
        <v>1344.73</v>
      </c>
      <c r="AQ318" s="70">
        <v>2041.98</v>
      </c>
      <c r="AR318" s="70">
        <v>6089.52</v>
      </c>
      <c r="AS318">
        <v>601.9</v>
      </c>
      <c r="AT318">
        <v>404.97</v>
      </c>
      <c r="AU318" s="70">
        <v>10483.11</v>
      </c>
      <c r="AV318" s="70">
        <v>6853.85</v>
      </c>
      <c r="AW318">
        <v>0.57199999999999995</v>
      </c>
      <c r="AX318" s="70">
        <v>2886.08</v>
      </c>
      <c r="AY318">
        <v>0.2409</v>
      </c>
      <c r="AZ318">
        <v>726.11</v>
      </c>
      <c r="BA318">
        <v>6.0600000000000001E-2</v>
      </c>
      <c r="BB318" s="70">
        <v>1515.72</v>
      </c>
      <c r="BC318">
        <v>0.1265</v>
      </c>
      <c r="BD318" s="70">
        <v>11981.76</v>
      </c>
      <c r="BE318" s="70">
        <v>4334.55</v>
      </c>
      <c r="BF318">
        <v>2.0335000000000001</v>
      </c>
      <c r="BG318">
        <v>0.52600000000000002</v>
      </c>
      <c r="BH318">
        <v>0.21099999999999999</v>
      </c>
      <c r="BI318">
        <v>0.2213</v>
      </c>
      <c r="BJ318">
        <v>2.5700000000000001E-2</v>
      </c>
      <c r="BK318">
        <v>1.6E-2</v>
      </c>
    </row>
    <row r="319" spans="1:63" x14ac:dyDescent="0.25">
      <c r="A319" t="s">
        <v>398</v>
      </c>
      <c r="B319">
        <v>48553</v>
      </c>
      <c r="C319">
        <v>65.900000000000006</v>
      </c>
      <c r="D319">
        <v>13.19</v>
      </c>
      <c r="E319">
        <v>869.02</v>
      </c>
      <c r="F319">
        <v>873.24</v>
      </c>
      <c r="G319">
        <v>4.1000000000000003E-3</v>
      </c>
      <c r="H319">
        <v>2.7000000000000001E-3</v>
      </c>
      <c r="I319">
        <v>5.0000000000000001E-4</v>
      </c>
      <c r="J319">
        <v>8.3000000000000001E-3</v>
      </c>
      <c r="K319">
        <v>0.97389999999999999</v>
      </c>
      <c r="L319">
        <v>1.06E-2</v>
      </c>
      <c r="M319">
        <v>0.1973</v>
      </c>
      <c r="N319">
        <v>3.5999999999999999E-3</v>
      </c>
      <c r="O319">
        <v>0.11119999999999999</v>
      </c>
      <c r="P319" s="70">
        <v>52252.89</v>
      </c>
      <c r="Q319">
        <v>0.15939999999999999</v>
      </c>
      <c r="R319">
        <v>0.16520000000000001</v>
      </c>
      <c r="S319">
        <v>0.6754</v>
      </c>
      <c r="T319">
        <v>17.53</v>
      </c>
      <c r="U319">
        <v>7.06</v>
      </c>
      <c r="V319" s="70">
        <v>66217.279999999999</v>
      </c>
      <c r="W319">
        <v>120.84</v>
      </c>
      <c r="X319" s="70">
        <v>119368.06</v>
      </c>
      <c r="Y319">
        <v>0.89419999999999999</v>
      </c>
      <c r="Z319">
        <v>6.8900000000000003E-2</v>
      </c>
      <c r="AA319">
        <v>3.6900000000000002E-2</v>
      </c>
      <c r="AB319">
        <v>0.10580000000000001</v>
      </c>
      <c r="AC319">
        <v>119.37</v>
      </c>
      <c r="AD319" s="70">
        <v>2952.1</v>
      </c>
      <c r="AE319">
        <v>433.6</v>
      </c>
      <c r="AF319" s="70">
        <v>111704.66</v>
      </c>
      <c r="AG319" t="s">
        <v>751</v>
      </c>
      <c r="AH319" s="70">
        <v>37033</v>
      </c>
      <c r="AI319" s="70">
        <v>53790.879999999997</v>
      </c>
      <c r="AJ319">
        <v>35.479999999999997</v>
      </c>
      <c r="AK319">
        <v>23.45</v>
      </c>
      <c r="AL319">
        <v>27.38</v>
      </c>
      <c r="AM319">
        <v>5.04</v>
      </c>
      <c r="AN319" s="70">
        <v>1300.47</v>
      </c>
      <c r="AO319">
        <v>1.095</v>
      </c>
      <c r="AP319" s="70">
        <v>1177.04</v>
      </c>
      <c r="AQ319" s="70">
        <v>1709.63</v>
      </c>
      <c r="AR319" s="70">
        <v>5476.36</v>
      </c>
      <c r="AS319">
        <v>326.14999999999998</v>
      </c>
      <c r="AT319">
        <v>293.45999999999998</v>
      </c>
      <c r="AU319" s="70">
        <v>8982.65</v>
      </c>
      <c r="AV319" s="70">
        <v>4959.05</v>
      </c>
      <c r="AW319">
        <v>0.48370000000000002</v>
      </c>
      <c r="AX319" s="70">
        <v>3633.84</v>
      </c>
      <c r="AY319">
        <v>0.35439999999999999</v>
      </c>
      <c r="AZ319" s="70">
        <v>1184.72</v>
      </c>
      <c r="BA319">
        <v>0.11559999999999999</v>
      </c>
      <c r="BB319">
        <v>474.74</v>
      </c>
      <c r="BC319">
        <v>4.6300000000000001E-2</v>
      </c>
      <c r="BD319" s="70">
        <v>10252.35</v>
      </c>
      <c r="BE319" s="70">
        <v>4356.03</v>
      </c>
      <c r="BF319">
        <v>1.0926</v>
      </c>
      <c r="BG319">
        <v>0.56289999999999996</v>
      </c>
      <c r="BH319">
        <v>0.21590000000000001</v>
      </c>
      <c r="BI319">
        <v>0.14849999999999999</v>
      </c>
      <c r="BJ319">
        <v>3.7999999999999999E-2</v>
      </c>
      <c r="BK319">
        <v>3.4599999999999999E-2</v>
      </c>
    </row>
    <row r="320" spans="1:63" x14ac:dyDescent="0.25">
      <c r="A320" t="s">
        <v>399</v>
      </c>
      <c r="B320">
        <v>49882</v>
      </c>
      <c r="C320">
        <v>105.1</v>
      </c>
      <c r="D320">
        <v>21.07</v>
      </c>
      <c r="E320" s="70">
        <v>2214.4899999999998</v>
      </c>
      <c r="F320" s="70">
        <v>2154.36</v>
      </c>
      <c r="G320">
        <v>7.3000000000000001E-3</v>
      </c>
      <c r="H320">
        <v>1.2200000000000001E-2</v>
      </c>
      <c r="I320">
        <v>1.2999999999999999E-3</v>
      </c>
      <c r="J320">
        <v>2.5499999999999998E-2</v>
      </c>
      <c r="K320">
        <v>0.92879999999999996</v>
      </c>
      <c r="L320">
        <v>2.4899999999999999E-2</v>
      </c>
      <c r="M320">
        <v>0.41220000000000001</v>
      </c>
      <c r="N320">
        <v>6.8999999999999999E-3</v>
      </c>
      <c r="O320">
        <v>0.14599999999999999</v>
      </c>
      <c r="P320" s="70">
        <v>54652</v>
      </c>
      <c r="Q320">
        <v>0.2014</v>
      </c>
      <c r="R320">
        <v>0.16769999999999999</v>
      </c>
      <c r="S320">
        <v>0.63090000000000002</v>
      </c>
      <c r="T320">
        <v>18.71</v>
      </c>
      <c r="U320">
        <v>15.04</v>
      </c>
      <c r="V320" s="70">
        <v>70414.89</v>
      </c>
      <c r="W320">
        <v>143.15</v>
      </c>
      <c r="X320" s="70">
        <v>128765.09</v>
      </c>
      <c r="Y320">
        <v>0.79479999999999995</v>
      </c>
      <c r="Z320">
        <v>0.17199999999999999</v>
      </c>
      <c r="AA320">
        <v>3.3099999999999997E-2</v>
      </c>
      <c r="AB320">
        <v>0.20519999999999999</v>
      </c>
      <c r="AC320">
        <v>128.77000000000001</v>
      </c>
      <c r="AD320" s="70">
        <v>3716.58</v>
      </c>
      <c r="AE320">
        <v>499.84</v>
      </c>
      <c r="AF320" s="70">
        <v>132087.18</v>
      </c>
      <c r="AG320" t="s">
        <v>751</v>
      </c>
      <c r="AH320" s="70">
        <v>30981</v>
      </c>
      <c r="AI320" s="70">
        <v>46709.71</v>
      </c>
      <c r="AJ320">
        <v>45.12</v>
      </c>
      <c r="AK320">
        <v>27.59</v>
      </c>
      <c r="AL320">
        <v>31.59</v>
      </c>
      <c r="AM320">
        <v>4.28</v>
      </c>
      <c r="AN320">
        <v>979.37</v>
      </c>
      <c r="AO320">
        <v>1.1040000000000001</v>
      </c>
      <c r="AP320" s="70">
        <v>1131.1500000000001</v>
      </c>
      <c r="AQ320" s="70">
        <v>1739.52</v>
      </c>
      <c r="AR320" s="70">
        <v>5451.99</v>
      </c>
      <c r="AS320">
        <v>450.55</v>
      </c>
      <c r="AT320">
        <v>260.06</v>
      </c>
      <c r="AU320" s="70">
        <v>9033.2800000000007</v>
      </c>
      <c r="AV320" s="70">
        <v>4534.0200000000004</v>
      </c>
      <c r="AW320">
        <v>0.45829999999999999</v>
      </c>
      <c r="AX320" s="70">
        <v>3745.48</v>
      </c>
      <c r="AY320">
        <v>0.37859999999999999</v>
      </c>
      <c r="AZ320">
        <v>870.45</v>
      </c>
      <c r="BA320">
        <v>8.7999999999999995E-2</v>
      </c>
      <c r="BB320">
        <v>742.75</v>
      </c>
      <c r="BC320">
        <v>7.51E-2</v>
      </c>
      <c r="BD320" s="70">
        <v>9892.7000000000007</v>
      </c>
      <c r="BE320" s="70">
        <v>3403.1</v>
      </c>
      <c r="BF320">
        <v>0.9123</v>
      </c>
      <c r="BG320">
        <v>0.55659999999999998</v>
      </c>
      <c r="BH320">
        <v>0.22770000000000001</v>
      </c>
      <c r="BI320">
        <v>0.15570000000000001</v>
      </c>
      <c r="BJ320">
        <v>3.49E-2</v>
      </c>
      <c r="BK320">
        <v>2.5100000000000001E-2</v>
      </c>
    </row>
    <row r="321" spans="1:63" x14ac:dyDescent="0.25">
      <c r="A321" t="s">
        <v>400</v>
      </c>
      <c r="B321">
        <v>44347</v>
      </c>
      <c r="C321">
        <v>82.4</v>
      </c>
      <c r="D321">
        <v>22.1</v>
      </c>
      <c r="E321" s="70">
        <v>1734.07</v>
      </c>
      <c r="F321" s="70">
        <v>1676.53</v>
      </c>
      <c r="G321">
        <v>3.8999999999999998E-3</v>
      </c>
      <c r="H321">
        <v>2.3300000000000001E-2</v>
      </c>
      <c r="I321">
        <v>1.1999999999999999E-3</v>
      </c>
      <c r="J321">
        <v>4.7600000000000003E-2</v>
      </c>
      <c r="K321">
        <v>0.88349999999999995</v>
      </c>
      <c r="L321">
        <v>4.0500000000000001E-2</v>
      </c>
      <c r="M321">
        <v>0.49630000000000002</v>
      </c>
      <c r="N321">
        <v>9.5999999999999992E-3</v>
      </c>
      <c r="O321">
        <v>0.15679999999999999</v>
      </c>
      <c r="P321" s="70">
        <v>51793.8</v>
      </c>
      <c r="Q321">
        <v>0.21740000000000001</v>
      </c>
      <c r="R321">
        <v>0.1646</v>
      </c>
      <c r="S321">
        <v>0.6179</v>
      </c>
      <c r="T321">
        <v>17.87</v>
      </c>
      <c r="U321">
        <v>11.18</v>
      </c>
      <c r="V321" s="70">
        <v>68186.89</v>
      </c>
      <c r="W321">
        <v>150.62</v>
      </c>
      <c r="X321" s="70">
        <v>102716.8</v>
      </c>
      <c r="Y321">
        <v>0.79420000000000002</v>
      </c>
      <c r="Z321">
        <v>0.15720000000000001</v>
      </c>
      <c r="AA321">
        <v>4.8599999999999997E-2</v>
      </c>
      <c r="AB321">
        <v>0.20580000000000001</v>
      </c>
      <c r="AC321">
        <v>102.72</v>
      </c>
      <c r="AD321" s="70">
        <v>3018.45</v>
      </c>
      <c r="AE321">
        <v>433.72</v>
      </c>
      <c r="AF321" s="70">
        <v>101354.61</v>
      </c>
      <c r="AG321" t="s">
        <v>751</v>
      </c>
      <c r="AH321" s="70">
        <v>28128</v>
      </c>
      <c r="AI321" s="70">
        <v>41977.58</v>
      </c>
      <c r="AJ321">
        <v>44.92</v>
      </c>
      <c r="AK321">
        <v>27.15</v>
      </c>
      <c r="AL321">
        <v>33.15</v>
      </c>
      <c r="AM321">
        <v>4.3099999999999996</v>
      </c>
      <c r="AN321">
        <v>713.85</v>
      </c>
      <c r="AO321">
        <v>0.95930000000000004</v>
      </c>
      <c r="AP321" s="70">
        <v>1234.3699999999999</v>
      </c>
      <c r="AQ321" s="70">
        <v>1765.73</v>
      </c>
      <c r="AR321" s="70">
        <v>5525.08</v>
      </c>
      <c r="AS321">
        <v>468.26</v>
      </c>
      <c r="AT321">
        <v>242.8</v>
      </c>
      <c r="AU321" s="70">
        <v>9236.24</v>
      </c>
      <c r="AV321" s="70">
        <v>5566.59</v>
      </c>
      <c r="AW321">
        <v>0.53300000000000003</v>
      </c>
      <c r="AX321" s="70">
        <v>2901.6</v>
      </c>
      <c r="AY321">
        <v>0.27779999999999999</v>
      </c>
      <c r="AZ321" s="70">
        <v>1017.79</v>
      </c>
      <c r="BA321">
        <v>9.7500000000000003E-2</v>
      </c>
      <c r="BB321">
        <v>957.22</v>
      </c>
      <c r="BC321">
        <v>9.1700000000000004E-2</v>
      </c>
      <c r="BD321" s="70">
        <v>10443.19</v>
      </c>
      <c r="BE321" s="70">
        <v>4312.0200000000004</v>
      </c>
      <c r="BF321">
        <v>1.4587000000000001</v>
      </c>
      <c r="BG321">
        <v>0.54430000000000001</v>
      </c>
      <c r="BH321">
        <v>0.21809999999999999</v>
      </c>
      <c r="BI321">
        <v>0.1767</v>
      </c>
      <c r="BJ321">
        <v>3.5499999999999997E-2</v>
      </c>
      <c r="BK321">
        <v>2.5399999999999999E-2</v>
      </c>
    </row>
    <row r="322" spans="1:63" x14ac:dyDescent="0.25">
      <c r="A322" t="s">
        <v>401</v>
      </c>
      <c r="B322">
        <v>45476</v>
      </c>
      <c r="C322">
        <v>54.33</v>
      </c>
      <c r="D322">
        <v>81.87</v>
      </c>
      <c r="E322" s="70">
        <v>4448.29</v>
      </c>
      <c r="F322" s="70">
        <v>4234.46</v>
      </c>
      <c r="G322">
        <v>1.77E-2</v>
      </c>
      <c r="H322">
        <v>1.7000000000000001E-2</v>
      </c>
      <c r="I322">
        <v>1.1000000000000001E-3</v>
      </c>
      <c r="J322">
        <v>2.2700000000000001E-2</v>
      </c>
      <c r="K322">
        <v>0.91539999999999999</v>
      </c>
      <c r="L322">
        <v>2.6100000000000002E-2</v>
      </c>
      <c r="M322">
        <v>0.2082</v>
      </c>
      <c r="N322">
        <v>1.11E-2</v>
      </c>
      <c r="O322">
        <v>0.11509999999999999</v>
      </c>
      <c r="P322" s="70">
        <v>59569.66</v>
      </c>
      <c r="Q322">
        <v>0.20799999999999999</v>
      </c>
      <c r="R322">
        <v>0.20810000000000001</v>
      </c>
      <c r="S322">
        <v>0.58389999999999997</v>
      </c>
      <c r="T322">
        <v>19.920000000000002</v>
      </c>
      <c r="U322">
        <v>21.81</v>
      </c>
      <c r="V322" s="70">
        <v>79103.41</v>
      </c>
      <c r="W322">
        <v>200.23</v>
      </c>
      <c r="X322" s="70">
        <v>161668.48000000001</v>
      </c>
      <c r="Y322">
        <v>0.79069999999999996</v>
      </c>
      <c r="Z322">
        <v>0.1779</v>
      </c>
      <c r="AA322">
        <v>3.1399999999999997E-2</v>
      </c>
      <c r="AB322">
        <v>0.20930000000000001</v>
      </c>
      <c r="AC322">
        <v>161.66999999999999</v>
      </c>
      <c r="AD322" s="70">
        <v>5958.18</v>
      </c>
      <c r="AE322">
        <v>735.74</v>
      </c>
      <c r="AF322" s="70">
        <v>183038.18</v>
      </c>
      <c r="AG322" t="s">
        <v>751</v>
      </c>
      <c r="AH322" s="70">
        <v>40212</v>
      </c>
      <c r="AI322" s="70">
        <v>64722.400000000001</v>
      </c>
      <c r="AJ322">
        <v>60.1</v>
      </c>
      <c r="AK322">
        <v>35.49</v>
      </c>
      <c r="AL322">
        <v>37.43</v>
      </c>
      <c r="AM322">
        <v>4.17</v>
      </c>
      <c r="AN322" s="70">
        <v>1243.8900000000001</v>
      </c>
      <c r="AO322">
        <v>0.79700000000000004</v>
      </c>
      <c r="AP322" s="70">
        <v>1098.3</v>
      </c>
      <c r="AQ322" s="70">
        <v>1777.38</v>
      </c>
      <c r="AR322" s="70">
        <v>5461.03</v>
      </c>
      <c r="AS322">
        <v>525.41</v>
      </c>
      <c r="AT322">
        <v>256.91000000000003</v>
      </c>
      <c r="AU322" s="70">
        <v>9119.0300000000007</v>
      </c>
      <c r="AV322" s="70">
        <v>3368.25</v>
      </c>
      <c r="AW322">
        <v>0.33700000000000002</v>
      </c>
      <c r="AX322" s="70">
        <v>5412.07</v>
      </c>
      <c r="AY322">
        <v>0.54149999999999998</v>
      </c>
      <c r="AZ322">
        <v>768.51</v>
      </c>
      <c r="BA322">
        <v>7.6899999999999996E-2</v>
      </c>
      <c r="BB322">
        <v>445.27</v>
      </c>
      <c r="BC322">
        <v>4.4600000000000001E-2</v>
      </c>
      <c r="BD322" s="70">
        <v>9994.09</v>
      </c>
      <c r="BE322" s="70">
        <v>2040.13</v>
      </c>
      <c r="BF322">
        <v>0.32550000000000001</v>
      </c>
      <c r="BG322">
        <v>0.57730000000000004</v>
      </c>
      <c r="BH322">
        <v>0.22939999999999999</v>
      </c>
      <c r="BI322">
        <v>0.1371</v>
      </c>
      <c r="BJ322">
        <v>3.5000000000000003E-2</v>
      </c>
      <c r="BK322">
        <v>2.1100000000000001E-2</v>
      </c>
    </row>
    <row r="323" spans="1:63" x14ac:dyDescent="0.25">
      <c r="A323" t="s">
        <v>402</v>
      </c>
      <c r="B323">
        <v>50450</v>
      </c>
      <c r="C323">
        <v>34.67</v>
      </c>
      <c r="D323">
        <v>245.15</v>
      </c>
      <c r="E323" s="70">
        <v>8498.4599999999991</v>
      </c>
      <c r="F323" s="70">
        <v>8119.05</v>
      </c>
      <c r="G323">
        <v>6.8699999999999997E-2</v>
      </c>
      <c r="H323">
        <v>5.45E-2</v>
      </c>
      <c r="I323">
        <v>1.1999999999999999E-3</v>
      </c>
      <c r="J323">
        <v>3.4500000000000003E-2</v>
      </c>
      <c r="K323">
        <v>0.79959999999999998</v>
      </c>
      <c r="L323">
        <v>4.1399999999999999E-2</v>
      </c>
      <c r="M323">
        <v>0.14729999999999999</v>
      </c>
      <c r="N323">
        <v>3.1399999999999997E-2</v>
      </c>
      <c r="O323">
        <v>0.11169999999999999</v>
      </c>
      <c r="P323" s="70">
        <v>66325.3</v>
      </c>
      <c r="Q323">
        <v>0.1898</v>
      </c>
      <c r="R323">
        <v>0.2094</v>
      </c>
      <c r="S323">
        <v>0.6008</v>
      </c>
      <c r="T323">
        <v>18.88</v>
      </c>
      <c r="U323">
        <v>38.75</v>
      </c>
      <c r="V323" s="70">
        <v>87227.09</v>
      </c>
      <c r="W323">
        <v>217.18</v>
      </c>
      <c r="X323" s="70">
        <v>170851.15</v>
      </c>
      <c r="Y323">
        <v>0.79239999999999999</v>
      </c>
      <c r="Z323">
        <v>0.184</v>
      </c>
      <c r="AA323">
        <v>2.3699999999999999E-2</v>
      </c>
      <c r="AB323">
        <v>0.20760000000000001</v>
      </c>
      <c r="AC323">
        <v>170.85</v>
      </c>
      <c r="AD323" s="70">
        <v>7562.77</v>
      </c>
      <c r="AE323">
        <v>889.79</v>
      </c>
      <c r="AF323" s="70">
        <v>206023.13</v>
      </c>
      <c r="AG323" t="s">
        <v>751</v>
      </c>
      <c r="AH323" s="70">
        <v>50873</v>
      </c>
      <c r="AI323" s="70">
        <v>88002.47</v>
      </c>
      <c r="AJ323">
        <v>71.27</v>
      </c>
      <c r="AK323">
        <v>41.8</v>
      </c>
      <c r="AL323">
        <v>45.48</v>
      </c>
      <c r="AM323">
        <v>4.87</v>
      </c>
      <c r="AN323" s="70">
        <v>1280.57</v>
      </c>
      <c r="AO323">
        <v>0.65259999999999996</v>
      </c>
      <c r="AP323" s="70">
        <v>1177.24</v>
      </c>
      <c r="AQ323" s="70">
        <v>1816.84</v>
      </c>
      <c r="AR323" s="70">
        <v>6552.33</v>
      </c>
      <c r="AS323">
        <v>644.28</v>
      </c>
      <c r="AT323">
        <v>319.57</v>
      </c>
      <c r="AU323" s="70">
        <v>10510.27</v>
      </c>
      <c r="AV323" s="70">
        <v>2928.49</v>
      </c>
      <c r="AW323">
        <v>0.26479999999999998</v>
      </c>
      <c r="AX323" s="70">
        <v>6851.79</v>
      </c>
      <c r="AY323">
        <v>0.61950000000000005</v>
      </c>
      <c r="AZ323">
        <v>887.68</v>
      </c>
      <c r="BA323">
        <v>8.0299999999999996E-2</v>
      </c>
      <c r="BB323">
        <v>391.43</v>
      </c>
      <c r="BC323">
        <v>3.5400000000000001E-2</v>
      </c>
      <c r="BD323" s="70">
        <v>11059.4</v>
      </c>
      <c r="BE323" s="70">
        <v>1539.04</v>
      </c>
      <c r="BF323">
        <v>0.18709999999999999</v>
      </c>
      <c r="BG323">
        <v>0.61360000000000003</v>
      </c>
      <c r="BH323">
        <v>0.23100000000000001</v>
      </c>
      <c r="BI323">
        <v>0.1023</v>
      </c>
      <c r="BJ323">
        <v>2.93E-2</v>
      </c>
      <c r="BK323">
        <v>2.3800000000000002E-2</v>
      </c>
    </row>
    <row r="324" spans="1:63" x14ac:dyDescent="0.25">
      <c r="A324" t="s">
        <v>403</v>
      </c>
      <c r="B324">
        <v>44354</v>
      </c>
      <c r="C324">
        <v>28.57</v>
      </c>
      <c r="D324">
        <v>132.41</v>
      </c>
      <c r="E324" s="70">
        <v>3783.06</v>
      </c>
      <c r="F324" s="70">
        <v>3415.48</v>
      </c>
      <c r="G324">
        <v>8.5000000000000006E-3</v>
      </c>
      <c r="H324">
        <v>0.1166</v>
      </c>
      <c r="I324">
        <v>1.4E-3</v>
      </c>
      <c r="J324">
        <v>3.3599999999999998E-2</v>
      </c>
      <c r="K324">
        <v>0.76349999999999996</v>
      </c>
      <c r="L324">
        <v>7.6399999999999996E-2</v>
      </c>
      <c r="M324">
        <v>0.64459999999999995</v>
      </c>
      <c r="N324">
        <v>1.0699999999999999E-2</v>
      </c>
      <c r="O324">
        <v>0.16209999999999999</v>
      </c>
      <c r="P324" s="70">
        <v>53125.599999999999</v>
      </c>
      <c r="Q324">
        <v>0.23300000000000001</v>
      </c>
      <c r="R324">
        <v>0.1847</v>
      </c>
      <c r="S324">
        <v>0.58230000000000004</v>
      </c>
      <c r="T324">
        <v>18.420000000000002</v>
      </c>
      <c r="U324">
        <v>22.99</v>
      </c>
      <c r="V324" s="70">
        <v>74509.570000000007</v>
      </c>
      <c r="W324">
        <v>161.08000000000001</v>
      </c>
      <c r="X324" s="70">
        <v>95884.65</v>
      </c>
      <c r="Y324">
        <v>0.7167</v>
      </c>
      <c r="Z324">
        <v>0.24329999999999999</v>
      </c>
      <c r="AA324">
        <v>3.9899999999999998E-2</v>
      </c>
      <c r="AB324">
        <v>0.2833</v>
      </c>
      <c r="AC324">
        <v>95.88</v>
      </c>
      <c r="AD324" s="70">
        <v>3348.57</v>
      </c>
      <c r="AE324">
        <v>454.1</v>
      </c>
      <c r="AF324" s="70">
        <v>99018.91</v>
      </c>
      <c r="AG324" t="s">
        <v>751</v>
      </c>
      <c r="AH324" s="70">
        <v>26404</v>
      </c>
      <c r="AI324" s="70">
        <v>39183.11</v>
      </c>
      <c r="AJ324">
        <v>51.47</v>
      </c>
      <c r="AK324">
        <v>33.06</v>
      </c>
      <c r="AL324">
        <v>36.58</v>
      </c>
      <c r="AM324">
        <v>4.46</v>
      </c>
      <c r="AN324">
        <v>671.18</v>
      </c>
      <c r="AO324">
        <v>1.0143</v>
      </c>
      <c r="AP324" s="70">
        <v>1213.42</v>
      </c>
      <c r="AQ324" s="70">
        <v>1792.74</v>
      </c>
      <c r="AR324" s="70">
        <v>5682.49</v>
      </c>
      <c r="AS324">
        <v>552.21</v>
      </c>
      <c r="AT324">
        <v>295.95</v>
      </c>
      <c r="AU324" s="70">
        <v>9536.82</v>
      </c>
      <c r="AV324" s="70">
        <v>5744.62</v>
      </c>
      <c r="AW324">
        <v>0.5272</v>
      </c>
      <c r="AX324" s="70">
        <v>3194.65</v>
      </c>
      <c r="AY324">
        <v>0.29320000000000002</v>
      </c>
      <c r="AZ324">
        <v>731.93</v>
      </c>
      <c r="BA324">
        <v>6.7199999999999996E-2</v>
      </c>
      <c r="BB324" s="70">
        <v>1225.6199999999999</v>
      </c>
      <c r="BC324">
        <v>0.1125</v>
      </c>
      <c r="BD324" s="70">
        <v>10896.83</v>
      </c>
      <c r="BE324" s="70">
        <v>3857.7</v>
      </c>
      <c r="BF324">
        <v>1.4790000000000001</v>
      </c>
      <c r="BG324">
        <v>0.53910000000000002</v>
      </c>
      <c r="BH324">
        <v>0.21429999999999999</v>
      </c>
      <c r="BI324">
        <v>0.20180000000000001</v>
      </c>
      <c r="BJ324">
        <v>2.5600000000000001E-2</v>
      </c>
      <c r="BK324">
        <v>1.9300000000000001E-2</v>
      </c>
    </row>
    <row r="325" spans="1:63" x14ac:dyDescent="0.25">
      <c r="A325" t="s">
        <v>404</v>
      </c>
      <c r="B325">
        <v>50153</v>
      </c>
      <c r="C325">
        <v>53.95</v>
      </c>
      <c r="D325">
        <v>18.28</v>
      </c>
      <c r="E325">
        <v>986.01</v>
      </c>
      <c r="F325" s="70">
        <v>1010.4</v>
      </c>
      <c r="G325">
        <v>4.1999999999999997E-3</v>
      </c>
      <c r="H325">
        <v>4.4999999999999997E-3</v>
      </c>
      <c r="I325">
        <v>1.1000000000000001E-3</v>
      </c>
      <c r="J325">
        <v>9.2999999999999992E-3</v>
      </c>
      <c r="K325">
        <v>0.96799999999999997</v>
      </c>
      <c r="L325">
        <v>1.2800000000000001E-2</v>
      </c>
      <c r="M325">
        <v>0.34489999999999998</v>
      </c>
      <c r="N325">
        <v>4.5999999999999999E-3</v>
      </c>
      <c r="O325">
        <v>0.13170000000000001</v>
      </c>
      <c r="P325" s="70">
        <v>51818.86</v>
      </c>
      <c r="Q325">
        <v>0.1951</v>
      </c>
      <c r="R325">
        <v>0.19270000000000001</v>
      </c>
      <c r="S325">
        <v>0.61219999999999997</v>
      </c>
      <c r="T325">
        <v>17.68</v>
      </c>
      <c r="U325">
        <v>7.32</v>
      </c>
      <c r="V325" s="70">
        <v>67259.210000000006</v>
      </c>
      <c r="W325">
        <v>129.51</v>
      </c>
      <c r="X325" s="70">
        <v>139516.95000000001</v>
      </c>
      <c r="Y325">
        <v>0.77949999999999997</v>
      </c>
      <c r="Z325">
        <v>0.14710000000000001</v>
      </c>
      <c r="AA325">
        <v>7.3400000000000007E-2</v>
      </c>
      <c r="AB325">
        <v>0.2205</v>
      </c>
      <c r="AC325">
        <v>139.52000000000001</v>
      </c>
      <c r="AD325" s="70">
        <v>4214.8500000000004</v>
      </c>
      <c r="AE325">
        <v>525.28</v>
      </c>
      <c r="AF325" s="70">
        <v>135856.43</v>
      </c>
      <c r="AG325" t="s">
        <v>751</v>
      </c>
      <c r="AH325" s="70">
        <v>32508</v>
      </c>
      <c r="AI325" s="70">
        <v>48907.59</v>
      </c>
      <c r="AJ325">
        <v>47.06</v>
      </c>
      <c r="AK325">
        <v>28.77</v>
      </c>
      <c r="AL325">
        <v>31.97</v>
      </c>
      <c r="AM325">
        <v>4.75</v>
      </c>
      <c r="AN325" s="70">
        <v>1074.46</v>
      </c>
      <c r="AO325">
        <v>0.98099999999999998</v>
      </c>
      <c r="AP325" s="70">
        <v>1274.5</v>
      </c>
      <c r="AQ325" s="70">
        <v>1743.32</v>
      </c>
      <c r="AR325" s="70">
        <v>5335.99</v>
      </c>
      <c r="AS325">
        <v>398.15</v>
      </c>
      <c r="AT325">
        <v>315.57</v>
      </c>
      <c r="AU325" s="70">
        <v>9067.5300000000007</v>
      </c>
      <c r="AV325" s="70">
        <v>4208.38</v>
      </c>
      <c r="AW325">
        <v>0.42130000000000001</v>
      </c>
      <c r="AX325" s="70">
        <v>3776.81</v>
      </c>
      <c r="AY325">
        <v>0.37809999999999999</v>
      </c>
      <c r="AZ325" s="70">
        <v>1254.03</v>
      </c>
      <c r="BA325">
        <v>0.1255</v>
      </c>
      <c r="BB325">
        <v>749.95</v>
      </c>
      <c r="BC325">
        <v>7.51E-2</v>
      </c>
      <c r="BD325" s="70">
        <v>9989.17</v>
      </c>
      <c r="BE325" s="70">
        <v>3599.53</v>
      </c>
      <c r="BF325">
        <v>0.8579</v>
      </c>
      <c r="BG325">
        <v>0.56040000000000001</v>
      </c>
      <c r="BH325">
        <v>0.2177</v>
      </c>
      <c r="BI325">
        <v>0.15909999999999999</v>
      </c>
      <c r="BJ325">
        <v>3.5299999999999998E-2</v>
      </c>
      <c r="BK325">
        <v>2.75E-2</v>
      </c>
    </row>
    <row r="326" spans="1:63" x14ac:dyDescent="0.25">
      <c r="A326" t="s">
        <v>405</v>
      </c>
      <c r="B326">
        <v>44362</v>
      </c>
      <c r="C326">
        <v>39.33</v>
      </c>
      <c r="D326">
        <v>80.8</v>
      </c>
      <c r="E326" s="70">
        <v>3178.23</v>
      </c>
      <c r="F326" s="70">
        <v>3065.23</v>
      </c>
      <c r="G326">
        <v>2.1899999999999999E-2</v>
      </c>
      <c r="H326">
        <v>6.88E-2</v>
      </c>
      <c r="I326">
        <v>1.4E-3</v>
      </c>
      <c r="J326">
        <v>3.4799999999999998E-2</v>
      </c>
      <c r="K326">
        <v>0.8175</v>
      </c>
      <c r="L326">
        <v>5.5599999999999997E-2</v>
      </c>
      <c r="M326">
        <v>0.37209999999999999</v>
      </c>
      <c r="N326">
        <v>1.67E-2</v>
      </c>
      <c r="O326">
        <v>0.13350000000000001</v>
      </c>
      <c r="P326" s="70">
        <v>59411.93</v>
      </c>
      <c r="Q326">
        <v>0.21779999999999999</v>
      </c>
      <c r="R326">
        <v>0.19689999999999999</v>
      </c>
      <c r="S326">
        <v>0.58530000000000004</v>
      </c>
      <c r="T326">
        <v>17.989999999999998</v>
      </c>
      <c r="U326">
        <v>18.97</v>
      </c>
      <c r="V326" s="70">
        <v>82787.47</v>
      </c>
      <c r="W326">
        <v>163.58000000000001</v>
      </c>
      <c r="X326" s="70">
        <v>167372.97</v>
      </c>
      <c r="Y326">
        <v>0.67330000000000001</v>
      </c>
      <c r="Z326">
        <v>0.29370000000000002</v>
      </c>
      <c r="AA326">
        <v>3.3000000000000002E-2</v>
      </c>
      <c r="AB326">
        <v>0.32669999999999999</v>
      </c>
      <c r="AC326">
        <v>167.37</v>
      </c>
      <c r="AD326" s="70">
        <v>6530.71</v>
      </c>
      <c r="AE326">
        <v>714.74</v>
      </c>
      <c r="AF326" s="70">
        <v>187664.73</v>
      </c>
      <c r="AG326" t="s">
        <v>751</v>
      </c>
      <c r="AH326" s="70">
        <v>34042</v>
      </c>
      <c r="AI326" s="70">
        <v>53221.59</v>
      </c>
      <c r="AJ326">
        <v>60.77</v>
      </c>
      <c r="AK326">
        <v>37.28</v>
      </c>
      <c r="AL326">
        <v>40.369999999999997</v>
      </c>
      <c r="AM326">
        <v>4.7300000000000004</v>
      </c>
      <c r="AN326" s="70">
        <v>1572.78</v>
      </c>
      <c r="AO326">
        <v>1.0218</v>
      </c>
      <c r="AP326" s="70">
        <v>1262.01</v>
      </c>
      <c r="AQ326" s="70">
        <v>1835.96</v>
      </c>
      <c r="AR326" s="70">
        <v>6202.22</v>
      </c>
      <c r="AS326">
        <v>582.21</v>
      </c>
      <c r="AT326">
        <v>269.14999999999998</v>
      </c>
      <c r="AU326" s="70">
        <v>10151.549999999999</v>
      </c>
      <c r="AV326" s="70">
        <v>3261.8</v>
      </c>
      <c r="AW326">
        <v>0.2994</v>
      </c>
      <c r="AX326" s="70">
        <v>6049.91</v>
      </c>
      <c r="AY326">
        <v>0.55520000000000003</v>
      </c>
      <c r="AZ326">
        <v>915.4</v>
      </c>
      <c r="BA326">
        <v>8.4000000000000005E-2</v>
      </c>
      <c r="BB326">
        <v>668.92</v>
      </c>
      <c r="BC326">
        <v>6.1400000000000003E-2</v>
      </c>
      <c r="BD326" s="70">
        <v>10896.04</v>
      </c>
      <c r="BE326" s="70">
        <v>1686.95</v>
      </c>
      <c r="BF326">
        <v>0.32019999999999998</v>
      </c>
      <c r="BG326">
        <v>0.58760000000000001</v>
      </c>
      <c r="BH326">
        <v>0.22459999999999999</v>
      </c>
      <c r="BI326">
        <v>0.1386</v>
      </c>
      <c r="BJ326">
        <v>2.76E-2</v>
      </c>
      <c r="BK326">
        <v>2.1499999999999998E-2</v>
      </c>
    </row>
    <row r="327" spans="1:63" x14ac:dyDescent="0.25">
      <c r="A327" t="s">
        <v>406</v>
      </c>
      <c r="B327">
        <v>44370</v>
      </c>
      <c r="C327">
        <v>25.33</v>
      </c>
      <c r="D327">
        <v>197.36</v>
      </c>
      <c r="E327" s="70">
        <v>4999.71</v>
      </c>
      <c r="F327" s="70">
        <v>4801.41</v>
      </c>
      <c r="G327">
        <v>5.3100000000000001E-2</v>
      </c>
      <c r="H327">
        <v>7.51E-2</v>
      </c>
      <c r="I327">
        <v>1.2999999999999999E-3</v>
      </c>
      <c r="J327">
        <v>2.81E-2</v>
      </c>
      <c r="K327">
        <v>0.80430000000000001</v>
      </c>
      <c r="L327">
        <v>3.8100000000000002E-2</v>
      </c>
      <c r="M327">
        <v>0.1862</v>
      </c>
      <c r="N327">
        <v>2.2700000000000001E-2</v>
      </c>
      <c r="O327">
        <v>0.1225</v>
      </c>
      <c r="P327" s="70">
        <v>65603.94</v>
      </c>
      <c r="Q327">
        <v>0.25190000000000001</v>
      </c>
      <c r="R327">
        <v>0.20030000000000001</v>
      </c>
      <c r="S327">
        <v>0.54769999999999996</v>
      </c>
      <c r="T327">
        <v>18.899999999999999</v>
      </c>
      <c r="U327">
        <v>25.42</v>
      </c>
      <c r="V327" s="70">
        <v>90649</v>
      </c>
      <c r="W327">
        <v>194.55</v>
      </c>
      <c r="X327" s="70">
        <v>207830.52</v>
      </c>
      <c r="Y327">
        <v>0.72099999999999997</v>
      </c>
      <c r="Z327">
        <v>0.25590000000000002</v>
      </c>
      <c r="AA327">
        <v>2.3099999999999999E-2</v>
      </c>
      <c r="AB327">
        <v>0.27900000000000003</v>
      </c>
      <c r="AC327">
        <v>207.83</v>
      </c>
      <c r="AD327" s="70">
        <v>8341.9</v>
      </c>
      <c r="AE327">
        <v>929.5</v>
      </c>
      <c r="AF327" s="70">
        <v>237319.75</v>
      </c>
      <c r="AG327" t="s">
        <v>751</v>
      </c>
      <c r="AH327" s="70">
        <v>45348</v>
      </c>
      <c r="AI327" s="70">
        <v>80728.850000000006</v>
      </c>
      <c r="AJ327">
        <v>66.48</v>
      </c>
      <c r="AK327">
        <v>39.17</v>
      </c>
      <c r="AL327">
        <v>42.78</v>
      </c>
      <c r="AM327">
        <v>4.92</v>
      </c>
      <c r="AN327" s="70">
        <v>1145.5899999999999</v>
      </c>
      <c r="AO327">
        <v>0.70420000000000005</v>
      </c>
      <c r="AP327" s="70">
        <v>1270.23</v>
      </c>
      <c r="AQ327" s="70">
        <v>1922.35</v>
      </c>
      <c r="AR327" s="70">
        <v>6627.25</v>
      </c>
      <c r="AS327">
        <v>625.70000000000005</v>
      </c>
      <c r="AT327">
        <v>300.91000000000003</v>
      </c>
      <c r="AU327" s="70">
        <v>10746.45</v>
      </c>
      <c r="AV327" s="70">
        <v>2733.87</v>
      </c>
      <c r="AW327">
        <v>0.2379</v>
      </c>
      <c r="AX327" s="70">
        <v>7470.65</v>
      </c>
      <c r="AY327">
        <v>0.65010000000000001</v>
      </c>
      <c r="AZ327">
        <v>818</v>
      </c>
      <c r="BA327">
        <v>7.1199999999999999E-2</v>
      </c>
      <c r="BB327">
        <v>469.28</v>
      </c>
      <c r="BC327">
        <v>4.0800000000000003E-2</v>
      </c>
      <c r="BD327" s="70">
        <v>11491.8</v>
      </c>
      <c r="BE327" s="70">
        <v>1023.16</v>
      </c>
      <c r="BF327">
        <v>0.11269999999999999</v>
      </c>
      <c r="BG327">
        <v>0.60450000000000004</v>
      </c>
      <c r="BH327">
        <v>0.2273</v>
      </c>
      <c r="BI327">
        <v>0.11310000000000001</v>
      </c>
      <c r="BJ327">
        <v>3.1E-2</v>
      </c>
      <c r="BK327">
        <v>2.41E-2</v>
      </c>
    </row>
    <row r="328" spans="1:63" x14ac:dyDescent="0.25">
      <c r="A328" t="s">
        <v>407</v>
      </c>
      <c r="B328">
        <v>48850</v>
      </c>
      <c r="C328">
        <v>88.71</v>
      </c>
      <c r="D328">
        <v>23.07</v>
      </c>
      <c r="E328" s="70">
        <v>2046.22</v>
      </c>
      <c r="F328" s="70">
        <v>2018.24</v>
      </c>
      <c r="G328">
        <v>4.7000000000000002E-3</v>
      </c>
      <c r="H328">
        <v>1.0500000000000001E-2</v>
      </c>
      <c r="I328">
        <v>1.2999999999999999E-3</v>
      </c>
      <c r="J328">
        <v>1.7600000000000001E-2</v>
      </c>
      <c r="K328">
        <v>0.93740000000000001</v>
      </c>
      <c r="L328">
        <v>2.86E-2</v>
      </c>
      <c r="M328">
        <v>0.53320000000000001</v>
      </c>
      <c r="N328">
        <v>8.5000000000000006E-3</v>
      </c>
      <c r="O328">
        <v>0.1613</v>
      </c>
      <c r="P328" s="70">
        <v>51600.17</v>
      </c>
      <c r="Q328">
        <v>0.20449999999999999</v>
      </c>
      <c r="R328">
        <v>0.16300000000000001</v>
      </c>
      <c r="S328">
        <v>0.63249999999999995</v>
      </c>
      <c r="T328">
        <v>17.89</v>
      </c>
      <c r="U328">
        <v>14.2</v>
      </c>
      <c r="V328" s="70">
        <v>69702.16</v>
      </c>
      <c r="W328">
        <v>139.78</v>
      </c>
      <c r="X328" s="70">
        <v>106205.72</v>
      </c>
      <c r="Y328">
        <v>0.80959999999999999</v>
      </c>
      <c r="Z328">
        <v>0.14680000000000001</v>
      </c>
      <c r="AA328">
        <v>4.3499999999999997E-2</v>
      </c>
      <c r="AB328">
        <v>0.19040000000000001</v>
      </c>
      <c r="AC328">
        <v>106.21</v>
      </c>
      <c r="AD328" s="70">
        <v>3014.02</v>
      </c>
      <c r="AE328">
        <v>425.89</v>
      </c>
      <c r="AF328" s="70">
        <v>105969.3</v>
      </c>
      <c r="AG328" t="s">
        <v>751</v>
      </c>
      <c r="AH328" s="70">
        <v>28611</v>
      </c>
      <c r="AI328" s="70">
        <v>41191.46</v>
      </c>
      <c r="AJ328">
        <v>41.21</v>
      </c>
      <c r="AK328">
        <v>26.38</v>
      </c>
      <c r="AL328">
        <v>31.6</v>
      </c>
      <c r="AM328">
        <v>3.97</v>
      </c>
      <c r="AN328">
        <v>860.53</v>
      </c>
      <c r="AO328">
        <v>1.1777</v>
      </c>
      <c r="AP328" s="70">
        <v>1119.24</v>
      </c>
      <c r="AQ328" s="70">
        <v>1780.96</v>
      </c>
      <c r="AR328" s="70">
        <v>5529.15</v>
      </c>
      <c r="AS328">
        <v>477.2</v>
      </c>
      <c r="AT328">
        <v>327.47000000000003</v>
      </c>
      <c r="AU328" s="70">
        <v>9234.0300000000007</v>
      </c>
      <c r="AV328" s="70">
        <v>5258.09</v>
      </c>
      <c r="AW328">
        <v>0.51570000000000005</v>
      </c>
      <c r="AX328" s="70">
        <v>3019.74</v>
      </c>
      <c r="AY328">
        <v>0.29620000000000002</v>
      </c>
      <c r="AZ328">
        <v>922.18</v>
      </c>
      <c r="BA328">
        <v>9.0399999999999994E-2</v>
      </c>
      <c r="BB328">
        <v>996.57</v>
      </c>
      <c r="BC328">
        <v>9.7699999999999995E-2</v>
      </c>
      <c r="BD328" s="70">
        <v>10196.58</v>
      </c>
      <c r="BE328" s="70">
        <v>4495.6000000000004</v>
      </c>
      <c r="BF328">
        <v>1.629</v>
      </c>
      <c r="BG328">
        <v>0.54359999999999997</v>
      </c>
      <c r="BH328">
        <v>0.23</v>
      </c>
      <c r="BI328">
        <v>0.17150000000000001</v>
      </c>
      <c r="BJ328">
        <v>3.2599999999999997E-2</v>
      </c>
      <c r="BK328">
        <v>2.23E-2</v>
      </c>
    </row>
    <row r="329" spans="1:63" x14ac:dyDescent="0.25">
      <c r="A329" t="s">
        <v>408</v>
      </c>
      <c r="B329">
        <v>47456</v>
      </c>
      <c r="C329">
        <v>75.75</v>
      </c>
      <c r="D329">
        <v>10.25</v>
      </c>
      <c r="E329">
        <v>739.18</v>
      </c>
      <c r="F329">
        <v>745.32</v>
      </c>
      <c r="G329">
        <v>4.0000000000000001E-3</v>
      </c>
      <c r="H329">
        <v>6.0000000000000001E-3</v>
      </c>
      <c r="I329">
        <v>1.2999999999999999E-3</v>
      </c>
      <c r="J329">
        <v>4.8099999999999997E-2</v>
      </c>
      <c r="K329">
        <v>0.9163</v>
      </c>
      <c r="L329">
        <v>2.4199999999999999E-2</v>
      </c>
      <c r="M329">
        <v>0.39979999999999999</v>
      </c>
      <c r="N329">
        <v>3.8E-3</v>
      </c>
      <c r="O329">
        <v>0.1535</v>
      </c>
      <c r="P329" s="70">
        <v>48325.5</v>
      </c>
      <c r="Q329">
        <v>0.26569999999999999</v>
      </c>
      <c r="R329">
        <v>0.17519999999999999</v>
      </c>
      <c r="S329">
        <v>0.55910000000000004</v>
      </c>
      <c r="T329">
        <v>16.37</v>
      </c>
      <c r="U329">
        <v>7.98</v>
      </c>
      <c r="V329" s="70">
        <v>59983.19</v>
      </c>
      <c r="W329">
        <v>89.93</v>
      </c>
      <c r="X329" s="70">
        <v>112690.1</v>
      </c>
      <c r="Y329">
        <v>0.8841</v>
      </c>
      <c r="Z329">
        <v>7.0599999999999996E-2</v>
      </c>
      <c r="AA329">
        <v>4.53E-2</v>
      </c>
      <c r="AB329">
        <v>0.1159</v>
      </c>
      <c r="AC329">
        <v>112.69</v>
      </c>
      <c r="AD329" s="70">
        <v>2750.77</v>
      </c>
      <c r="AE329">
        <v>407.31</v>
      </c>
      <c r="AF329" s="70">
        <v>99345.919999999998</v>
      </c>
      <c r="AG329" t="s">
        <v>751</v>
      </c>
      <c r="AH329" s="70">
        <v>31206</v>
      </c>
      <c r="AI329" s="70">
        <v>42899.72</v>
      </c>
      <c r="AJ329">
        <v>41.43</v>
      </c>
      <c r="AK329">
        <v>23.22</v>
      </c>
      <c r="AL329">
        <v>29.4</v>
      </c>
      <c r="AM329">
        <v>4.3600000000000003</v>
      </c>
      <c r="AN329" s="70">
        <v>1341.31</v>
      </c>
      <c r="AO329">
        <v>1.379</v>
      </c>
      <c r="AP329" s="70">
        <v>1371.02</v>
      </c>
      <c r="AQ329" s="70">
        <v>1922.73</v>
      </c>
      <c r="AR329" s="70">
        <v>5628.54</v>
      </c>
      <c r="AS329">
        <v>401.3</v>
      </c>
      <c r="AT329">
        <v>238.69</v>
      </c>
      <c r="AU329" s="70">
        <v>9562.2900000000009</v>
      </c>
      <c r="AV329" s="70">
        <v>5501.9</v>
      </c>
      <c r="AW329">
        <v>0.50700000000000001</v>
      </c>
      <c r="AX329" s="70">
        <v>3441.54</v>
      </c>
      <c r="AY329">
        <v>0.31709999999999999</v>
      </c>
      <c r="AZ329" s="70">
        <v>1218.82</v>
      </c>
      <c r="BA329">
        <v>0.1123</v>
      </c>
      <c r="BB329">
        <v>689.78</v>
      </c>
      <c r="BC329">
        <v>6.3600000000000004E-2</v>
      </c>
      <c r="BD329" s="70">
        <v>10852.04</v>
      </c>
      <c r="BE329" s="70">
        <v>4714.41</v>
      </c>
      <c r="BF329">
        <v>1.6458999999999999</v>
      </c>
      <c r="BG329">
        <v>0.53239999999999998</v>
      </c>
      <c r="BH329">
        <v>0.2117</v>
      </c>
      <c r="BI329">
        <v>0.18590000000000001</v>
      </c>
      <c r="BJ329">
        <v>3.5099999999999999E-2</v>
      </c>
      <c r="BK329">
        <v>3.4799999999999998E-2</v>
      </c>
    </row>
    <row r="330" spans="1:63" x14ac:dyDescent="0.25">
      <c r="A330" t="s">
        <v>409</v>
      </c>
      <c r="B330">
        <v>50229</v>
      </c>
      <c r="C330">
        <v>64.67</v>
      </c>
      <c r="D330">
        <v>17</v>
      </c>
      <c r="E330" s="70">
        <v>1099.5999999999999</v>
      </c>
      <c r="F330" s="70">
        <v>1115.92</v>
      </c>
      <c r="G330">
        <v>3.8E-3</v>
      </c>
      <c r="H330">
        <v>6.0000000000000001E-3</v>
      </c>
      <c r="I330">
        <v>1.6999999999999999E-3</v>
      </c>
      <c r="J330">
        <v>1.24E-2</v>
      </c>
      <c r="K330">
        <v>0.95609999999999995</v>
      </c>
      <c r="L330">
        <v>2.01E-2</v>
      </c>
      <c r="M330">
        <v>0.37080000000000002</v>
      </c>
      <c r="N330">
        <v>1.5E-3</v>
      </c>
      <c r="O330">
        <v>0.12809999999999999</v>
      </c>
      <c r="P330" s="70">
        <v>50442.06</v>
      </c>
      <c r="Q330">
        <v>0.2397</v>
      </c>
      <c r="R330">
        <v>0.17380000000000001</v>
      </c>
      <c r="S330">
        <v>0.58660000000000001</v>
      </c>
      <c r="T330">
        <v>18.41</v>
      </c>
      <c r="U330">
        <v>8.24</v>
      </c>
      <c r="V330" s="70">
        <v>66383.72</v>
      </c>
      <c r="W330">
        <v>128.56</v>
      </c>
      <c r="X330" s="70">
        <v>106623.47</v>
      </c>
      <c r="Y330">
        <v>0.91759999999999997</v>
      </c>
      <c r="Z330">
        <v>4.7899999999999998E-2</v>
      </c>
      <c r="AA330">
        <v>3.4500000000000003E-2</v>
      </c>
      <c r="AB330">
        <v>8.2400000000000001E-2</v>
      </c>
      <c r="AC330">
        <v>106.62</v>
      </c>
      <c r="AD330" s="70">
        <v>2700.79</v>
      </c>
      <c r="AE330">
        <v>421.66</v>
      </c>
      <c r="AF330" s="70">
        <v>105251.78</v>
      </c>
      <c r="AG330" t="s">
        <v>751</v>
      </c>
      <c r="AH330" s="70">
        <v>33650</v>
      </c>
      <c r="AI330" s="70">
        <v>46977.93</v>
      </c>
      <c r="AJ330">
        <v>38.840000000000003</v>
      </c>
      <c r="AK330">
        <v>24.98</v>
      </c>
      <c r="AL330">
        <v>28.26</v>
      </c>
      <c r="AM330">
        <v>4.62</v>
      </c>
      <c r="AN330" s="70">
        <v>1161.05</v>
      </c>
      <c r="AO330">
        <v>1.1028</v>
      </c>
      <c r="AP330" s="70">
        <v>1139.4100000000001</v>
      </c>
      <c r="AQ330" s="70">
        <v>1785.5</v>
      </c>
      <c r="AR330" s="70">
        <v>4979.13</v>
      </c>
      <c r="AS330">
        <v>350.87</v>
      </c>
      <c r="AT330">
        <v>238.17</v>
      </c>
      <c r="AU330" s="70">
        <v>8493.07</v>
      </c>
      <c r="AV330" s="70">
        <v>5161.84</v>
      </c>
      <c r="AW330">
        <v>0.52559999999999996</v>
      </c>
      <c r="AX330" s="70">
        <v>2768.22</v>
      </c>
      <c r="AY330">
        <v>0.28189999999999998</v>
      </c>
      <c r="AZ330" s="70">
        <v>1199.6600000000001</v>
      </c>
      <c r="BA330">
        <v>0.1221</v>
      </c>
      <c r="BB330">
        <v>691.87</v>
      </c>
      <c r="BC330">
        <v>7.0400000000000004E-2</v>
      </c>
      <c r="BD330" s="70">
        <v>9821.59</v>
      </c>
      <c r="BE330" s="70">
        <v>4703.09</v>
      </c>
      <c r="BF330">
        <v>1.5144</v>
      </c>
      <c r="BG330">
        <v>0.53380000000000005</v>
      </c>
      <c r="BH330">
        <v>0.20050000000000001</v>
      </c>
      <c r="BI330">
        <v>0.20499999999999999</v>
      </c>
      <c r="BJ330">
        <v>3.5700000000000003E-2</v>
      </c>
      <c r="BK330">
        <v>2.5000000000000001E-2</v>
      </c>
    </row>
    <row r="331" spans="1:63" x14ac:dyDescent="0.25">
      <c r="A331" t="s">
        <v>410</v>
      </c>
      <c r="B331">
        <v>45484</v>
      </c>
      <c r="C331">
        <v>88.9</v>
      </c>
      <c r="D331">
        <v>12.09</v>
      </c>
      <c r="E331" s="70">
        <v>1074.73</v>
      </c>
      <c r="F331" s="70">
        <v>1065.9000000000001</v>
      </c>
      <c r="G331">
        <v>3.0000000000000001E-3</v>
      </c>
      <c r="H331">
        <v>5.3E-3</v>
      </c>
      <c r="I331">
        <v>8.9999999999999998E-4</v>
      </c>
      <c r="J331">
        <v>1.2999999999999999E-2</v>
      </c>
      <c r="K331">
        <v>0.96309999999999996</v>
      </c>
      <c r="L331">
        <v>1.47E-2</v>
      </c>
      <c r="M331">
        <v>0.38479999999999998</v>
      </c>
      <c r="N331">
        <v>2.3E-3</v>
      </c>
      <c r="O331">
        <v>0.13350000000000001</v>
      </c>
      <c r="P331" s="70">
        <v>50249.85</v>
      </c>
      <c r="Q331">
        <v>0.2087</v>
      </c>
      <c r="R331">
        <v>0.19</v>
      </c>
      <c r="S331">
        <v>0.60140000000000005</v>
      </c>
      <c r="T331">
        <v>18.010000000000002</v>
      </c>
      <c r="U331">
        <v>8.85</v>
      </c>
      <c r="V331" s="70">
        <v>59634.89</v>
      </c>
      <c r="W331">
        <v>117.58</v>
      </c>
      <c r="X331" s="70">
        <v>109905.31</v>
      </c>
      <c r="Y331">
        <v>0.89729999999999999</v>
      </c>
      <c r="Z331">
        <v>5.3800000000000001E-2</v>
      </c>
      <c r="AA331">
        <v>4.8899999999999999E-2</v>
      </c>
      <c r="AB331">
        <v>0.1027</v>
      </c>
      <c r="AC331">
        <v>109.91</v>
      </c>
      <c r="AD331" s="70">
        <v>2708.41</v>
      </c>
      <c r="AE331">
        <v>398.87</v>
      </c>
      <c r="AF331" s="70">
        <v>108438.99</v>
      </c>
      <c r="AG331" t="s">
        <v>751</v>
      </c>
      <c r="AH331" s="70">
        <v>32882</v>
      </c>
      <c r="AI331" s="70">
        <v>45882.31</v>
      </c>
      <c r="AJ331">
        <v>36.39</v>
      </c>
      <c r="AK331">
        <v>23.81</v>
      </c>
      <c r="AL331">
        <v>26.35</v>
      </c>
      <c r="AM331">
        <v>4.53</v>
      </c>
      <c r="AN331" s="70">
        <v>1192.75</v>
      </c>
      <c r="AO331">
        <v>1.1566000000000001</v>
      </c>
      <c r="AP331" s="70">
        <v>1217.45</v>
      </c>
      <c r="AQ331" s="70">
        <v>1836.17</v>
      </c>
      <c r="AR331" s="70">
        <v>5116.8100000000004</v>
      </c>
      <c r="AS331">
        <v>325.18</v>
      </c>
      <c r="AT331">
        <v>280.77</v>
      </c>
      <c r="AU331" s="70">
        <v>8776.39</v>
      </c>
      <c r="AV331" s="70">
        <v>5240.78</v>
      </c>
      <c r="AW331">
        <v>0.52529999999999999</v>
      </c>
      <c r="AX331" s="70">
        <v>3012.8</v>
      </c>
      <c r="AY331">
        <v>0.30199999999999999</v>
      </c>
      <c r="AZ331" s="70">
        <v>1074.05</v>
      </c>
      <c r="BA331">
        <v>0.1077</v>
      </c>
      <c r="BB331">
        <v>649.54999999999995</v>
      </c>
      <c r="BC331">
        <v>6.5100000000000005E-2</v>
      </c>
      <c r="BD331" s="70">
        <v>9977.19</v>
      </c>
      <c r="BE331" s="70">
        <v>4537.2299999999996</v>
      </c>
      <c r="BF331">
        <v>1.4641</v>
      </c>
      <c r="BG331">
        <v>0.53820000000000001</v>
      </c>
      <c r="BH331">
        <v>0.21029999999999999</v>
      </c>
      <c r="BI331">
        <v>0.19439999999999999</v>
      </c>
      <c r="BJ331">
        <v>3.5499999999999997E-2</v>
      </c>
      <c r="BK331">
        <v>2.1600000000000001E-2</v>
      </c>
    </row>
    <row r="332" spans="1:63" x14ac:dyDescent="0.25">
      <c r="A332" t="s">
        <v>411</v>
      </c>
      <c r="B332">
        <v>44388</v>
      </c>
      <c r="C332">
        <v>40.619999999999997</v>
      </c>
      <c r="D332">
        <v>136.32</v>
      </c>
      <c r="E332" s="70">
        <v>5537.31</v>
      </c>
      <c r="F332" s="70">
        <v>5292.35</v>
      </c>
      <c r="G332">
        <v>3.0700000000000002E-2</v>
      </c>
      <c r="H332">
        <v>2.8299999999999999E-2</v>
      </c>
      <c r="I332">
        <v>1.1999999999999999E-3</v>
      </c>
      <c r="J332">
        <v>2.4500000000000001E-2</v>
      </c>
      <c r="K332">
        <v>0.88619999999999999</v>
      </c>
      <c r="L332">
        <v>2.9100000000000001E-2</v>
      </c>
      <c r="M332">
        <v>0.19059999999999999</v>
      </c>
      <c r="N332">
        <v>1.26E-2</v>
      </c>
      <c r="O332">
        <v>0.1158</v>
      </c>
      <c r="P332" s="70">
        <v>61797.56</v>
      </c>
      <c r="Q332">
        <v>0.22359999999999999</v>
      </c>
      <c r="R332">
        <v>0.21679999999999999</v>
      </c>
      <c r="S332">
        <v>0.55959999999999999</v>
      </c>
      <c r="T332">
        <v>19.73</v>
      </c>
      <c r="U332">
        <v>26.31</v>
      </c>
      <c r="V332" s="70">
        <v>84810.02</v>
      </c>
      <c r="W332">
        <v>207.16</v>
      </c>
      <c r="X332" s="70">
        <v>170965.21</v>
      </c>
      <c r="Y332">
        <v>0.78249999999999997</v>
      </c>
      <c r="Z332">
        <v>0.19370000000000001</v>
      </c>
      <c r="AA332">
        <v>2.3800000000000002E-2</v>
      </c>
      <c r="AB332">
        <v>0.2175</v>
      </c>
      <c r="AC332">
        <v>170.97</v>
      </c>
      <c r="AD332" s="70">
        <v>6582.13</v>
      </c>
      <c r="AE332">
        <v>823.42</v>
      </c>
      <c r="AF332" s="70">
        <v>194264.32000000001</v>
      </c>
      <c r="AG332" t="s">
        <v>751</v>
      </c>
      <c r="AH332" s="70">
        <v>41772</v>
      </c>
      <c r="AI332" s="70">
        <v>69912.67</v>
      </c>
      <c r="AJ332">
        <v>65.02</v>
      </c>
      <c r="AK332">
        <v>37.61</v>
      </c>
      <c r="AL332">
        <v>39.56</v>
      </c>
      <c r="AM332">
        <v>4.4000000000000004</v>
      </c>
      <c r="AN332" s="70">
        <v>1145.5899999999999</v>
      </c>
      <c r="AO332">
        <v>0.75790000000000002</v>
      </c>
      <c r="AP332" s="70">
        <v>1116.26</v>
      </c>
      <c r="AQ332" s="70">
        <v>1803.33</v>
      </c>
      <c r="AR332" s="70">
        <v>5820.44</v>
      </c>
      <c r="AS332">
        <v>583.32000000000005</v>
      </c>
      <c r="AT332">
        <v>267.37</v>
      </c>
      <c r="AU332" s="70">
        <v>9590.7099999999991</v>
      </c>
      <c r="AV332" s="70">
        <v>3104.98</v>
      </c>
      <c r="AW332">
        <v>0.30420000000000003</v>
      </c>
      <c r="AX332" s="70">
        <v>5933.32</v>
      </c>
      <c r="AY332">
        <v>0.58130000000000004</v>
      </c>
      <c r="AZ332">
        <v>735.83</v>
      </c>
      <c r="BA332">
        <v>7.2099999999999997E-2</v>
      </c>
      <c r="BB332">
        <v>432.76</v>
      </c>
      <c r="BC332">
        <v>4.24E-2</v>
      </c>
      <c r="BD332" s="70">
        <v>10206.89</v>
      </c>
      <c r="BE332" s="70">
        <v>1736.48</v>
      </c>
      <c r="BF332">
        <v>0.2419</v>
      </c>
      <c r="BG332">
        <v>0.59719999999999995</v>
      </c>
      <c r="BH332">
        <v>0.2331</v>
      </c>
      <c r="BI332">
        <v>0.1181</v>
      </c>
      <c r="BJ332">
        <v>3.2099999999999997E-2</v>
      </c>
      <c r="BK332">
        <v>1.9599999999999999E-2</v>
      </c>
    </row>
    <row r="333" spans="1:63" x14ac:dyDescent="0.25">
      <c r="A333" t="s">
        <v>412</v>
      </c>
      <c r="B333">
        <v>48520</v>
      </c>
      <c r="C333">
        <v>121.43</v>
      </c>
      <c r="D333">
        <v>13.46</v>
      </c>
      <c r="E333" s="70">
        <v>1633.93</v>
      </c>
      <c r="F333" s="70">
        <v>1575.4</v>
      </c>
      <c r="G333">
        <v>3.0000000000000001E-3</v>
      </c>
      <c r="H333">
        <v>7.3000000000000001E-3</v>
      </c>
      <c r="I333">
        <v>1.1999999999999999E-3</v>
      </c>
      <c r="J333">
        <v>8.6999999999999994E-3</v>
      </c>
      <c r="K333">
        <v>0.96230000000000004</v>
      </c>
      <c r="L333">
        <v>1.7399999999999999E-2</v>
      </c>
      <c r="M333">
        <v>0.60619999999999996</v>
      </c>
      <c r="N333">
        <v>8.0000000000000004E-4</v>
      </c>
      <c r="O333">
        <v>0.16470000000000001</v>
      </c>
      <c r="P333" s="70">
        <v>48537.58</v>
      </c>
      <c r="Q333">
        <v>0.19969999999999999</v>
      </c>
      <c r="R333">
        <v>0.18720000000000001</v>
      </c>
      <c r="S333">
        <v>0.61299999999999999</v>
      </c>
      <c r="T333">
        <v>17.36</v>
      </c>
      <c r="U333">
        <v>11.67</v>
      </c>
      <c r="V333" s="70">
        <v>66683.41</v>
      </c>
      <c r="W333">
        <v>134.63999999999999</v>
      </c>
      <c r="X333" s="70">
        <v>87571.03</v>
      </c>
      <c r="Y333">
        <v>0.76580000000000004</v>
      </c>
      <c r="Z333">
        <v>0.13780000000000001</v>
      </c>
      <c r="AA333">
        <v>9.64E-2</v>
      </c>
      <c r="AB333">
        <v>0.23419999999999999</v>
      </c>
      <c r="AC333">
        <v>87.57</v>
      </c>
      <c r="AD333" s="70">
        <v>2251.73</v>
      </c>
      <c r="AE333">
        <v>311.57</v>
      </c>
      <c r="AF333" s="70">
        <v>85183.43</v>
      </c>
      <c r="AG333" t="s">
        <v>751</v>
      </c>
      <c r="AH333" s="70">
        <v>27533</v>
      </c>
      <c r="AI333" s="70">
        <v>39766.199999999997</v>
      </c>
      <c r="AJ333">
        <v>34.909999999999997</v>
      </c>
      <c r="AK333">
        <v>24.42</v>
      </c>
      <c r="AL333">
        <v>27.36</v>
      </c>
      <c r="AM333">
        <v>4.08</v>
      </c>
      <c r="AN333" s="70">
        <v>1172.6400000000001</v>
      </c>
      <c r="AO333">
        <v>0.90629999999999999</v>
      </c>
      <c r="AP333" s="70">
        <v>1151.4100000000001</v>
      </c>
      <c r="AQ333" s="70">
        <v>2062.11</v>
      </c>
      <c r="AR333" s="70">
        <v>5426.95</v>
      </c>
      <c r="AS333">
        <v>443.86</v>
      </c>
      <c r="AT333">
        <v>265.85000000000002</v>
      </c>
      <c r="AU333" s="70">
        <v>9350.17</v>
      </c>
      <c r="AV333" s="70">
        <v>6428.58</v>
      </c>
      <c r="AW333">
        <v>0.61009999999999998</v>
      </c>
      <c r="AX333" s="70">
        <v>2046.22</v>
      </c>
      <c r="AY333">
        <v>0.19420000000000001</v>
      </c>
      <c r="AZ333">
        <v>827.09</v>
      </c>
      <c r="BA333">
        <v>7.85E-2</v>
      </c>
      <c r="BB333" s="70">
        <v>1234.3</v>
      </c>
      <c r="BC333">
        <v>0.1171</v>
      </c>
      <c r="BD333" s="70">
        <v>10536.18</v>
      </c>
      <c r="BE333" s="70">
        <v>5553.14</v>
      </c>
      <c r="BF333">
        <v>2.4043000000000001</v>
      </c>
      <c r="BG333">
        <v>0.53649999999999998</v>
      </c>
      <c r="BH333">
        <v>0.25380000000000003</v>
      </c>
      <c r="BI333">
        <v>0.18010000000000001</v>
      </c>
      <c r="BJ333">
        <v>3.95E-2</v>
      </c>
      <c r="BK333">
        <v>2.3800000000000002E-2</v>
      </c>
    </row>
    <row r="334" spans="1:63" x14ac:dyDescent="0.25">
      <c r="A334" t="s">
        <v>413</v>
      </c>
      <c r="B334">
        <v>45492</v>
      </c>
      <c r="C334">
        <v>27.86</v>
      </c>
      <c r="D334">
        <v>244.36</v>
      </c>
      <c r="E334" s="70">
        <v>6807.16</v>
      </c>
      <c r="F334" s="70">
        <v>6430.62</v>
      </c>
      <c r="G334">
        <v>2.3300000000000001E-2</v>
      </c>
      <c r="H334">
        <v>4.2999999999999997E-2</v>
      </c>
      <c r="I334">
        <v>1E-3</v>
      </c>
      <c r="J334">
        <v>2.98E-2</v>
      </c>
      <c r="K334">
        <v>0.86750000000000005</v>
      </c>
      <c r="L334">
        <v>3.5299999999999998E-2</v>
      </c>
      <c r="M334">
        <v>0.29670000000000002</v>
      </c>
      <c r="N334">
        <v>1.84E-2</v>
      </c>
      <c r="O334">
        <v>0.13100000000000001</v>
      </c>
      <c r="P334" s="70">
        <v>61614.17</v>
      </c>
      <c r="Q334">
        <v>0.22159999999999999</v>
      </c>
      <c r="R334">
        <v>0.19400000000000001</v>
      </c>
      <c r="S334">
        <v>0.58440000000000003</v>
      </c>
      <c r="T334">
        <v>19.149999999999999</v>
      </c>
      <c r="U334">
        <v>33.14</v>
      </c>
      <c r="V334" s="70">
        <v>86759.99</v>
      </c>
      <c r="W334">
        <v>202.33</v>
      </c>
      <c r="X334" s="70">
        <v>165937.17000000001</v>
      </c>
      <c r="Y334">
        <v>0.73650000000000004</v>
      </c>
      <c r="Z334">
        <v>0.23599999999999999</v>
      </c>
      <c r="AA334">
        <v>2.75E-2</v>
      </c>
      <c r="AB334">
        <v>0.26350000000000001</v>
      </c>
      <c r="AC334">
        <v>165.94</v>
      </c>
      <c r="AD334" s="70">
        <v>7162.84</v>
      </c>
      <c r="AE334">
        <v>855.56</v>
      </c>
      <c r="AF334" s="70">
        <v>189201.46</v>
      </c>
      <c r="AG334" t="s">
        <v>751</v>
      </c>
      <c r="AH334" s="70">
        <v>37789</v>
      </c>
      <c r="AI334" s="70">
        <v>56942.66</v>
      </c>
      <c r="AJ334">
        <v>69.040000000000006</v>
      </c>
      <c r="AK334">
        <v>41.58</v>
      </c>
      <c r="AL334">
        <v>44.81</v>
      </c>
      <c r="AM334">
        <v>4.6900000000000004</v>
      </c>
      <c r="AN334">
        <v>0</v>
      </c>
      <c r="AO334">
        <v>0.92889999999999995</v>
      </c>
      <c r="AP334" s="70">
        <v>1339.58</v>
      </c>
      <c r="AQ334" s="70">
        <v>1921.92</v>
      </c>
      <c r="AR334" s="70">
        <v>6189.19</v>
      </c>
      <c r="AS334">
        <v>609.49</v>
      </c>
      <c r="AT334">
        <v>279.24</v>
      </c>
      <c r="AU334" s="70">
        <v>10339.42</v>
      </c>
      <c r="AV334" s="70">
        <v>3304.39</v>
      </c>
      <c r="AW334">
        <v>0.2964</v>
      </c>
      <c r="AX334" s="70">
        <v>6524.74</v>
      </c>
      <c r="AY334">
        <v>0.58520000000000005</v>
      </c>
      <c r="AZ334">
        <v>749.18</v>
      </c>
      <c r="BA334">
        <v>6.7199999999999996E-2</v>
      </c>
      <c r="BB334">
        <v>571.29</v>
      </c>
      <c r="BC334">
        <v>5.1200000000000002E-2</v>
      </c>
      <c r="BD334" s="70">
        <v>11149.6</v>
      </c>
      <c r="BE334" s="70">
        <v>1690.4</v>
      </c>
      <c r="BF334">
        <v>0.28270000000000001</v>
      </c>
      <c r="BG334">
        <v>0.58499999999999996</v>
      </c>
      <c r="BH334">
        <v>0.23710000000000001</v>
      </c>
      <c r="BI334">
        <v>0.13</v>
      </c>
      <c r="BJ334">
        <v>2.9600000000000001E-2</v>
      </c>
      <c r="BK334">
        <v>1.83E-2</v>
      </c>
    </row>
    <row r="335" spans="1:63" x14ac:dyDescent="0.25">
      <c r="A335" t="s">
        <v>414</v>
      </c>
      <c r="B335">
        <v>48629</v>
      </c>
      <c r="C335">
        <v>68.14</v>
      </c>
      <c r="D335">
        <v>18.59</v>
      </c>
      <c r="E335" s="70">
        <v>1266.8599999999999</v>
      </c>
      <c r="F335" s="70">
        <v>1245.78</v>
      </c>
      <c r="G335">
        <v>4.5999999999999999E-3</v>
      </c>
      <c r="H335">
        <v>4.1000000000000003E-3</v>
      </c>
      <c r="I335">
        <v>6.9999999999999999E-4</v>
      </c>
      <c r="J335">
        <v>1.01E-2</v>
      </c>
      <c r="K335">
        <v>0.96650000000000003</v>
      </c>
      <c r="L335">
        <v>1.4E-2</v>
      </c>
      <c r="M335">
        <v>0.24510000000000001</v>
      </c>
      <c r="N335">
        <v>2.8999999999999998E-3</v>
      </c>
      <c r="O335">
        <v>0.1195</v>
      </c>
      <c r="P335" s="70">
        <v>52887.54</v>
      </c>
      <c r="Q335">
        <v>0.22720000000000001</v>
      </c>
      <c r="R335">
        <v>0.17419999999999999</v>
      </c>
      <c r="S335">
        <v>0.59860000000000002</v>
      </c>
      <c r="T335">
        <v>18.600000000000001</v>
      </c>
      <c r="U335">
        <v>9.4</v>
      </c>
      <c r="V335" s="70">
        <v>68963.59</v>
      </c>
      <c r="W335">
        <v>131.88</v>
      </c>
      <c r="X335" s="70">
        <v>120459.4</v>
      </c>
      <c r="Y335">
        <v>0.88739999999999997</v>
      </c>
      <c r="Z335">
        <v>6.8699999999999997E-2</v>
      </c>
      <c r="AA335">
        <v>4.3900000000000002E-2</v>
      </c>
      <c r="AB335">
        <v>0.11260000000000001</v>
      </c>
      <c r="AC335">
        <v>120.46</v>
      </c>
      <c r="AD335" s="70">
        <v>3282.84</v>
      </c>
      <c r="AE335">
        <v>460.73</v>
      </c>
      <c r="AF335" s="70">
        <v>120692.76</v>
      </c>
      <c r="AG335" t="s">
        <v>751</v>
      </c>
      <c r="AH335" s="70">
        <v>35262</v>
      </c>
      <c r="AI335" s="70">
        <v>52403.33</v>
      </c>
      <c r="AJ335">
        <v>41.13</v>
      </c>
      <c r="AK335">
        <v>25.67</v>
      </c>
      <c r="AL335">
        <v>29.12</v>
      </c>
      <c r="AM335">
        <v>5.03</v>
      </c>
      <c r="AN335" s="70">
        <v>1379.44</v>
      </c>
      <c r="AO335">
        <v>1.0833999999999999</v>
      </c>
      <c r="AP335" s="70">
        <v>1132.31</v>
      </c>
      <c r="AQ335" s="70">
        <v>1775.9</v>
      </c>
      <c r="AR335" s="70">
        <v>5275.24</v>
      </c>
      <c r="AS335">
        <v>409.3</v>
      </c>
      <c r="AT335">
        <v>262.07</v>
      </c>
      <c r="AU335" s="70">
        <v>8854.83</v>
      </c>
      <c r="AV335" s="70">
        <v>4883.08</v>
      </c>
      <c r="AW335">
        <v>0.4859</v>
      </c>
      <c r="AX335" s="70">
        <v>3563.07</v>
      </c>
      <c r="AY335">
        <v>0.35449999999999998</v>
      </c>
      <c r="AZ335" s="70">
        <v>1081.9000000000001</v>
      </c>
      <c r="BA335">
        <v>0.1076</v>
      </c>
      <c r="BB335">
        <v>522.19000000000005</v>
      </c>
      <c r="BC335">
        <v>5.1999999999999998E-2</v>
      </c>
      <c r="BD335" s="70">
        <v>10050.25</v>
      </c>
      <c r="BE335" s="70">
        <v>4105.54</v>
      </c>
      <c r="BF335">
        <v>1.0494000000000001</v>
      </c>
      <c r="BG335">
        <v>0.56059999999999999</v>
      </c>
      <c r="BH335">
        <v>0.2185</v>
      </c>
      <c r="BI335">
        <v>0.15359999999999999</v>
      </c>
      <c r="BJ335">
        <v>3.7900000000000003E-2</v>
      </c>
      <c r="BK335">
        <v>2.9399999999999999E-2</v>
      </c>
    </row>
    <row r="336" spans="1:63" x14ac:dyDescent="0.25">
      <c r="A336" t="s">
        <v>415</v>
      </c>
      <c r="B336">
        <v>46920</v>
      </c>
      <c r="C336">
        <v>180.9</v>
      </c>
      <c r="D336">
        <v>11.6</v>
      </c>
      <c r="E336" s="70">
        <v>2098.31</v>
      </c>
      <c r="F336" s="70">
        <v>2020.15</v>
      </c>
      <c r="G336">
        <v>5.5999999999999999E-3</v>
      </c>
      <c r="H336">
        <v>1.7899999999999999E-2</v>
      </c>
      <c r="I336">
        <v>1.1999999999999999E-3</v>
      </c>
      <c r="J336">
        <v>1.8599999999999998E-2</v>
      </c>
      <c r="K336">
        <v>0.92659999999999998</v>
      </c>
      <c r="L336">
        <v>3.0200000000000001E-2</v>
      </c>
      <c r="M336">
        <v>0.50319999999999998</v>
      </c>
      <c r="N336">
        <v>4.4999999999999997E-3</v>
      </c>
      <c r="O336">
        <v>0.15529999999999999</v>
      </c>
      <c r="P336" s="70">
        <v>51109.86</v>
      </c>
      <c r="Q336">
        <v>0.22969999999999999</v>
      </c>
      <c r="R336">
        <v>0.19189999999999999</v>
      </c>
      <c r="S336">
        <v>0.57840000000000003</v>
      </c>
      <c r="T336">
        <v>17.329999999999998</v>
      </c>
      <c r="U336">
        <v>14.72</v>
      </c>
      <c r="V336" s="70">
        <v>69893.66</v>
      </c>
      <c r="W336">
        <v>138.43</v>
      </c>
      <c r="X336" s="70">
        <v>170073.74</v>
      </c>
      <c r="Y336">
        <v>0.62360000000000004</v>
      </c>
      <c r="Z336">
        <v>0.17760000000000001</v>
      </c>
      <c r="AA336">
        <v>0.1988</v>
      </c>
      <c r="AB336">
        <v>0.37640000000000001</v>
      </c>
      <c r="AC336">
        <v>170.07</v>
      </c>
      <c r="AD336" s="70">
        <v>4640.71</v>
      </c>
      <c r="AE336">
        <v>430.77</v>
      </c>
      <c r="AF336" s="70">
        <v>164555.75</v>
      </c>
      <c r="AG336" t="s">
        <v>751</v>
      </c>
      <c r="AH336" s="70">
        <v>29671</v>
      </c>
      <c r="AI336" s="70">
        <v>46329.69</v>
      </c>
      <c r="AJ336">
        <v>37.64</v>
      </c>
      <c r="AK336">
        <v>24.9</v>
      </c>
      <c r="AL336">
        <v>28.11</v>
      </c>
      <c r="AM336">
        <v>3.98</v>
      </c>
      <c r="AN336">
        <v>844.9</v>
      </c>
      <c r="AO336">
        <v>0.91690000000000005</v>
      </c>
      <c r="AP336" s="70">
        <v>1307.99</v>
      </c>
      <c r="AQ336" s="70">
        <v>2070.6</v>
      </c>
      <c r="AR336" s="70">
        <v>5629.58</v>
      </c>
      <c r="AS336">
        <v>414.29</v>
      </c>
      <c r="AT336">
        <v>222.36</v>
      </c>
      <c r="AU336" s="70">
        <v>9644.83</v>
      </c>
      <c r="AV336" s="70">
        <v>4790.32</v>
      </c>
      <c r="AW336">
        <v>0.43609999999999999</v>
      </c>
      <c r="AX336" s="70">
        <v>4209.0600000000004</v>
      </c>
      <c r="AY336">
        <v>0.38319999999999999</v>
      </c>
      <c r="AZ336">
        <v>972.95</v>
      </c>
      <c r="BA336">
        <v>8.8599999999999998E-2</v>
      </c>
      <c r="BB336" s="70">
        <v>1012.75</v>
      </c>
      <c r="BC336">
        <v>9.2200000000000004E-2</v>
      </c>
      <c r="BD336" s="70">
        <v>10985.09</v>
      </c>
      <c r="BE336" s="70">
        <v>3135.82</v>
      </c>
      <c r="BF336">
        <v>0.8589</v>
      </c>
      <c r="BG336">
        <v>0.54210000000000003</v>
      </c>
      <c r="BH336">
        <v>0.21540000000000001</v>
      </c>
      <c r="BI336">
        <v>0.18140000000000001</v>
      </c>
      <c r="BJ336">
        <v>3.8399999999999997E-2</v>
      </c>
      <c r="BK336">
        <v>2.2700000000000001E-2</v>
      </c>
    </row>
    <row r="337" spans="1:63" x14ac:dyDescent="0.25">
      <c r="A337" t="s">
        <v>416</v>
      </c>
      <c r="B337">
        <v>44396</v>
      </c>
      <c r="C337">
        <v>38.1</v>
      </c>
      <c r="D337">
        <v>120.92</v>
      </c>
      <c r="E337" s="70">
        <v>4606.43</v>
      </c>
      <c r="F337" s="70">
        <v>4382.3900000000003</v>
      </c>
      <c r="G337">
        <v>2.2800000000000001E-2</v>
      </c>
      <c r="H337">
        <v>5.62E-2</v>
      </c>
      <c r="I337">
        <v>1.1999999999999999E-3</v>
      </c>
      <c r="J337">
        <v>3.4500000000000003E-2</v>
      </c>
      <c r="K337">
        <v>0.8347</v>
      </c>
      <c r="L337">
        <v>5.0500000000000003E-2</v>
      </c>
      <c r="M337">
        <v>0.35849999999999999</v>
      </c>
      <c r="N337">
        <v>1.5900000000000001E-2</v>
      </c>
      <c r="O337">
        <v>0.14019999999999999</v>
      </c>
      <c r="P337" s="70">
        <v>60405.86</v>
      </c>
      <c r="Q337">
        <v>0.219</v>
      </c>
      <c r="R337">
        <v>0.1973</v>
      </c>
      <c r="S337">
        <v>0.5837</v>
      </c>
      <c r="T337">
        <v>18.36</v>
      </c>
      <c r="U337">
        <v>25.05</v>
      </c>
      <c r="V337" s="70">
        <v>84085.47</v>
      </c>
      <c r="W337">
        <v>180.24</v>
      </c>
      <c r="X337" s="70">
        <v>164353.19</v>
      </c>
      <c r="Y337">
        <v>0.69130000000000003</v>
      </c>
      <c r="Z337">
        <v>0.2772</v>
      </c>
      <c r="AA337">
        <v>3.15E-2</v>
      </c>
      <c r="AB337">
        <v>0.30869999999999997</v>
      </c>
      <c r="AC337">
        <v>164.35</v>
      </c>
      <c r="AD337" s="70">
        <v>6647.69</v>
      </c>
      <c r="AE337">
        <v>742.11</v>
      </c>
      <c r="AF337" s="70">
        <v>184657.64</v>
      </c>
      <c r="AG337" t="s">
        <v>751</v>
      </c>
      <c r="AH337" s="70">
        <v>33476</v>
      </c>
      <c r="AI337" s="70">
        <v>52339.8</v>
      </c>
      <c r="AJ337">
        <v>64.37</v>
      </c>
      <c r="AK337">
        <v>38.299999999999997</v>
      </c>
      <c r="AL337">
        <v>41.81</v>
      </c>
      <c r="AM337">
        <v>4.46</v>
      </c>
      <c r="AN337" s="70">
        <v>1572.78</v>
      </c>
      <c r="AO337">
        <v>1.0455000000000001</v>
      </c>
      <c r="AP337" s="70">
        <v>1359.68</v>
      </c>
      <c r="AQ337" s="70">
        <v>1926.32</v>
      </c>
      <c r="AR337" s="70">
        <v>6296.43</v>
      </c>
      <c r="AS337">
        <v>589.91999999999996</v>
      </c>
      <c r="AT337">
        <v>241.36</v>
      </c>
      <c r="AU337" s="70">
        <v>10413.709999999999</v>
      </c>
      <c r="AV337" s="70">
        <v>3422.96</v>
      </c>
      <c r="AW337">
        <v>0.31019999999999998</v>
      </c>
      <c r="AX337" s="70">
        <v>6156.46</v>
      </c>
      <c r="AY337">
        <v>0.55800000000000005</v>
      </c>
      <c r="AZ337">
        <v>769.87</v>
      </c>
      <c r="BA337">
        <v>6.9800000000000001E-2</v>
      </c>
      <c r="BB337">
        <v>684.27</v>
      </c>
      <c r="BC337">
        <v>6.2E-2</v>
      </c>
      <c r="BD337" s="70">
        <v>11033.56</v>
      </c>
      <c r="BE337" s="70">
        <v>1709.68</v>
      </c>
      <c r="BF337">
        <v>0.32429999999999998</v>
      </c>
      <c r="BG337">
        <v>0.57640000000000002</v>
      </c>
      <c r="BH337">
        <v>0.23300000000000001</v>
      </c>
      <c r="BI337">
        <v>0.14299999999999999</v>
      </c>
      <c r="BJ337">
        <v>2.76E-2</v>
      </c>
      <c r="BK337">
        <v>2.01E-2</v>
      </c>
    </row>
    <row r="338" spans="1:63" x14ac:dyDescent="0.25">
      <c r="A338" t="s">
        <v>417</v>
      </c>
      <c r="B338">
        <v>44404</v>
      </c>
      <c r="C338">
        <v>17.52</v>
      </c>
      <c r="D338">
        <v>364.02</v>
      </c>
      <c r="E338" s="70">
        <v>6378.96</v>
      </c>
      <c r="F338" s="70">
        <v>5189.04</v>
      </c>
      <c r="G338">
        <v>6.1000000000000004E-3</v>
      </c>
      <c r="H338">
        <v>0.30109999999999998</v>
      </c>
      <c r="I338">
        <v>1.6000000000000001E-3</v>
      </c>
      <c r="J338">
        <v>5.2699999999999997E-2</v>
      </c>
      <c r="K338">
        <v>0.55149999999999999</v>
      </c>
      <c r="L338">
        <v>8.6999999999999994E-2</v>
      </c>
      <c r="M338">
        <v>0.75549999999999995</v>
      </c>
      <c r="N338">
        <v>2.1100000000000001E-2</v>
      </c>
      <c r="O338">
        <v>0.1731</v>
      </c>
      <c r="P338" s="70">
        <v>55319.21</v>
      </c>
      <c r="Q338">
        <v>0.2049</v>
      </c>
      <c r="R338">
        <v>0.1862</v>
      </c>
      <c r="S338">
        <v>0.6089</v>
      </c>
      <c r="T338">
        <v>18.079999999999998</v>
      </c>
      <c r="U338">
        <v>36.97</v>
      </c>
      <c r="V338" s="70">
        <v>77726.28</v>
      </c>
      <c r="W338">
        <v>170.82</v>
      </c>
      <c r="X338" s="70">
        <v>80804.66</v>
      </c>
      <c r="Y338">
        <v>0.66080000000000005</v>
      </c>
      <c r="Z338">
        <v>0.29349999999999998</v>
      </c>
      <c r="AA338">
        <v>4.5699999999999998E-2</v>
      </c>
      <c r="AB338">
        <v>0.3392</v>
      </c>
      <c r="AC338">
        <v>80.8</v>
      </c>
      <c r="AD338" s="70">
        <v>3405.53</v>
      </c>
      <c r="AE338">
        <v>445.16</v>
      </c>
      <c r="AF338" s="70">
        <v>89918.33</v>
      </c>
      <c r="AG338" t="s">
        <v>751</v>
      </c>
      <c r="AH338" s="70">
        <v>24577</v>
      </c>
      <c r="AI338" s="70">
        <v>35551.57</v>
      </c>
      <c r="AJ338">
        <v>58.4</v>
      </c>
      <c r="AK338">
        <v>40.28</v>
      </c>
      <c r="AL338">
        <v>44.94</v>
      </c>
      <c r="AM338">
        <v>4.41</v>
      </c>
      <c r="AN338">
        <v>705.68</v>
      </c>
      <c r="AO338">
        <v>1.2423</v>
      </c>
      <c r="AP338" s="70">
        <v>1483.12</v>
      </c>
      <c r="AQ338" s="70">
        <v>2146.63</v>
      </c>
      <c r="AR338" s="70">
        <v>6436.47</v>
      </c>
      <c r="AS338">
        <v>666.49</v>
      </c>
      <c r="AT338">
        <v>444.96</v>
      </c>
      <c r="AU338" s="70">
        <v>11177.67</v>
      </c>
      <c r="AV338" s="70">
        <v>7114.22</v>
      </c>
      <c r="AW338">
        <v>0.54759999999999998</v>
      </c>
      <c r="AX338" s="70">
        <v>3638.38</v>
      </c>
      <c r="AY338">
        <v>0.28010000000000002</v>
      </c>
      <c r="AZ338">
        <v>662.74</v>
      </c>
      <c r="BA338">
        <v>5.0999999999999997E-2</v>
      </c>
      <c r="BB338" s="70">
        <v>1576.44</v>
      </c>
      <c r="BC338">
        <v>0.12130000000000001</v>
      </c>
      <c r="BD338" s="70">
        <v>12991.78</v>
      </c>
      <c r="BE338" s="70">
        <v>3953.51</v>
      </c>
      <c r="BF338">
        <v>1.9229000000000001</v>
      </c>
      <c r="BG338">
        <v>0.52359999999999995</v>
      </c>
      <c r="BH338">
        <v>0.19989999999999999</v>
      </c>
      <c r="BI338">
        <v>0.2349</v>
      </c>
      <c r="BJ338">
        <v>2.58E-2</v>
      </c>
      <c r="BK338">
        <v>1.5699999999999999E-2</v>
      </c>
    </row>
    <row r="339" spans="1:63" x14ac:dyDescent="0.25">
      <c r="A339" t="s">
        <v>418</v>
      </c>
      <c r="B339">
        <v>48173</v>
      </c>
      <c r="C339">
        <v>61.76</v>
      </c>
      <c r="D339">
        <v>46.91</v>
      </c>
      <c r="E339" s="70">
        <v>2897</v>
      </c>
      <c r="F339" s="70">
        <v>2865.41</v>
      </c>
      <c r="G339">
        <v>8.8999999999999999E-3</v>
      </c>
      <c r="H339">
        <v>2.0299999999999999E-2</v>
      </c>
      <c r="I339">
        <v>1.4E-3</v>
      </c>
      <c r="J339">
        <v>3.0599999999999999E-2</v>
      </c>
      <c r="K339">
        <v>0.90469999999999995</v>
      </c>
      <c r="L339">
        <v>3.4099999999999998E-2</v>
      </c>
      <c r="M339">
        <v>0.3871</v>
      </c>
      <c r="N339">
        <v>1.17E-2</v>
      </c>
      <c r="O339">
        <v>0.13719999999999999</v>
      </c>
      <c r="P339" s="70">
        <v>54077.86</v>
      </c>
      <c r="Q339">
        <v>0.2145</v>
      </c>
      <c r="R339">
        <v>0.20619999999999999</v>
      </c>
      <c r="S339">
        <v>0.57920000000000005</v>
      </c>
      <c r="T339">
        <v>19.32</v>
      </c>
      <c r="U339">
        <v>18.02</v>
      </c>
      <c r="V339" s="70">
        <v>72993.53</v>
      </c>
      <c r="W339">
        <v>157.21</v>
      </c>
      <c r="X339" s="70">
        <v>129363.25</v>
      </c>
      <c r="Y339">
        <v>0.79630000000000001</v>
      </c>
      <c r="Z339">
        <v>0.1711</v>
      </c>
      <c r="AA339">
        <v>3.2599999999999997E-2</v>
      </c>
      <c r="AB339">
        <v>0.20369999999999999</v>
      </c>
      <c r="AC339">
        <v>129.36000000000001</v>
      </c>
      <c r="AD339" s="70">
        <v>4234.7700000000004</v>
      </c>
      <c r="AE339">
        <v>546.46</v>
      </c>
      <c r="AF339" s="70">
        <v>133728.16</v>
      </c>
      <c r="AG339" t="s">
        <v>751</v>
      </c>
      <c r="AH339" s="70">
        <v>31508</v>
      </c>
      <c r="AI339" s="70">
        <v>48676.51</v>
      </c>
      <c r="AJ339">
        <v>49.91</v>
      </c>
      <c r="AK339">
        <v>30.99</v>
      </c>
      <c r="AL339">
        <v>34.94</v>
      </c>
      <c r="AM339">
        <v>4.63</v>
      </c>
      <c r="AN339">
        <v>846.62</v>
      </c>
      <c r="AO339">
        <v>0.95669999999999999</v>
      </c>
      <c r="AP339" s="70">
        <v>1147.55</v>
      </c>
      <c r="AQ339" s="70">
        <v>1620.65</v>
      </c>
      <c r="AR339" s="70">
        <v>5290.02</v>
      </c>
      <c r="AS339">
        <v>476.31</v>
      </c>
      <c r="AT339">
        <v>227.55</v>
      </c>
      <c r="AU339" s="70">
        <v>8762.09</v>
      </c>
      <c r="AV339" s="70">
        <v>4047.78</v>
      </c>
      <c r="AW339">
        <v>0.4254</v>
      </c>
      <c r="AX339" s="70">
        <v>3786.96</v>
      </c>
      <c r="AY339">
        <v>0.39800000000000002</v>
      </c>
      <c r="AZ339">
        <v>973.68</v>
      </c>
      <c r="BA339">
        <v>0.1023</v>
      </c>
      <c r="BB339">
        <v>707.5</v>
      </c>
      <c r="BC339">
        <v>7.4300000000000005E-2</v>
      </c>
      <c r="BD339" s="70">
        <v>9515.91</v>
      </c>
      <c r="BE339" s="70">
        <v>3180.37</v>
      </c>
      <c r="BF339">
        <v>0.7833</v>
      </c>
      <c r="BG339">
        <v>0.57930000000000004</v>
      </c>
      <c r="BH339">
        <v>0.22389999999999999</v>
      </c>
      <c r="BI339">
        <v>0.1462</v>
      </c>
      <c r="BJ339">
        <v>3.27E-2</v>
      </c>
      <c r="BK339">
        <v>1.7999999999999999E-2</v>
      </c>
    </row>
    <row r="340" spans="1:63" x14ac:dyDescent="0.25">
      <c r="A340" t="s">
        <v>419</v>
      </c>
      <c r="B340">
        <v>45500</v>
      </c>
      <c r="C340">
        <v>45.19</v>
      </c>
      <c r="D340">
        <v>120.81</v>
      </c>
      <c r="E340" s="70">
        <v>5459.49</v>
      </c>
      <c r="F340" s="70">
        <v>5197.24</v>
      </c>
      <c r="G340">
        <v>1.9599999999999999E-2</v>
      </c>
      <c r="H340">
        <v>2.0799999999999999E-2</v>
      </c>
      <c r="I340">
        <v>1.2999999999999999E-3</v>
      </c>
      <c r="J340">
        <v>2.2499999999999999E-2</v>
      </c>
      <c r="K340">
        <v>0.90680000000000005</v>
      </c>
      <c r="L340">
        <v>2.9000000000000001E-2</v>
      </c>
      <c r="M340">
        <v>0.20300000000000001</v>
      </c>
      <c r="N340">
        <v>9.7999999999999997E-3</v>
      </c>
      <c r="O340">
        <v>0.1176</v>
      </c>
      <c r="P340" s="70">
        <v>60813.440000000002</v>
      </c>
      <c r="Q340">
        <v>0.20810000000000001</v>
      </c>
      <c r="R340">
        <v>0.22009999999999999</v>
      </c>
      <c r="S340">
        <v>0.57169999999999999</v>
      </c>
      <c r="T340">
        <v>20.100000000000001</v>
      </c>
      <c r="U340">
        <v>27.37</v>
      </c>
      <c r="V340" s="70">
        <v>82796.740000000005</v>
      </c>
      <c r="W340">
        <v>196.2</v>
      </c>
      <c r="X340" s="70">
        <v>157398.9</v>
      </c>
      <c r="Y340">
        <v>0.80830000000000002</v>
      </c>
      <c r="Z340">
        <v>0.1666</v>
      </c>
      <c r="AA340">
        <v>2.52E-2</v>
      </c>
      <c r="AB340">
        <v>0.19170000000000001</v>
      </c>
      <c r="AC340">
        <v>157.4</v>
      </c>
      <c r="AD340" s="70">
        <v>5943.16</v>
      </c>
      <c r="AE340">
        <v>753.89</v>
      </c>
      <c r="AF340" s="70">
        <v>182465.33</v>
      </c>
      <c r="AG340" t="s">
        <v>751</v>
      </c>
      <c r="AH340" s="70">
        <v>41475</v>
      </c>
      <c r="AI340" s="70">
        <v>67652.179999999993</v>
      </c>
      <c r="AJ340">
        <v>60.9</v>
      </c>
      <c r="AK340">
        <v>36.76</v>
      </c>
      <c r="AL340">
        <v>38.72</v>
      </c>
      <c r="AM340">
        <v>4.3600000000000003</v>
      </c>
      <c r="AN340" s="70">
        <v>1302.3599999999999</v>
      </c>
      <c r="AO340">
        <v>0.77649999999999997</v>
      </c>
      <c r="AP340" s="70">
        <v>1120.8</v>
      </c>
      <c r="AQ340" s="70">
        <v>1735.37</v>
      </c>
      <c r="AR340" s="70">
        <v>5540.92</v>
      </c>
      <c r="AS340">
        <v>563.55999999999995</v>
      </c>
      <c r="AT340">
        <v>286.8</v>
      </c>
      <c r="AU340" s="70">
        <v>9247.4599999999991</v>
      </c>
      <c r="AV340" s="70">
        <v>3282.93</v>
      </c>
      <c r="AW340">
        <v>0.32979999999999998</v>
      </c>
      <c r="AX340" s="70">
        <v>5385.13</v>
      </c>
      <c r="AY340">
        <v>0.54100000000000004</v>
      </c>
      <c r="AZ340">
        <v>855.09</v>
      </c>
      <c r="BA340">
        <v>8.5900000000000004E-2</v>
      </c>
      <c r="BB340">
        <v>431.48</v>
      </c>
      <c r="BC340">
        <v>4.3299999999999998E-2</v>
      </c>
      <c r="BD340" s="70">
        <v>9954.6200000000008</v>
      </c>
      <c r="BE340" s="70">
        <v>2019.31</v>
      </c>
      <c r="BF340">
        <v>0.29709999999999998</v>
      </c>
      <c r="BG340">
        <v>0.59709999999999996</v>
      </c>
      <c r="BH340">
        <v>0.2288</v>
      </c>
      <c r="BI340">
        <v>0.1237</v>
      </c>
      <c r="BJ340">
        <v>3.3300000000000003E-2</v>
      </c>
      <c r="BK340">
        <v>1.72E-2</v>
      </c>
    </row>
    <row r="341" spans="1:63" x14ac:dyDescent="0.25">
      <c r="A341" t="s">
        <v>420</v>
      </c>
      <c r="B341">
        <v>50633</v>
      </c>
      <c r="C341">
        <v>79.290000000000006</v>
      </c>
      <c r="D341">
        <v>9.5</v>
      </c>
      <c r="E341">
        <v>753.54</v>
      </c>
      <c r="F341">
        <v>737.32</v>
      </c>
      <c r="G341">
        <v>4.3E-3</v>
      </c>
      <c r="H341">
        <v>6.1999999999999998E-3</v>
      </c>
      <c r="I341">
        <v>1.8E-3</v>
      </c>
      <c r="J341">
        <v>3.2000000000000001E-2</v>
      </c>
      <c r="K341">
        <v>0.93410000000000004</v>
      </c>
      <c r="L341">
        <v>2.1600000000000001E-2</v>
      </c>
      <c r="M341">
        <v>0.43559999999999999</v>
      </c>
      <c r="N341">
        <v>6.4000000000000003E-3</v>
      </c>
      <c r="O341">
        <v>0.153</v>
      </c>
      <c r="P341" s="70">
        <v>47098.81</v>
      </c>
      <c r="Q341">
        <v>0.2417</v>
      </c>
      <c r="R341">
        <v>0.18490000000000001</v>
      </c>
      <c r="S341">
        <v>0.57330000000000003</v>
      </c>
      <c r="T341">
        <v>16.04</v>
      </c>
      <c r="U341">
        <v>7.79</v>
      </c>
      <c r="V341" s="70">
        <v>58782.51</v>
      </c>
      <c r="W341">
        <v>93.6</v>
      </c>
      <c r="X341" s="70">
        <v>114848.81</v>
      </c>
      <c r="Y341">
        <v>0.84589999999999999</v>
      </c>
      <c r="Z341">
        <v>8.9599999999999999E-2</v>
      </c>
      <c r="AA341">
        <v>6.4500000000000002E-2</v>
      </c>
      <c r="AB341">
        <v>0.15409999999999999</v>
      </c>
      <c r="AC341">
        <v>114.85</v>
      </c>
      <c r="AD341" s="70">
        <v>2921.27</v>
      </c>
      <c r="AE341">
        <v>422.31</v>
      </c>
      <c r="AF341" s="70">
        <v>106111.67</v>
      </c>
      <c r="AG341" t="s">
        <v>751</v>
      </c>
      <c r="AH341" s="70">
        <v>31080</v>
      </c>
      <c r="AI341" s="70">
        <v>43036.83</v>
      </c>
      <c r="AJ341">
        <v>41.31</v>
      </c>
      <c r="AK341">
        <v>23.98</v>
      </c>
      <c r="AL341">
        <v>29.17</v>
      </c>
      <c r="AM341">
        <v>4.03</v>
      </c>
      <c r="AN341" s="70">
        <v>1253.0899999999999</v>
      </c>
      <c r="AO341">
        <v>1.2484</v>
      </c>
      <c r="AP341" s="70">
        <v>1364.37</v>
      </c>
      <c r="AQ341" s="70">
        <v>1881.67</v>
      </c>
      <c r="AR341" s="70">
        <v>5400.91</v>
      </c>
      <c r="AS341">
        <v>431.51</v>
      </c>
      <c r="AT341">
        <v>231.54</v>
      </c>
      <c r="AU341" s="70">
        <v>9310.01</v>
      </c>
      <c r="AV341" s="70">
        <v>5431.66</v>
      </c>
      <c r="AW341">
        <v>0.49419999999999997</v>
      </c>
      <c r="AX341" s="70">
        <v>3528.82</v>
      </c>
      <c r="AY341">
        <v>0.3211</v>
      </c>
      <c r="AZ341" s="70">
        <v>1292.3</v>
      </c>
      <c r="BA341">
        <v>0.1176</v>
      </c>
      <c r="BB341">
        <v>737.68</v>
      </c>
      <c r="BC341">
        <v>6.7100000000000007E-2</v>
      </c>
      <c r="BD341" s="70">
        <v>10990.45</v>
      </c>
      <c r="BE341" s="70">
        <v>4331.3500000000004</v>
      </c>
      <c r="BF341">
        <v>1.4469000000000001</v>
      </c>
      <c r="BG341">
        <v>0.52090000000000003</v>
      </c>
      <c r="BH341">
        <v>0.20730000000000001</v>
      </c>
      <c r="BI341">
        <v>0.2059</v>
      </c>
      <c r="BJ341">
        <v>3.5700000000000003E-2</v>
      </c>
      <c r="BK341">
        <v>3.0200000000000001E-2</v>
      </c>
    </row>
    <row r="342" spans="1:63" x14ac:dyDescent="0.25">
      <c r="A342" t="s">
        <v>421</v>
      </c>
      <c r="B342">
        <v>49361</v>
      </c>
      <c r="C342">
        <v>61.86</v>
      </c>
      <c r="D342">
        <v>10.55</v>
      </c>
      <c r="E342">
        <v>652.87</v>
      </c>
      <c r="F342">
        <v>683.41</v>
      </c>
      <c r="G342">
        <v>3.8E-3</v>
      </c>
      <c r="H342">
        <v>3.2000000000000002E-3</v>
      </c>
      <c r="I342">
        <v>6.9999999999999999E-4</v>
      </c>
      <c r="J342">
        <v>9.1999999999999998E-3</v>
      </c>
      <c r="K342">
        <v>0.97499999999999998</v>
      </c>
      <c r="L342">
        <v>8.0000000000000002E-3</v>
      </c>
      <c r="M342">
        <v>0.2213</v>
      </c>
      <c r="N342">
        <v>3.8E-3</v>
      </c>
      <c r="O342">
        <v>0.1203</v>
      </c>
      <c r="P342" s="70">
        <v>50451.53</v>
      </c>
      <c r="Q342">
        <v>0.18160000000000001</v>
      </c>
      <c r="R342">
        <v>0.1759</v>
      </c>
      <c r="S342">
        <v>0.64249999999999996</v>
      </c>
      <c r="T342">
        <v>16.79</v>
      </c>
      <c r="U342">
        <v>5.39</v>
      </c>
      <c r="V342" s="70">
        <v>68126.14</v>
      </c>
      <c r="W342">
        <v>118.67</v>
      </c>
      <c r="X342" s="70">
        <v>118724.17</v>
      </c>
      <c r="Y342">
        <v>0.90680000000000005</v>
      </c>
      <c r="Z342">
        <v>5.57E-2</v>
      </c>
      <c r="AA342">
        <v>3.7400000000000003E-2</v>
      </c>
      <c r="AB342">
        <v>9.3200000000000005E-2</v>
      </c>
      <c r="AC342">
        <v>118.72</v>
      </c>
      <c r="AD342" s="70">
        <v>2811.67</v>
      </c>
      <c r="AE342">
        <v>435.77</v>
      </c>
      <c r="AF342" s="70">
        <v>103510.16</v>
      </c>
      <c r="AG342" t="s">
        <v>751</v>
      </c>
      <c r="AH342" s="70">
        <v>35932</v>
      </c>
      <c r="AI342" s="70">
        <v>52064.94</v>
      </c>
      <c r="AJ342">
        <v>34.74</v>
      </c>
      <c r="AK342">
        <v>23.04</v>
      </c>
      <c r="AL342">
        <v>26.12</v>
      </c>
      <c r="AM342">
        <v>5.15</v>
      </c>
      <c r="AN342" s="70">
        <v>1554.32</v>
      </c>
      <c r="AO342">
        <v>1.2061999999999999</v>
      </c>
      <c r="AP342" s="70">
        <v>1258.22</v>
      </c>
      <c r="AQ342" s="70">
        <v>1737.72</v>
      </c>
      <c r="AR342" s="70">
        <v>5592.11</v>
      </c>
      <c r="AS342">
        <v>355.92</v>
      </c>
      <c r="AT342">
        <v>327.51</v>
      </c>
      <c r="AU342" s="70">
        <v>9271.4699999999993</v>
      </c>
      <c r="AV342" s="70">
        <v>5028.97</v>
      </c>
      <c r="AW342">
        <v>0.47820000000000001</v>
      </c>
      <c r="AX342" s="70">
        <v>3549.32</v>
      </c>
      <c r="AY342">
        <v>0.33750000000000002</v>
      </c>
      <c r="AZ342" s="70">
        <v>1429.88</v>
      </c>
      <c r="BA342">
        <v>0.13600000000000001</v>
      </c>
      <c r="BB342">
        <v>509.03</v>
      </c>
      <c r="BC342">
        <v>4.8399999999999999E-2</v>
      </c>
      <c r="BD342" s="70">
        <v>10517.2</v>
      </c>
      <c r="BE342" s="70">
        <v>4928.7</v>
      </c>
      <c r="BF342">
        <v>1.2794000000000001</v>
      </c>
      <c r="BG342">
        <v>0.56520000000000004</v>
      </c>
      <c r="BH342">
        <v>0.21790000000000001</v>
      </c>
      <c r="BI342">
        <v>0.1464</v>
      </c>
      <c r="BJ342">
        <v>3.8100000000000002E-2</v>
      </c>
      <c r="BK342">
        <v>3.2300000000000002E-2</v>
      </c>
    </row>
    <row r="343" spans="1:63" x14ac:dyDescent="0.25">
      <c r="A343" t="s">
        <v>422</v>
      </c>
      <c r="B343">
        <v>45518</v>
      </c>
      <c r="C343">
        <v>77.05</v>
      </c>
      <c r="D343">
        <v>19.97</v>
      </c>
      <c r="E343" s="70">
        <v>1538.44</v>
      </c>
      <c r="F343" s="70">
        <v>1532.25</v>
      </c>
      <c r="G343">
        <v>2.3E-3</v>
      </c>
      <c r="H343">
        <v>5.8999999999999999E-3</v>
      </c>
      <c r="I343">
        <v>8.9999999999999998E-4</v>
      </c>
      <c r="J343">
        <v>8.9999999999999993E-3</v>
      </c>
      <c r="K343">
        <v>0.96779999999999999</v>
      </c>
      <c r="L343">
        <v>1.4E-2</v>
      </c>
      <c r="M343">
        <v>0.43840000000000001</v>
      </c>
      <c r="N343">
        <v>1.1999999999999999E-3</v>
      </c>
      <c r="O343">
        <v>0.14030000000000001</v>
      </c>
      <c r="P343" s="70">
        <v>50160.31</v>
      </c>
      <c r="Q343">
        <v>0.20949999999999999</v>
      </c>
      <c r="R343">
        <v>0.1973</v>
      </c>
      <c r="S343">
        <v>0.59319999999999995</v>
      </c>
      <c r="T343">
        <v>18.59</v>
      </c>
      <c r="U343">
        <v>11.98</v>
      </c>
      <c r="V343" s="70">
        <v>64075.65</v>
      </c>
      <c r="W343">
        <v>124.29</v>
      </c>
      <c r="X343" s="70">
        <v>107885.82</v>
      </c>
      <c r="Y343">
        <v>0.87760000000000005</v>
      </c>
      <c r="Z343">
        <v>7.1099999999999997E-2</v>
      </c>
      <c r="AA343">
        <v>5.1200000000000002E-2</v>
      </c>
      <c r="AB343">
        <v>0.12239999999999999</v>
      </c>
      <c r="AC343">
        <v>107.89</v>
      </c>
      <c r="AD343" s="70">
        <v>2680.63</v>
      </c>
      <c r="AE343">
        <v>385.25</v>
      </c>
      <c r="AF343" s="70">
        <v>107241.01</v>
      </c>
      <c r="AG343" t="s">
        <v>751</v>
      </c>
      <c r="AH343" s="70">
        <v>32200</v>
      </c>
      <c r="AI343" s="70">
        <v>45588.92</v>
      </c>
      <c r="AJ343">
        <v>35.65</v>
      </c>
      <c r="AK343">
        <v>24</v>
      </c>
      <c r="AL343">
        <v>25.62</v>
      </c>
      <c r="AM343">
        <v>4</v>
      </c>
      <c r="AN343">
        <v>674.38</v>
      </c>
      <c r="AO343">
        <v>0.9375</v>
      </c>
      <c r="AP343" s="70">
        <v>1134.71</v>
      </c>
      <c r="AQ343" s="70">
        <v>1886.23</v>
      </c>
      <c r="AR343" s="70">
        <v>5083.1099999999997</v>
      </c>
      <c r="AS343">
        <v>373.16</v>
      </c>
      <c r="AT343">
        <v>240.99</v>
      </c>
      <c r="AU343" s="70">
        <v>8718.2000000000007</v>
      </c>
      <c r="AV343" s="70">
        <v>5413.69</v>
      </c>
      <c r="AW343">
        <v>0.56089999999999995</v>
      </c>
      <c r="AX343" s="70">
        <v>2474.7600000000002</v>
      </c>
      <c r="AY343">
        <v>0.25640000000000002</v>
      </c>
      <c r="AZ343">
        <v>955.85</v>
      </c>
      <c r="BA343">
        <v>9.9000000000000005E-2</v>
      </c>
      <c r="BB343">
        <v>807.08</v>
      </c>
      <c r="BC343">
        <v>8.3599999999999994E-2</v>
      </c>
      <c r="BD343" s="70">
        <v>9651.3799999999992</v>
      </c>
      <c r="BE343" s="70">
        <v>4889.6099999999997</v>
      </c>
      <c r="BF343">
        <v>1.5886</v>
      </c>
      <c r="BG343">
        <v>0.54690000000000005</v>
      </c>
      <c r="BH343">
        <v>0.21859999999999999</v>
      </c>
      <c r="BI343">
        <v>0.17780000000000001</v>
      </c>
      <c r="BJ343">
        <v>3.6799999999999999E-2</v>
      </c>
      <c r="BK343">
        <v>1.9900000000000001E-2</v>
      </c>
    </row>
    <row r="344" spans="1:63" x14ac:dyDescent="0.25">
      <c r="A344" t="s">
        <v>423</v>
      </c>
      <c r="B344">
        <v>49890</v>
      </c>
      <c r="C344">
        <v>98.81</v>
      </c>
      <c r="D344">
        <v>19.16</v>
      </c>
      <c r="E344" s="70">
        <v>1893.38</v>
      </c>
      <c r="F344" s="70">
        <v>1890.67</v>
      </c>
      <c r="G344">
        <v>2.3E-3</v>
      </c>
      <c r="H344">
        <v>5.4999999999999997E-3</v>
      </c>
      <c r="I344">
        <v>1E-3</v>
      </c>
      <c r="J344">
        <v>1.0999999999999999E-2</v>
      </c>
      <c r="K344">
        <v>0.96230000000000004</v>
      </c>
      <c r="L344">
        <v>1.77E-2</v>
      </c>
      <c r="M344">
        <v>0.47510000000000002</v>
      </c>
      <c r="N344">
        <v>8.6E-3</v>
      </c>
      <c r="O344">
        <v>0.15359999999999999</v>
      </c>
      <c r="P344" s="70">
        <v>50818.33</v>
      </c>
      <c r="Q344">
        <v>0.19919999999999999</v>
      </c>
      <c r="R344">
        <v>0.18140000000000001</v>
      </c>
      <c r="S344">
        <v>0.61939999999999995</v>
      </c>
      <c r="T344">
        <v>18.260000000000002</v>
      </c>
      <c r="U344">
        <v>13.66</v>
      </c>
      <c r="V344" s="70">
        <v>67868.09</v>
      </c>
      <c r="W344">
        <v>133.78</v>
      </c>
      <c r="X344" s="70">
        <v>105026</v>
      </c>
      <c r="Y344">
        <v>0.80989999999999995</v>
      </c>
      <c r="Z344">
        <v>0.13339999999999999</v>
      </c>
      <c r="AA344">
        <v>5.67E-2</v>
      </c>
      <c r="AB344">
        <v>0.19009999999999999</v>
      </c>
      <c r="AC344">
        <v>105.03</v>
      </c>
      <c r="AD344" s="70">
        <v>2803.6</v>
      </c>
      <c r="AE344">
        <v>386.26</v>
      </c>
      <c r="AF344" s="70">
        <v>103922.64</v>
      </c>
      <c r="AG344" t="s">
        <v>751</v>
      </c>
      <c r="AH344" s="70">
        <v>30259</v>
      </c>
      <c r="AI344" s="70">
        <v>43172.84</v>
      </c>
      <c r="AJ344">
        <v>40.479999999999997</v>
      </c>
      <c r="AK344">
        <v>25.46</v>
      </c>
      <c r="AL344">
        <v>29.13</v>
      </c>
      <c r="AM344">
        <v>4.3099999999999996</v>
      </c>
      <c r="AN344">
        <v>846.01</v>
      </c>
      <c r="AO344">
        <v>0.96679999999999999</v>
      </c>
      <c r="AP344" s="70">
        <v>1116.6500000000001</v>
      </c>
      <c r="AQ344" s="70">
        <v>1850.87</v>
      </c>
      <c r="AR344" s="70">
        <v>5191.5200000000004</v>
      </c>
      <c r="AS344">
        <v>433.77</v>
      </c>
      <c r="AT344">
        <v>244.97</v>
      </c>
      <c r="AU344" s="70">
        <v>8837.7800000000007</v>
      </c>
      <c r="AV344" s="70">
        <v>5255.29</v>
      </c>
      <c r="AW344">
        <v>0.53879999999999995</v>
      </c>
      <c r="AX344" s="70">
        <v>2681.14</v>
      </c>
      <c r="AY344">
        <v>0.27489999999999998</v>
      </c>
      <c r="AZ344">
        <v>948.82</v>
      </c>
      <c r="BA344">
        <v>9.7299999999999998E-2</v>
      </c>
      <c r="BB344">
        <v>868.79</v>
      </c>
      <c r="BC344">
        <v>8.9099999999999999E-2</v>
      </c>
      <c r="BD344" s="70">
        <v>9754.0300000000007</v>
      </c>
      <c r="BE344" s="70">
        <v>4596.74</v>
      </c>
      <c r="BF344">
        <v>1.5294000000000001</v>
      </c>
      <c r="BG344">
        <v>0.53969999999999996</v>
      </c>
      <c r="BH344">
        <v>0.22939999999999999</v>
      </c>
      <c r="BI344">
        <v>0.1686</v>
      </c>
      <c r="BJ344">
        <v>3.5900000000000001E-2</v>
      </c>
      <c r="BK344">
        <v>2.64E-2</v>
      </c>
    </row>
    <row r="345" spans="1:63" x14ac:dyDescent="0.25">
      <c r="A345" t="s">
        <v>424</v>
      </c>
      <c r="B345">
        <v>49627</v>
      </c>
      <c r="C345">
        <v>89.71</v>
      </c>
      <c r="D345">
        <v>14.37</v>
      </c>
      <c r="E345" s="70">
        <v>1289.6400000000001</v>
      </c>
      <c r="F345" s="70">
        <v>1304.77</v>
      </c>
      <c r="G345">
        <v>2.3999999999999998E-3</v>
      </c>
      <c r="H345">
        <v>6.1999999999999998E-3</v>
      </c>
      <c r="I345">
        <v>1.5E-3</v>
      </c>
      <c r="J345">
        <v>9.9000000000000008E-3</v>
      </c>
      <c r="K345">
        <v>0.96509999999999996</v>
      </c>
      <c r="L345">
        <v>1.49E-2</v>
      </c>
      <c r="M345">
        <v>0.46250000000000002</v>
      </c>
      <c r="N345">
        <v>1.4E-3</v>
      </c>
      <c r="O345">
        <v>0.1346</v>
      </c>
      <c r="P345" s="70">
        <v>50013.21</v>
      </c>
      <c r="Q345">
        <v>0.21940000000000001</v>
      </c>
      <c r="R345">
        <v>0.1855</v>
      </c>
      <c r="S345">
        <v>0.59509999999999996</v>
      </c>
      <c r="T345">
        <v>18.38</v>
      </c>
      <c r="U345">
        <v>10.18</v>
      </c>
      <c r="V345" s="70">
        <v>62771</v>
      </c>
      <c r="W345">
        <v>122.37</v>
      </c>
      <c r="X345" s="70">
        <v>97594.31</v>
      </c>
      <c r="Y345">
        <v>0.90439999999999998</v>
      </c>
      <c r="Z345">
        <v>5.0500000000000003E-2</v>
      </c>
      <c r="AA345">
        <v>4.5199999999999997E-2</v>
      </c>
      <c r="AB345">
        <v>9.5600000000000004E-2</v>
      </c>
      <c r="AC345">
        <v>97.59</v>
      </c>
      <c r="AD345" s="70">
        <v>2353.9</v>
      </c>
      <c r="AE345">
        <v>360.95</v>
      </c>
      <c r="AF345" s="70">
        <v>95897.17</v>
      </c>
      <c r="AG345" t="s">
        <v>751</v>
      </c>
      <c r="AH345" s="70">
        <v>31905</v>
      </c>
      <c r="AI345" s="70">
        <v>44805.94</v>
      </c>
      <c r="AJ345">
        <v>33.36</v>
      </c>
      <c r="AK345">
        <v>23.53</v>
      </c>
      <c r="AL345">
        <v>24.8</v>
      </c>
      <c r="AM345">
        <v>4.25</v>
      </c>
      <c r="AN345">
        <v>834.88</v>
      </c>
      <c r="AO345">
        <v>0.97560000000000002</v>
      </c>
      <c r="AP345" s="70">
        <v>1120.04</v>
      </c>
      <c r="AQ345" s="70">
        <v>1960.46</v>
      </c>
      <c r="AR345" s="70">
        <v>5119.91</v>
      </c>
      <c r="AS345">
        <v>383.93</v>
      </c>
      <c r="AT345">
        <v>267.14999999999998</v>
      </c>
      <c r="AU345" s="70">
        <v>8851.48</v>
      </c>
      <c r="AV345" s="70">
        <v>5705.35</v>
      </c>
      <c r="AW345">
        <v>0.5786</v>
      </c>
      <c r="AX345" s="70">
        <v>2259.2800000000002</v>
      </c>
      <c r="AY345">
        <v>0.2291</v>
      </c>
      <c r="AZ345" s="70">
        <v>1067.1099999999999</v>
      </c>
      <c r="BA345">
        <v>0.1082</v>
      </c>
      <c r="BB345">
        <v>829.26</v>
      </c>
      <c r="BC345">
        <v>8.4099999999999994E-2</v>
      </c>
      <c r="BD345" s="70">
        <v>9861.01</v>
      </c>
      <c r="BE345" s="70">
        <v>5351.8</v>
      </c>
      <c r="BF345">
        <v>1.9597</v>
      </c>
      <c r="BG345">
        <v>0.54190000000000005</v>
      </c>
      <c r="BH345">
        <v>0.2162</v>
      </c>
      <c r="BI345">
        <v>0.17810000000000001</v>
      </c>
      <c r="BJ345">
        <v>3.9199999999999999E-2</v>
      </c>
      <c r="BK345">
        <v>2.4500000000000001E-2</v>
      </c>
    </row>
    <row r="346" spans="1:63" x14ac:dyDescent="0.25">
      <c r="A346" t="s">
        <v>425</v>
      </c>
      <c r="B346">
        <v>45948</v>
      </c>
      <c r="C346">
        <v>54.67</v>
      </c>
      <c r="D346">
        <v>18.440000000000001</v>
      </c>
      <c r="E346" s="70">
        <v>1008.17</v>
      </c>
      <c r="F346" s="70">
        <v>1034.1199999999999</v>
      </c>
      <c r="G346">
        <v>7.7999999999999996E-3</v>
      </c>
      <c r="H346">
        <v>7.1999999999999998E-3</v>
      </c>
      <c r="I346">
        <v>1.1000000000000001E-3</v>
      </c>
      <c r="J346">
        <v>1.7899999999999999E-2</v>
      </c>
      <c r="K346">
        <v>0.94720000000000004</v>
      </c>
      <c r="L346">
        <v>1.8700000000000001E-2</v>
      </c>
      <c r="M346">
        <v>0.219</v>
      </c>
      <c r="N346">
        <v>7.0000000000000001E-3</v>
      </c>
      <c r="O346">
        <v>0.11020000000000001</v>
      </c>
      <c r="P346" s="70">
        <v>52688.76</v>
      </c>
      <c r="Q346">
        <v>0.16450000000000001</v>
      </c>
      <c r="R346">
        <v>0.20380000000000001</v>
      </c>
      <c r="S346">
        <v>0.63170000000000004</v>
      </c>
      <c r="T346">
        <v>18.239999999999998</v>
      </c>
      <c r="U346">
        <v>7.86</v>
      </c>
      <c r="V346" s="70">
        <v>68113.53</v>
      </c>
      <c r="W346">
        <v>125.48</v>
      </c>
      <c r="X346" s="70">
        <v>164940.51</v>
      </c>
      <c r="Y346">
        <v>0.82969999999999999</v>
      </c>
      <c r="Z346">
        <v>0.11799999999999999</v>
      </c>
      <c r="AA346">
        <v>5.2299999999999999E-2</v>
      </c>
      <c r="AB346">
        <v>0.17030000000000001</v>
      </c>
      <c r="AC346">
        <v>164.94</v>
      </c>
      <c r="AD346" s="70">
        <v>4901.3999999999996</v>
      </c>
      <c r="AE346">
        <v>606.25</v>
      </c>
      <c r="AF346" s="70">
        <v>164668.78</v>
      </c>
      <c r="AG346" t="s">
        <v>751</v>
      </c>
      <c r="AH346" s="70">
        <v>37033</v>
      </c>
      <c r="AI346" s="70">
        <v>59035.7</v>
      </c>
      <c r="AJ346">
        <v>45.36</v>
      </c>
      <c r="AK346">
        <v>28.06</v>
      </c>
      <c r="AL346">
        <v>30.5</v>
      </c>
      <c r="AM346">
        <v>4.7300000000000004</v>
      </c>
      <c r="AN346" s="70">
        <v>1397.59</v>
      </c>
      <c r="AO346">
        <v>1.0113000000000001</v>
      </c>
      <c r="AP346" s="70">
        <v>1290</v>
      </c>
      <c r="AQ346" s="70">
        <v>1806.49</v>
      </c>
      <c r="AR346" s="70">
        <v>5158.24</v>
      </c>
      <c r="AS346">
        <v>389.76</v>
      </c>
      <c r="AT346">
        <v>262.51</v>
      </c>
      <c r="AU346" s="70">
        <v>8907</v>
      </c>
      <c r="AV346" s="70">
        <v>3679.19</v>
      </c>
      <c r="AW346">
        <v>0.35580000000000001</v>
      </c>
      <c r="AX346" s="70">
        <v>4913.38</v>
      </c>
      <c r="AY346">
        <v>0.47510000000000002</v>
      </c>
      <c r="AZ346" s="70">
        <v>1277.8399999999999</v>
      </c>
      <c r="BA346">
        <v>0.1236</v>
      </c>
      <c r="BB346">
        <v>470.29</v>
      </c>
      <c r="BC346">
        <v>4.5499999999999999E-2</v>
      </c>
      <c r="BD346" s="70">
        <v>10340.700000000001</v>
      </c>
      <c r="BE346" s="70">
        <v>2930.51</v>
      </c>
      <c r="BF346">
        <v>0.54610000000000003</v>
      </c>
      <c r="BG346">
        <v>0.55079999999999996</v>
      </c>
      <c r="BH346">
        <v>0.2034</v>
      </c>
      <c r="BI346">
        <v>0.186</v>
      </c>
      <c r="BJ346">
        <v>3.6299999999999999E-2</v>
      </c>
      <c r="BK346">
        <v>2.35E-2</v>
      </c>
    </row>
    <row r="347" spans="1:63" x14ac:dyDescent="0.25">
      <c r="A347" t="s">
        <v>426</v>
      </c>
      <c r="B347">
        <v>46672</v>
      </c>
      <c r="C347">
        <v>87.95</v>
      </c>
      <c r="D347">
        <v>9.81</v>
      </c>
      <c r="E347">
        <v>821.31</v>
      </c>
      <c r="F347">
        <v>808.54</v>
      </c>
      <c r="G347">
        <v>2.8E-3</v>
      </c>
      <c r="H347">
        <v>6.4000000000000003E-3</v>
      </c>
      <c r="I347">
        <v>1E-3</v>
      </c>
      <c r="J347">
        <v>3.1699999999999999E-2</v>
      </c>
      <c r="K347">
        <v>0.93359999999999999</v>
      </c>
      <c r="L347">
        <v>2.4400000000000002E-2</v>
      </c>
      <c r="M347">
        <v>0.46660000000000001</v>
      </c>
      <c r="N347">
        <v>6.0000000000000001E-3</v>
      </c>
      <c r="O347">
        <v>0.16009999999999999</v>
      </c>
      <c r="P347" s="70">
        <v>47737.279999999999</v>
      </c>
      <c r="Q347">
        <v>0.24429999999999999</v>
      </c>
      <c r="R347">
        <v>0.18809999999999999</v>
      </c>
      <c r="S347">
        <v>0.56759999999999999</v>
      </c>
      <c r="T347">
        <v>16.78</v>
      </c>
      <c r="U347">
        <v>8.0500000000000007</v>
      </c>
      <c r="V347" s="70">
        <v>59595.07</v>
      </c>
      <c r="W347">
        <v>98.57</v>
      </c>
      <c r="X347" s="70">
        <v>103256.71</v>
      </c>
      <c r="Y347">
        <v>0.88700000000000001</v>
      </c>
      <c r="Z347">
        <v>6.7400000000000002E-2</v>
      </c>
      <c r="AA347">
        <v>4.5699999999999998E-2</v>
      </c>
      <c r="AB347">
        <v>0.113</v>
      </c>
      <c r="AC347">
        <v>103.26</v>
      </c>
      <c r="AD347" s="70">
        <v>2504.66</v>
      </c>
      <c r="AE347">
        <v>366.22</v>
      </c>
      <c r="AF347" s="70">
        <v>94923.33</v>
      </c>
      <c r="AG347" t="s">
        <v>751</v>
      </c>
      <c r="AH347" s="70">
        <v>30957</v>
      </c>
      <c r="AI347" s="70">
        <v>41923.199999999997</v>
      </c>
      <c r="AJ347">
        <v>38.729999999999997</v>
      </c>
      <c r="AK347">
        <v>23.34</v>
      </c>
      <c r="AL347">
        <v>27.61</v>
      </c>
      <c r="AM347">
        <v>4.33</v>
      </c>
      <c r="AN347" s="70">
        <v>1176.3800000000001</v>
      </c>
      <c r="AO347">
        <v>1.3963000000000001</v>
      </c>
      <c r="AP347" s="70">
        <v>1234.94</v>
      </c>
      <c r="AQ347" s="70">
        <v>1991.77</v>
      </c>
      <c r="AR347" s="70">
        <v>5524.75</v>
      </c>
      <c r="AS347">
        <v>440.09</v>
      </c>
      <c r="AT347">
        <v>287.98</v>
      </c>
      <c r="AU347" s="70">
        <v>9479.52</v>
      </c>
      <c r="AV347" s="70">
        <v>5862.04</v>
      </c>
      <c r="AW347">
        <v>0.53859999999999997</v>
      </c>
      <c r="AX347" s="70">
        <v>3021.71</v>
      </c>
      <c r="AY347">
        <v>0.27760000000000001</v>
      </c>
      <c r="AZ347" s="70">
        <v>1089.08</v>
      </c>
      <c r="BA347">
        <v>0.10009999999999999</v>
      </c>
      <c r="BB347">
        <v>911.76</v>
      </c>
      <c r="BC347">
        <v>8.3799999999999999E-2</v>
      </c>
      <c r="BD347" s="70">
        <v>10884.6</v>
      </c>
      <c r="BE347" s="70">
        <v>4903.0600000000004</v>
      </c>
      <c r="BF347">
        <v>1.849</v>
      </c>
      <c r="BG347">
        <v>0.52329999999999999</v>
      </c>
      <c r="BH347">
        <v>0.21299999999999999</v>
      </c>
      <c r="BI347">
        <v>0.19739999999999999</v>
      </c>
      <c r="BJ347">
        <v>3.7499999999999999E-2</v>
      </c>
      <c r="BK347">
        <v>2.8799999999999999E-2</v>
      </c>
    </row>
    <row r="348" spans="1:63" x14ac:dyDescent="0.25">
      <c r="A348" t="s">
        <v>427</v>
      </c>
      <c r="B348">
        <v>50039</v>
      </c>
      <c r="C348">
        <v>48.67</v>
      </c>
      <c r="D348">
        <v>23.37</v>
      </c>
      <c r="E348" s="70">
        <v>1137.23</v>
      </c>
      <c r="F348" s="70">
        <v>1149.3599999999999</v>
      </c>
      <c r="G348">
        <v>5.3E-3</v>
      </c>
      <c r="H348">
        <v>5.1999999999999998E-3</v>
      </c>
      <c r="I348">
        <v>1.2999999999999999E-3</v>
      </c>
      <c r="J348">
        <v>9.5999999999999992E-3</v>
      </c>
      <c r="K348">
        <v>0.96519999999999995</v>
      </c>
      <c r="L348">
        <v>1.35E-2</v>
      </c>
      <c r="M348">
        <v>0.3327</v>
      </c>
      <c r="N348">
        <v>5.7000000000000002E-3</v>
      </c>
      <c r="O348">
        <v>0.126</v>
      </c>
      <c r="P348" s="70">
        <v>52683.72</v>
      </c>
      <c r="Q348">
        <v>0.22409999999999999</v>
      </c>
      <c r="R348">
        <v>0.18490000000000001</v>
      </c>
      <c r="S348">
        <v>0.59089999999999998</v>
      </c>
      <c r="T348">
        <v>18.3</v>
      </c>
      <c r="U348">
        <v>8.4600000000000009</v>
      </c>
      <c r="V348" s="70">
        <v>66909.460000000006</v>
      </c>
      <c r="W348">
        <v>129.93</v>
      </c>
      <c r="X348" s="70">
        <v>139686.93</v>
      </c>
      <c r="Y348">
        <v>0.80959999999999999</v>
      </c>
      <c r="Z348">
        <v>0.13869999999999999</v>
      </c>
      <c r="AA348">
        <v>5.1700000000000003E-2</v>
      </c>
      <c r="AB348">
        <v>0.19040000000000001</v>
      </c>
      <c r="AC348">
        <v>139.69</v>
      </c>
      <c r="AD348" s="70">
        <v>4199.99</v>
      </c>
      <c r="AE348">
        <v>546.11</v>
      </c>
      <c r="AF348" s="70">
        <v>139871.44</v>
      </c>
      <c r="AG348" t="s">
        <v>751</v>
      </c>
      <c r="AH348" s="70">
        <v>33213</v>
      </c>
      <c r="AI348" s="70">
        <v>50729.72</v>
      </c>
      <c r="AJ348">
        <v>47.85</v>
      </c>
      <c r="AK348">
        <v>28.57</v>
      </c>
      <c r="AL348">
        <v>31.76</v>
      </c>
      <c r="AM348">
        <v>4.95</v>
      </c>
      <c r="AN348">
        <v>979.93</v>
      </c>
      <c r="AO348">
        <v>0.92559999999999998</v>
      </c>
      <c r="AP348" s="70">
        <v>1243.55</v>
      </c>
      <c r="AQ348" s="70">
        <v>1778.22</v>
      </c>
      <c r="AR348" s="70">
        <v>5346.33</v>
      </c>
      <c r="AS348">
        <v>371.98</v>
      </c>
      <c r="AT348">
        <v>244.07</v>
      </c>
      <c r="AU348" s="70">
        <v>8984.15</v>
      </c>
      <c r="AV348" s="70">
        <v>4262.01</v>
      </c>
      <c r="AW348">
        <v>0.43219999999999997</v>
      </c>
      <c r="AX348" s="70">
        <v>3724.11</v>
      </c>
      <c r="AY348">
        <v>0.37769999999999998</v>
      </c>
      <c r="AZ348" s="70">
        <v>1218.42</v>
      </c>
      <c r="BA348">
        <v>0.1236</v>
      </c>
      <c r="BB348">
        <v>655.52</v>
      </c>
      <c r="BC348">
        <v>6.6500000000000004E-2</v>
      </c>
      <c r="BD348" s="70">
        <v>9860.06</v>
      </c>
      <c r="BE348" s="70">
        <v>3564.1</v>
      </c>
      <c r="BF348">
        <v>0.79530000000000001</v>
      </c>
      <c r="BG348">
        <v>0.56899999999999995</v>
      </c>
      <c r="BH348">
        <v>0.21929999999999999</v>
      </c>
      <c r="BI348">
        <v>0.15379999999999999</v>
      </c>
      <c r="BJ348">
        <v>3.3599999999999998E-2</v>
      </c>
      <c r="BK348">
        <v>2.4400000000000002E-2</v>
      </c>
    </row>
    <row r="349" spans="1:63" x14ac:dyDescent="0.25">
      <c r="A349" t="s">
        <v>428</v>
      </c>
      <c r="B349">
        <v>50740</v>
      </c>
      <c r="C349">
        <v>85.19</v>
      </c>
      <c r="D349">
        <v>12.48</v>
      </c>
      <c r="E349" s="70">
        <v>1062.93</v>
      </c>
      <c r="F349" s="70">
        <v>1063.3900000000001</v>
      </c>
      <c r="G349">
        <v>4.0000000000000001E-3</v>
      </c>
      <c r="H349">
        <v>4.4000000000000003E-3</v>
      </c>
      <c r="I349">
        <v>8.0000000000000004E-4</v>
      </c>
      <c r="J349">
        <v>8.6E-3</v>
      </c>
      <c r="K349">
        <v>0.96909999999999996</v>
      </c>
      <c r="L349">
        <v>1.3100000000000001E-2</v>
      </c>
      <c r="M349">
        <v>0.33179999999999998</v>
      </c>
      <c r="N349">
        <v>2E-3</v>
      </c>
      <c r="O349">
        <v>0.12520000000000001</v>
      </c>
      <c r="P349" s="70">
        <v>49982.74</v>
      </c>
      <c r="Q349">
        <v>0.23180000000000001</v>
      </c>
      <c r="R349">
        <v>0.17349999999999999</v>
      </c>
      <c r="S349">
        <v>0.59460000000000002</v>
      </c>
      <c r="T349">
        <v>17.7</v>
      </c>
      <c r="U349">
        <v>8.74</v>
      </c>
      <c r="V349" s="70">
        <v>61791.56</v>
      </c>
      <c r="W349">
        <v>118.52</v>
      </c>
      <c r="X349" s="70">
        <v>115293.51</v>
      </c>
      <c r="Y349">
        <v>0.9012</v>
      </c>
      <c r="Z349">
        <v>5.79E-2</v>
      </c>
      <c r="AA349">
        <v>4.0899999999999999E-2</v>
      </c>
      <c r="AB349">
        <v>9.8799999999999999E-2</v>
      </c>
      <c r="AC349">
        <v>115.29</v>
      </c>
      <c r="AD349" s="70">
        <v>2815.19</v>
      </c>
      <c r="AE349">
        <v>432.84</v>
      </c>
      <c r="AF349" s="70">
        <v>112005.17</v>
      </c>
      <c r="AG349" t="s">
        <v>751</v>
      </c>
      <c r="AH349" s="70">
        <v>34054</v>
      </c>
      <c r="AI349" s="70">
        <v>48517.79</v>
      </c>
      <c r="AJ349">
        <v>36.590000000000003</v>
      </c>
      <c r="AK349">
        <v>23.55</v>
      </c>
      <c r="AL349">
        <v>25.89</v>
      </c>
      <c r="AM349">
        <v>4.8499999999999996</v>
      </c>
      <c r="AN349" s="70">
        <v>1351.96</v>
      </c>
      <c r="AO349">
        <v>1.1609</v>
      </c>
      <c r="AP349" s="70">
        <v>1177.3699999999999</v>
      </c>
      <c r="AQ349" s="70">
        <v>1852.55</v>
      </c>
      <c r="AR349" s="70">
        <v>5094.1499999999996</v>
      </c>
      <c r="AS349">
        <v>361.29</v>
      </c>
      <c r="AT349">
        <v>255.09</v>
      </c>
      <c r="AU349" s="70">
        <v>8740.4500000000007</v>
      </c>
      <c r="AV349" s="70">
        <v>4924.1499999999996</v>
      </c>
      <c r="AW349">
        <v>0.4914</v>
      </c>
      <c r="AX349" s="70">
        <v>3346.29</v>
      </c>
      <c r="AY349">
        <v>0.33400000000000002</v>
      </c>
      <c r="AZ349" s="70">
        <v>1163.8800000000001</v>
      </c>
      <c r="BA349">
        <v>0.1162</v>
      </c>
      <c r="BB349">
        <v>585.85</v>
      </c>
      <c r="BC349">
        <v>5.8500000000000003E-2</v>
      </c>
      <c r="BD349" s="70">
        <v>10020.17</v>
      </c>
      <c r="BE349" s="70">
        <v>4329.1000000000004</v>
      </c>
      <c r="BF349">
        <v>1.2443</v>
      </c>
      <c r="BG349">
        <v>0.54710000000000003</v>
      </c>
      <c r="BH349">
        <v>0.2107</v>
      </c>
      <c r="BI349">
        <v>0.17879999999999999</v>
      </c>
      <c r="BJ349">
        <v>3.6400000000000002E-2</v>
      </c>
      <c r="BK349">
        <v>2.69E-2</v>
      </c>
    </row>
    <row r="350" spans="1:63" x14ac:dyDescent="0.25">
      <c r="A350" t="s">
        <v>429</v>
      </c>
      <c r="B350">
        <v>139303</v>
      </c>
      <c r="C350">
        <v>40.71</v>
      </c>
      <c r="D350">
        <v>60.9</v>
      </c>
      <c r="E350" s="70">
        <v>2479.38</v>
      </c>
      <c r="F350" s="70">
        <v>2427.66</v>
      </c>
      <c r="G350">
        <v>1.9800000000000002E-2</v>
      </c>
      <c r="H350">
        <v>5.3600000000000002E-2</v>
      </c>
      <c r="I350">
        <v>1.6000000000000001E-3</v>
      </c>
      <c r="J350">
        <v>3.0200000000000001E-2</v>
      </c>
      <c r="K350">
        <v>0.84789999999999999</v>
      </c>
      <c r="L350">
        <v>4.6899999999999997E-2</v>
      </c>
      <c r="M350">
        <v>0.30890000000000001</v>
      </c>
      <c r="N350">
        <v>1.37E-2</v>
      </c>
      <c r="O350">
        <v>0.125</v>
      </c>
      <c r="P350" s="70">
        <v>58853.33</v>
      </c>
      <c r="Q350">
        <v>0.23430000000000001</v>
      </c>
      <c r="R350">
        <v>0.188</v>
      </c>
      <c r="S350">
        <v>0.57769999999999999</v>
      </c>
      <c r="T350">
        <v>18.22</v>
      </c>
      <c r="U350">
        <v>16.690000000000001</v>
      </c>
      <c r="V350" s="70">
        <v>76981.429999999993</v>
      </c>
      <c r="W350">
        <v>145.03</v>
      </c>
      <c r="X350" s="70">
        <v>182634.68</v>
      </c>
      <c r="Y350">
        <v>0.69350000000000001</v>
      </c>
      <c r="Z350">
        <v>0.26600000000000001</v>
      </c>
      <c r="AA350">
        <v>4.0500000000000001E-2</v>
      </c>
      <c r="AB350">
        <v>0.30649999999999999</v>
      </c>
      <c r="AC350">
        <v>182.63</v>
      </c>
      <c r="AD350" s="70">
        <v>6554</v>
      </c>
      <c r="AE350">
        <v>736.71</v>
      </c>
      <c r="AF350" s="70">
        <v>196872.52</v>
      </c>
      <c r="AG350" t="s">
        <v>751</v>
      </c>
      <c r="AH350" s="70">
        <v>34073</v>
      </c>
      <c r="AI350" s="70">
        <v>56923.67</v>
      </c>
      <c r="AJ350">
        <v>55.09</v>
      </c>
      <c r="AK350">
        <v>34.729999999999997</v>
      </c>
      <c r="AL350">
        <v>37.72</v>
      </c>
      <c r="AM350">
        <v>4.8600000000000003</v>
      </c>
      <c r="AN350" s="70">
        <v>1336.56</v>
      </c>
      <c r="AO350">
        <v>0.90359999999999996</v>
      </c>
      <c r="AP350" s="70">
        <v>1273.81</v>
      </c>
      <c r="AQ350" s="70">
        <v>1829.02</v>
      </c>
      <c r="AR350" s="70">
        <v>5956.02</v>
      </c>
      <c r="AS350">
        <v>610.73</v>
      </c>
      <c r="AT350">
        <v>285.63</v>
      </c>
      <c r="AU350" s="70">
        <v>9955.2000000000007</v>
      </c>
      <c r="AV350" s="70">
        <v>3207.97</v>
      </c>
      <c r="AW350">
        <v>0.29949999999999999</v>
      </c>
      <c r="AX350" s="70">
        <v>5863.11</v>
      </c>
      <c r="AY350">
        <v>0.5474</v>
      </c>
      <c r="AZ350" s="70">
        <v>1050.1199999999999</v>
      </c>
      <c r="BA350">
        <v>9.8000000000000004E-2</v>
      </c>
      <c r="BB350">
        <v>590.49</v>
      </c>
      <c r="BC350">
        <v>5.5100000000000003E-2</v>
      </c>
      <c r="BD350" s="70">
        <v>10711.69</v>
      </c>
      <c r="BE350" s="70">
        <v>1665.97</v>
      </c>
      <c r="BF350">
        <v>0.27760000000000001</v>
      </c>
      <c r="BG350">
        <v>0.56720000000000004</v>
      </c>
      <c r="BH350">
        <v>0.2175</v>
      </c>
      <c r="BI350">
        <v>0.16189999999999999</v>
      </c>
      <c r="BJ350">
        <v>2.93E-2</v>
      </c>
      <c r="BK350">
        <v>2.41E-2</v>
      </c>
    </row>
    <row r="351" spans="1:63" x14ac:dyDescent="0.25">
      <c r="A351" t="s">
        <v>430</v>
      </c>
      <c r="B351">
        <v>47712</v>
      </c>
      <c r="C351">
        <v>58.95</v>
      </c>
      <c r="D351">
        <v>13.65</v>
      </c>
      <c r="E351">
        <v>804.46</v>
      </c>
      <c r="F351">
        <v>829.81</v>
      </c>
      <c r="G351">
        <v>6.1999999999999998E-3</v>
      </c>
      <c r="H351">
        <v>7.0000000000000001E-3</v>
      </c>
      <c r="I351">
        <v>1.5E-3</v>
      </c>
      <c r="J351">
        <v>1.55E-2</v>
      </c>
      <c r="K351">
        <v>0.9506</v>
      </c>
      <c r="L351">
        <v>1.9199999999999998E-2</v>
      </c>
      <c r="M351">
        <v>0.31130000000000002</v>
      </c>
      <c r="N351">
        <v>4.1999999999999997E-3</v>
      </c>
      <c r="O351">
        <v>0.1321</v>
      </c>
      <c r="P351" s="70">
        <v>50625.9</v>
      </c>
      <c r="Q351">
        <v>0.21179999999999999</v>
      </c>
      <c r="R351">
        <v>0.1827</v>
      </c>
      <c r="S351">
        <v>0.60550000000000004</v>
      </c>
      <c r="T351">
        <v>17.23</v>
      </c>
      <c r="U351">
        <v>7.1</v>
      </c>
      <c r="V351" s="70">
        <v>61809.19</v>
      </c>
      <c r="W351">
        <v>109.94</v>
      </c>
      <c r="X351" s="70">
        <v>119872.54</v>
      </c>
      <c r="Y351">
        <v>0.86209999999999998</v>
      </c>
      <c r="Z351">
        <v>9.9299999999999999E-2</v>
      </c>
      <c r="AA351">
        <v>3.8600000000000002E-2</v>
      </c>
      <c r="AB351">
        <v>0.13789999999999999</v>
      </c>
      <c r="AC351">
        <v>119.87</v>
      </c>
      <c r="AD351" s="70">
        <v>3017</v>
      </c>
      <c r="AE351">
        <v>433.74</v>
      </c>
      <c r="AF351" s="70">
        <v>117130.37</v>
      </c>
      <c r="AG351" t="s">
        <v>751</v>
      </c>
      <c r="AH351" s="70">
        <v>32648</v>
      </c>
      <c r="AI351" s="70">
        <v>47825.81</v>
      </c>
      <c r="AJ351">
        <v>40.29</v>
      </c>
      <c r="AK351">
        <v>24.07</v>
      </c>
      <c r="AL351">
        <v>27.71</v>
      </c>
      <c r="AM351">
        <v>4.51</v>
      </c>
      <c r="AN351" s="70">
        <v>1450.26</v>
      </c>
      <c r="AO351">
        <v>1.2119</v>
      </c>
      <c r="AP351" s="70">
        <v>1254.6500000000001</v>
      </c>
      <c r="AQ351" s="70">
        <v>1671.98</v>
      </c>
      <c r="AR351" s="70">
        <v>5240.55</v>
      </c>
      <c r="AS351">
        <v>361.23</v>
      </c>
      <c r="AT351">
        <v>260.44</v>
      </c>
      <c r="AU351" s="70">
        <v>8788.84</v>
      </c>
      <c r="AV351" s="70">
        <v>4559.53</v>
      </c>
      <c r="AW351">
        <v>0.4511</v>
      </c>
      <c r="AX351" s="70">
        <v>3522.33</v>
      </c>
      <c r="AY351">
        <v>0.34849999999999998</v>
      </c>
      <c r="AZ351" s="70">
        <v>1384.71</v>
      </c>
      <c r="BA351">
        <v>0.13700000000000001</v>
      </c>
      <c r="BB351">
        <v>641.29</v>
      </c>
      <c r="BC351">
        <v>6.3399999999999998E-2</v>
      </c>
      <c r="BD351" s="70">
        <v>10107.86</v>
      </c>
      <c r="BE351" s="70">
        <v>4085.51</v>
      </c>
      <c r="BF351">
        <v>1.1297999999999999</v>
      </c>
      <c r="BG351">
        <v>0.53439999999999999</v>
      </c>
      <c r="BH351">
        <v>0.21</v>
      </c>
      <c r="BI351">
        <v>0.193</v>
      </c>
      <c r="BJ351">
        <v>3.3000000000000002E-2</v>
      </c>
      <c r="BK351">
        <v>2.9600000000000001E-2</v>
      </c>
    </row>
    <row r="352" spans="1:63" x14ac:dyDescent="0.25">
      <c r="A352" t="s">
        <v>431</v>
      </c>
      <c r="B352">
        <v>45526</v>
      </c>
      <c r="C352">
        <v>87.9</v>
      </c>
      <c r="D352">
        <v>13.8</v>
      </c>
      <c r="E352" s="70">
        <v>1212.92</v>
      </c>
      <c r="F352" s="70">
        <v>1151.8699999999999</v>
      </c>
      <c r="G352">
        <v>2.7000000000000001E-3</v>
      </c>
      <c r="H352">
        <v>5.8999999999999999E-3</v>
      </c>
      <c r="I352">
        <v>1.1000000000000001E-3</v>
      </c>
      <c r="J352">
        <v>8.3999999999999995E-3</v>
      </c>
      <c r="K352">
        <v>0.96589999999999998</v>
      </c>
      <c r="L352">
        <v>1.61E-2</v>
      </c>
      <c r="M352">
        <v>0.57579999999999998</v>
      </c>
      <c r="N352">
        <v>1E-3</v>
      </c>
      <c r="O352">
        <v>0.15859999999999999</v>
      </c>
      <c r="P352" s="70">
        <v>47690.48</v>
      </c>
      <c r="Q352">
        <v>0.22589999999999999</v>
      </c>
      <c r="R352">
        <v>0.19719999999999999</v>
      </c>
      <c r="S352">
        <v>0.57689999999999997</v>
      </c>
      <c r="T352">
        <v>17.420000000000002</v>
      </c>
      <c r="U352">
        <v>9.43</v>
      </c>
      <c r="V352" s="70">
        <v>64348.84</v>
      </c>
      <c r="W352">
        <v>123.79</v>
      </c>
      <c r="X352" s="70">
        <v>91875.67</v>
      </c>
      <c r="Y352">
        <v>0.77839999999999998</v>
      </c>
      <c r="Z352">
        <v>0.12559999999999999</v>
      </c>
      <c r="AA352">
        <v>9.6000000000000002E-2</v>
      </c>
      <c r="AB352">
        <v>0.22159999999999999</v>
      </c>
      <c r="AC352">
        <v>91.88</v>
      </c>
      <c r="AD352" s="70">
        <v>2417.6999999999998</v>
      </c>
      <c r="AE352">
        <v>331.05</v>
      </c>
      <c r="AF352" s="70">
        <v>89270.54</v>
      </c>
      <c r="AG352" t="s">
        <v>751</v>
      </c>
      <c r="AH352" s="70">
        <v>28290</v>
      </c>
      <c r="AI352" s="70">
        <v>40356.53</v>
      </c>
      <c r="AJ352">
        <v>36.299999999999997</v>
      </c>
      <c r="AK352">
        <v>25.42</v>
      </c>
      <c r="AL352">
        <v>29.03</v>
      </c>
      <c r="AM352">
        <v>3.75</v>
      </c>
      <c r="AN352">
        <v>931.53</v>
      </c>
      <c r="AO352">
        <v>0.92410000000000003</v>
      </c>
      <c r="AP352" s="70">
        <v>1235.28</v>
      </c>
      <c r="AQ352" s="70">
        <v>2154.25</v>
      </c>
      <c r="AR352" s="70">
        <v>5401.76</v>
      </c>
      <c r="AS352">
        <v>495.78</v>
      </c>
      <c r="AT352">
        <v>273.58</v>
      </c>
      <c r="AU352" s="70">
        <v>9560.65</v>
      </c>
      <c r="AV352" s="70">
        <v>6500.58</v>
      </c>
      <c r="AW352">
        <v>0.59760000000000002</v>
      </c>
      <c r="AX352" s="70">
        <v>2198.9899999999998</v>
      </c>
      <c r="AY352">
        <v>0.20219999999999999</v>
      </c>
      <c r="AZ352">
        <v>914.95</v>
      </c>
      <c r="BA352">
        <v>8.4099999999999994E-2</v>
      </c>
      <c r="BB352" s="70">
        <v>1262.77</v>
      </c>
      <c r="BC352">
        <v>0.11609999999999999</v>
      </c>
      <c r="BD352" s="70">
        <v>10877.29</v>
      </c>
      <c r="BE352" s="70">
        <v>5408.07</v>
      </c>
      <c r="BF352">
        <v>2.2541000000000002</v>
      </c>
      <c r="BG352">
        <v>0.50660000000000005</v>
      </c>
      <c r="BH352">
        <v>0.2349</v>
      </c>
      <c r="BI352">
        <v>0.20030000000000001</v>
      </c>
      <c r="BJ352">
        <v>3.8800000000000001E-2</v>
      </c>
      <c r="BK352">
        <v>1.9400000000000001E-2</v>
      </c>
    </row>
    <row r="353" spans="1:63" x14ac:dyDescent="0.25">
      <c r="A353" t="s">
        <v>432</v>
      </c>
      <c r="B353">
        <v>48777</v>
      </c>
      <c r="C353">
        <v>101.05</v>
      </c>
      <c r="D353">
        <v>18.850000000000001</v>
      </c>
      <c r="E353" s="70">
        <v>1814.34</v>
      </c>
      <c r="F353" s="70">
        <v>1754.24</v>
      </c>
      <c r="G353">
        <v>3.2000000000000002E-3</v>
      </c>
      <c r="H353">
        <v>1.72E-2</v>
      </c>
      <c r="I353">
        <v>1.1999999999999999E-3</v>
      </c>
      <c r="J353">
        <v>4.2099999999999999E-2</v>
      </c>
      <c r="K353">
        <v>0.89949999999999997</v>
      </c>
      <c r="L353">
        <v>3.6799999999999999E-2</v>
      </c>
      <c r="M353">
        <v>0.53439999999999999</v>
      </c>
      <c r="N353">
        <v>9.9000000000000008E-3</v>
      </c>
      <c r="O353">
        <v>0.1663</v>
      </c>
      <c r="P353" s="70">
        <v>50529.95</v>
      </c>
      <c r="Q353">
        <v>0.22040000000000001</v>
      </c>
      <c r="R353">
        <v>0.14929999999999999</v>
      </c>
      <c r="S353">
        <v>0.63029999999999997</v>
      </c>
      <c r="T353">
        <v>17.62</v>
      </c>
      <c r="U353">
        <v>12.61</v>
      </c>
      <c r="V353" s="70">
        <v>67300.429999999993</v>
      </c>
      <c r="W353">
        <v>139.97999999999999</v>
      </c>
      <c r="X353" s="70">
        <v>103226.8</v>
      </c>
      <c r="Y353">
        <v>0.79090000000000005</v>
      </c>
      <c r="Z353">
        <v>0.15959999999999999</v>
      </c>
      <c r="AA353">
        <v>4.9500000000000002E-2</v>
      </c>
      <c r="AB353">
        <v>0.20910000000000001</v>
      </c>
      <c r="AC353">
        <v>103.23</v>
      </c>
      <c r="AD353" s="70">
        <v>2747.03</v>
      </c>
      <c r="AE353">
        <v>388.03</v>
      </c>
      <c r="AF353" s="70">
        <v>100835.15</v>
      </c>
      <c r="AG353" t="s">
        <v>751</v>
      </c>
      <c r="AH353" s="70">
        <v>27495</v>
      </c>
      <c r="AI353" s="70">
        <v>41041.550000000003</v>
      </c>
      <c r="AJ353">
        <v>40.97</v>
      </c>
      <c r="AK353">
        <v>24.8</v>
      </c>
      <c r="AL353">
        <v>30.07</v>
      </c>
      <c r="AM353">
        <v>4.0599999999999996</v>
      </c>
      <c r="AN353">
        <v>827.27</v>
      </c>
      <c r="AO353">
        <v>1.0255000000000001</v>
      </c>
      <c r="AP353" s="70">
        <v>1179.94</v>
      </c>
      <c r="AQ353" s="70">
        <v>1803.59</v>
      </c>
      <c r="AR353" s="70">
        <v>5488.71</v>
      </c>
      <c r="AS353">
        <v>455.25</v>
      </c>
      <c r="AT353">
        <v>280.94</v>
      </c>
      <c r="AU353" s="70">
        <v>9208.41</v>
      </c>
      <c r="AV353" s="70">
        <v>5706.69</v>
      </c>
      <c r="AW353">
        <v>0.54339999999999999</v>
      </c>
      <c r="AX353" s="70">
        <v>2771.05</v>
      </c>
      <c r="AY353">
        <v>0.26390000000000002</v>
      </c>
      <c r="AZ353">
        <v>962.8</v>
      </c>
      <c r="BA353">
        <v>9.1700000000000004E-2</v>
      </c>
      <c r="BB353" s="70">
        <v>1060.77</v>
      </c>
      <c r="BC353">
        <v>0.10100000000000001</v>
      </c>
      <c r="BD353" s="70">
        <v>10501.32</v>
      </c>
      <c r="BE353" s="70">
        <v>4630.87</v>
      </c>
      <c r="BF353">
        <v>1.6828000000000001</v>
      </c>
      <c r="BG353">
        <v>0.54659999999999997</v>
      </c>
      <c r="BH353">
        <v>0.22209999999999999</v>
      </c>
      <c r="BI353">
        <v>0.1754</v>
      </c>
      <c r="BJ353">
        <v>3.6200000000000003E-2</v>
      </c>
      <c r="BK353">
        <v>1.9800000000000002E-2</v>
      </c>
    </row>
    <row r="354" spans="1:63" x14ac:dyDescent="0.25">
      <c r="A354" t="s">
        <v>433</v>
      </c>
      <c r="B354">
        <v>45534</v>
      </c>
      <c r="C354">
        <v>106.19</v>
      </c>
      <c r="D354">
        <v>12.75</v>
      </c>
      <c r="E354" s="70">
        <v>1353.92</v>
      </c>
      <c r="F354" s="70">
        <v>1321.3</v>
      </c>
      <c r="G354">
        <v>2.5999999999999999E-3</v>
      </c>
      <c r="H354">
        <v>6.1999999999999998E-3</v>
      </c>
      <c r="I354">
        <v>1.6000000000000001E-3</v>
      </c>
      <c r="J354">
        <v>2.3199999999999998E-2</v>
      </c>
      <c r="K354">
        <v>0.94230000000000003</v>
      </c>
      <c r="L354">
        <v>2.41E-2</v>
      </c>
      <c r="M354">
        <v>0.43440000000000001</v>
      </c>
      <c r="N354">
        <v>2.5000000000000001E-3</v>
      </c>
      <c r="O354">
        <v>0.14899999999999999</v>
      </c>
      <c r="P354" s="70">
        <v>49658.06</v>
      </c>
      <c r="Q354">
        <v>0.2263</v>
      </c>
      <c r="R354">
        <v>0.18659999999999999</v>
      </c>
      <c r="S354">
        <v>0.58709999999999996</v>
      </c>
      <c r="T354">
        <v>17.8</v>
      </c>
      <c r="U354">
        <v>10.76</v>
      </c>
      <c r="V354" s="70">
        <v>63726.78</v>
      </c>
      <c r="W354">
        <v>120.6</v>
      </c>
      <c r="X354" s="70">
        <v>127375.57</v>
      </c>
      <c r="Y354">
        <v>0.85429999999999995</v>
      </c>
      <c r="Z354">
        <v>9.6699999999999994E-2</v>
      </c>
      <c r="AA354">
        <v>4.9099999999999998E-2</v>
      </c>
      <c r="AB354">
        <v>0.1457</v>
      </c>
      <c r="AC354">
        <v>127.38</v>
      </c>
      <c r="AD354" s="70">
        <v>3470.19</v>
      </c>
      <c r="AE354">
        <v>486.88</v>
      </c>
      <c r="AF354" s="70">
        <v>126163.99</v>
      </c>
      <c r="AG354" t="s">
        <v>751</v>
      </c>
      <c r="AH354" s="70">
        <v>30870</v>
      </c>
      <c r="AI354" s="70">
        <v>45305.74</v>
      </c>
      <c r="AJ354">
        <v>43.95</v>
      </c>
      <c r="AK354">
        <v>25.81</v>
      </c>
      <c r="AL354">
        <v>30.92</v>
      </c>
      <c r="AM354">
        <v>4.43</v>
      </c>
      <c r="AN354">
        <v>939.5</v>
      </c>
      <c r="AO354">
        <v>1.0922000000000001</v>
      </c>
      <c r="AP354" s="70">
        <v>1225.03</v>
      </c>
      <c r="AQ354" s="70">
        <v>1907.2</v>
      </c>
      <c r="AR354" s="70">
        <v>5164.97</v>
      </c>
      <c r="AS354">
        <v>479.97</v>
      </c>
      <c r="AT354">
        <v>284.49</v>
      </c>
      <c r="AU354" s="70">
        <v>9061.66</v>
      </c>
      <c r="AV354" s="70">
        <v>4949.26</v>
      </c>
      <c r="AW354">
        <v>0.48930000000000001</v>
      </c>
      <c r="AX354" s="70">
        <v>3351.43</v>
      </c>
      <c r="AY354">
        <v>0.33129999999999998</v>
      </c>
      <c r="AZ354" s="70">
        <v>1041.1400000000001</v>
      </c>
      <c r="BA354">
        <v>0.10290000000000001</v>
      </c>
      <c r="BB354">
        <v>772.88</v>
      </c>
      <c r="BC354">
        <v>7.6399999999999996E-2</v>
      </c>
      <c r="BD354" s="70">
        <v>10114.700000000001</v>
      </c>
      <c r="BE354" s="70">
        <v>3930.61</v>
      </c>
      <c r="BF354">
        <v>1.1556999999999999</v>
      </c>
      <c r="BG354">
        <v>0.5343</v>
      </c>
      <c r="BH354">
        <v>0.22489999999999999</v>
      </c>
      <c r="BI354">
        <v>0.18210000000000001</v>
      </c>
      <c r="BJ354">
        <v>3.5799999999999998E-2</v>
      </c>
      <c r="BK354">
        <v>2.29E-2</v>
      </c>
    </row>
    <row r="355" spans="1:63" x14ac:dyDescent="0.25">
      <c r="A355" t="s">
        <v>434</v>
      </c>
      <c r="B355">
        <v>44412</v>
      </c>
      <c r="C355">
        <v>13.1</v>
      </c>
      <c r="D355">
        <v>295.01</v>
      </c>
      <c r="E355" s="70">
        <v>3863.2</v>
      </c>
      <c r="F355" s="70">
        <v>3294.73</v>
      </c>
      <c r="G355">
        <v>7.1000000000000004E-3</v>
      </c>
      <c r="H355">
        <v>0.38240000000000002</v>
      </c>
      <c r="I355">
        <v>1.1000000000000001E-3</v>
      </c>
      <c r="J355">
        <v>5.8799999999999998E-2</v>
      </c>
      <c r="K355">
        <v>0.45950000000000002</v>
      </c>
      <c r="L355">
        <v>9.0999999999999998E-2</v>
      </c>
      <c r="M355">
        <v>0.74909999999999999</v>
      </c>
      <c r="N355">
        <v>3.2899999999999999E-2</v>
      </c>
      <c r="O355">
        <v>0.1774</v>
      </c>
      <c r="P355" s="70">
        <v>55170.25</v>
      </c>
      <c r="Q355">
        <v>0.2072</v>
      </c>
      <c r="R355">
        <v>0.19</v>
      </c>
      <c r="S355">
        <v>0.6028</v>
      </c>
      <c r="T355">
        <v>18.3</v>
      </c>
      <c r="U355">
        <v>23.93</v>
      </c>
      <c r="V355" s="70">
        <v>78271.22</v>
      </c>
      <c r="W355">
        <v>159.47</v>
      </c>
      <c r="X355" s="70">
        <v>79604.3</v>
      </c>
      <c r="Y355">
        <v>0.69369999999999998</v>
      </c>
      <c r="Z355">
        <v>0.26290000000000002</v>
      </c>
      <c r="AA355">
        <v>4.3400000000000001E-2</v>
      </c>
      <c r="AB355">
        <v>0.30630000000000002</v>
      </c>
      <c r="AC355">
        <v>79.599999999999994</v>
      </c>
      <c r="AD355" s="70">
        <v>3349.42</v>
      </c>
      <c r="AE355">
        <v>454.41</v>
      </c>
      <c r="AF355" s="70">
        <v>85857.01</v>
      </c>
      <c r="AG355" t="s">
        <v>751</v>
      </c>
      <c r="AH355" s="70">
        <v>24244</v>
      </c>
      <c r="AI355" s="70">
        <v>36249.46</v>
      </c>
      <c r="AJ355">
        <v>61.34</v>
      </c>
      <c r="AK355">
        <v>39.01</v>
      </c>
      <c r="AL355">
        <v>45.14</v>
      </c>
      <c r="AM355">
        <v>4.8</v>
      </c>
      <c r="AN355">
        <v>8.5399999999999991</v>
      </c>
      <c r="AO355">
        <v>1.1635</v>
      </c>
      <c r="AP355" s="70">
        <v>1523.18</v>
      </c>
      <c r="AQ355" s="70">
        <v>2122.0700000000002</v>
      </c>
      <c r="AR355" s="70">
        <v>6346.13</v>
      </c>
      <c r="AS355">
        <v>644.35</v>
      </c>
      <c r="AT355">
        <v>418.12</v>
      </c>
      <c r="AU355" s="70">
        <v>11053.84</v>
      </c>
      <c r="AV355" s="70">
        <v>7155.91</v>
      </c>
      <c r="AW355">
        <v>0.5595</v>
      </c>
      <c r="AX355" s="70">
        <v>3214.53</v>
      </c>
      <c r="AY355">
        <v>0.25130000000000002</v>
      </c>
      <c r="AZ355">
        <v>791.45</v>
      </c>
      <c r="BA355">
        <v>6.1899999999999997E-2</v>
      </c>
      <c r="BB355" s="70">
        <v>1628.34</v>
      </c>
      <c r="BC355">
        <v>0.1273</v>
      </c>
      <c r="BD355" s="70">
        <v>12790.23</v>
      </c>
      <c r="BE355" s="70">
        <v>4532.04</v>
      </c>
      <c r="BF355">
        <v>2.1263999999999998</v>
      </c>
      <c r="BG355">
        <v>0.52300000000000002</v>
      </c>
      <c r="BH355">
        <v>0.2036</v>
      </c>
      <c r="BI355">
        <v>0.22969999999999999</v>
      </c>
      <c r="BJ355">
        <v>2.5600000000000001E-2</v>
      </c>
      <c r="BK355">
        <v>1.8100000000000002E-2</v>
      </c>
    </row>
    <row r="356" spans="1:63" x14ac:dyDescent="0.25">
      <c r="A356" t="s">
        <v>435</v>
      </c>
      <c r="B356">
        <v>44420</v>
      </c>
      <c r="C356">
        <v>76.709999999999994</v>
      </c>
      <c r="D356">
        <v>38.909999999999997</v>
      </c>
      <c r="E356" s="70">
        <v>2984.9</v>
      </c>
      <c r="F356" s="70">
        <v>2870.45</v>
      </c>
      <c r="G356">
        <v>8.8999999999999999E-3</v>
      </c>
      <c r="H356">
        <v>1.9800000000000002E-2</v>
      </c>
      <c r="I356">
        <v>1.1000000000000001E-3</v>
      </c>
      <c r="J356">
        <v>3.0800000000000001E-2</v>
      </c>
      <c r="K356">
        <v>0.90249999999999997</v>
      </c>
      <c r="L356">
        <v>3.6900000000000002E-2</v>
      </c>
      <c r="M356">
        <v>0.4582</v>
      </c>
      <c r="N356">
        <v>1.09E-2</v>
      </c>
      <c r="O356">
        <v>0.15210000000000001</v>
      </c>
      <c r="P356" s="70">
        <v>55049.27</v>
      </c>
      <c r="Q356">
        <v>0.2044</v>
      </c>
      <c r="R356">
        <v>0.1895</v>
      </c>
      <c r="S356">
        <v>0.60619999999999996</v>
      </c>
      <c r="T356">
        <v>18.61</v>
      </c>
      <c r="U356">
        <v>19.16</v>
      </c>
      <c r="V356" s="70">
        <v>75733.429999999993</v>
      </c>
      <c r="W356">
        <v>152.29</v>
      </c>
      <c r="X356" s="70">
        <v>125535.09</v>
      </c>
      <c r="Y356">
        <v>0.75170000000000003</v>
      </c>
      <c r="Z356">
        <v>0.20780000000000001</v>
      </c>
      <c r="AA356">
        <v>4.0500000000000001E-2</v>
      </c>
      <c r="AB356">
        <v>0.24829999999999999</v>
      </c>
      <c r="AC356">
        <v>125.54</v>
      </c>
      <c r="AD356" s="70">
        <v>4050.38</v>
      </c>
      <c r="AE356">
        <v>519.39</v>
      </c>
      <c r="AF356" s="70">
        <v>131049.65</v>
      </c>
      <c r="AG356" t="s">
        <v>751</v>
      </c>
      <c r="AH356" s="70">
        <v>29282</v>
      </c>
      <c r="AI356" s="70">
        <v>45585.26</v>
      </c>
      <c r="AJ356">
        <v>49.01</v>
      </c>
      <c r="AK356">
        <v>30.23</v>
      </c>
      <c r="AL356">
        <v>34.729999999999997</v>
      </c>
      <c r="AM356">
        <v>4.32</v>
      </c>
      <c r="AN356">
        <v>992.96</v>
      </c>
      <c r="AO356">
        <v>1.046</v>
      </c>
      <c r="AP356" s="70">
        <v>1199.24</v>
      </c>
      <c r="AQ356" s="70">
        <v>1640.67</v>
      </c>
      <c r="AR356" s="70">
        <v>5489.61</v>
      </c>
      <c r="AS356">
        <v>458.5</v>
      </c>
      <c r="AT356">
        <v>237.01</v>
      </c>
      <c r="AU356" s="70">
        <v>9025.02</v>
      </c>
      <c r="AV356" s="70">
        <v>4420.49</v>
      </c>
      <c r="AW356">
        <v>0.44529999999999997</v>
      </c>
      <c r="AX356" s="70">
        <v>3797.72</v>
      </c>
      <c r="AY356">
        <v>0.3826</v>
      </c>
      <c r="AZ356">
        <v>857.58</v>
      </c>
      <c r="BA356">
        <v>8.6400000000000005E-2</v>
      </c>
      <c r="BB356">
        <v>850.53</v>
      </c>
      <c r="BC356">
        <v>8.5699999999999998E-2</v>
      </c>
      <c r="BD356" s="70">
        <v>9926.31</v>
      </c>
      <c r="BE356" s="70">
        <v>3192.1</v>
      </c>
      <c r="BF356">
        <v>0.86160000000000003</v>
      </c>
      <c r="BG356">
        <v>0.56200000000000006</v>
      </c>
      <c r="BH356">
        <v>0.2195</v>
      </c>
      <c r="BI356">
        <v>0.16370000000000001</v>
      </c>
      <c r="BJ356">
        <v>3.2500000000000001E-2</v>
      </c>
      <c r="BK356">
        <v>2.24E-2</v>
      </c>
    </row>
    <row r="357" spans="1:63" x14ac:dyDescent="0.25">
      <c r="A357" t="s">
        <v>436</v>
      </c>
      <c r="B357">
        <v>44438</v>
      </c>
      <c r="C357">
        <v>81.62</v>
      </c>
      <c r="D357">
        <v>23.36</v>
      </c>
      <c r="E357" s="70">
        <v>1906.61</v>
      </c>
      <c r="F357" s="70">
        <v>1828.43</v>
      </c>
      <c r="G357">
        <v>5.7999999999999996E-3</v>
      </c>
      <c r="H357">
        <v>1.9099999999999999E-2</v>
      </c>
      <c r="I357">
        <v>1.5E-3</v>
      </c>
      <c r="J357">
        <v>4.5199999999999997E-2</v>
      </c>
      <c r="K357">
        <v>0.89319999999999999</v>
      </c>
      <c r="L357">
        <v>3.5200000000000002E-2</v>
      </c>
      <c r="M357">
        <v>0.44130000000000003</v>
      </c>
      <c r="N357">
        <v>6.4999999999999997E-3</v>
      </c>
      <c r="O357">
        <v>0.15429999999999999</v>
      </c>
      <c r="P357" s="70">
        <v>52769.01</v>
      </c>
      <c r="Q357">
        <v>0.20549999999999999</v>
      </c>
      <c r="R357">
        <v>0.17899999999999999</v>
      </c>
      <c r="S357">
        <v>0.61550000000000005</v>
      </c>
      <c r="T357">
        <v>18.329999999999998</v>
      </c>
      <c r="U357">
        <v>13.25</v>
      </c>
      <c r="V357" s="70">
        <v>67793.179999999993</v>
      </c>
      <c r="W357">
        <v>139.5</v>
      </c>
      <c r="X357" s="70">
        <v>119343.28</v>
      </c>
      <c r="Y357">
        <v>0.77300000000000002</v>
      </c>
      <c r="Z357">
        <v>0.187</v>
      </c>
      <c r="AA357">
        <v>0.04</v>
      </c>
      <c r="AB357">
        <v>0.22700000000000001</v>
      </c>
      <c r="AC357">
        <v>119.34</v>
      </c>
      <c r="AD357" s="70">
        <v>3612.86</v>
      </c>
      <c r="AE357">
        <v>473.4</v>
      </c>
      <c r="AF357" s="70">
        <v>125668.18</v>
      </c>
      <c r="AG357" t="s">
        <v>751</v>
      </c>
      <c r="AH357" s="70">
        <v>30419</v>
      </c>
      <c r="AI357" s="70">
        <v>45316.91</v>
      </c>
      <c r="AJ357">
        <v>47.02</v>
      </c>
      <c r="AK357">
        <v>28.32</v>
      </c>
      <c r="AL357">
        <v>34.67</v>
      </c>
      <c r="AM357">
        <v>3.98</v>
      </c>
      <c r="AN357" s="70">
        <v>1028.79</v>
      </c>
      <c r="AO357">
        <v>1.0455000000000001</v>
      </c>
      <c r="AP357" s="70">
        <v>1185.06</v>
      </c>
      <c r="AQ357" s="70">
        <v>1748.02</v>
      </c>
      <c r="AR357" s="70">
        <v>5543.55</v>
      </c>
      <c r="AS357">
        <v>459.96</v>
      </c>
      <c r="AT357">
        <v>277.89999999999998</v>
      </c>
      <c r="AU357" s="70">
        <v>9214.5</v>
      </c>
      <c r="AV357" s="70">
        <v>4917.45</v>
      </c>
      <c r="AW357">
        <v>0.47660000000000002</v>
      </c>
      <c r="AX357" s="70">
        <v>3657.13</v>
      </c>
      <c r="AY357">
        <v>0.35439999999999999</v>
      </c>
      <c r="AZ357">
        <v>927.85</v>
      </c>
      <c r="BA357">
        <v>8.9899999999999994E-2</v>
      </c>
      <c r="BB357">
        <v>816.25</v>
      </c>
      <c r="BC357">
        <v>7.9100000000000004E-2</v>
      </c>
      <c r="BD357" s="70">
        <v>10318.68</v>
      </c>
      <c r="BE357" s="70">
        <v>3483.63</v>
      </c>
      <c r="BF357">
        <v>0.99370000000000003</v>
      </c>
      <c r="BG357">
        <v>0.54859999999999998</v>
      </c>
      <c r="BH357">
        <v>0.21890000000000001</v>
      </c>
      <c r="BI357">
        <v>0.17829999999999999</v>
      </c>
      <c r="BJ357">
        <v>3.3700000000000001E-2</v>
      </c>
      <c r="BK357">
        <v>2.0500000000000001E-2</v>
      </c>
    </row>
    <row r="358" spans="1:63" x14ac:dyDescent="0.25">
      <c r="A358" t="s">
        <v>437</v>
      </c>
      <c r="B358">
        <v>49270</v>
      </c>
      <c r="C358">
        <v>103.29</v>
      </c>
      <c r="D358">
        <v>10.55</v>
      </c>
      <c r="E358" s="70">
        <v>1089.3399999999999</v>
      </c>
      <c r="F358" s="70">
        <v>1060.8699999999999</v>
      </c>
      <c r="G358">
        <v>2.5000000000000001E-3</v>
      </c>
      <c r="H358">
        <v>5.5999999999999999E-3</v>
      </c>
      <c r="I358">
        <v>8.0000000000000004E-4</v>
      </c>
      <c r="J358">
        <v>1.0200000000000001E-2</v>
      </c>
      <c r="K358">
        <v>0.96460000000000001</v>
      </c>
      <c r="L358">
        <v>1.6299999999999999E-2</v>
      </c>
      <c r="M358">
        <v>0.45950000000000002</v>
      </c>
      <c r="N358">
        <v>1.5E-3</v>
      </c>
      <c r="O358">
        <v>0.14660000000000001</v>
      </c>
      <c r="P358" s="70">
        <v>48850.239999999998</v>
      </c>
      <c r="Q358">
        <v>0.2026</v>
      </c>
      <c r="R358">
        <v>0.1845</v>
      </c>
      <c r="S358">
        <v>0.61299999999999999</v>
      </c>
      <c r="T358">
        <v>17.52</v>
      </c>
      <c r="U358">
        <v>8.56</v>
      </c>
      <c r="V358" s="70">
        <v>64596.38</v>
      </c>
      <c r="W358">
        <v>122.88</v>
      </c>
      <c r="X358" s="70">
        <v>113742.27</v>
      </c>
      <c r="Y358">
        <v>0.85729999999999995</v>
      </c>
      <c r="Z358">
        <v>7.6499999999999999E-2</v>
      </c>
      <c r="AA358">
        <v>6.6199999999999995E-2</v>
      </c>
      <c r="AB358">
        <v>0.14269999999999999</v>
      </c>
      <c r="AC358">
        <v>113.74</v>
      </c>
      <c r="AD358" s="70">
        <v>2919.37</v>
      </c>
      <c r="AE358">
        <v>399.57</v>
      </c>
      <c r="AF358" s="70">
        <v>109890.96</v>
      </c>
      <c r="AG358" t="s">
        <v>751</v>
      </c>
      <c r="AH358" s="70">
        <v>31565</v>
      </c>
      <c r="AI358" s="70">
        <v>44350.46</v>
      </c>
      <c r="AJ358">
        <v>37.21</v>
      </c>
      <c r="AK358">
        <v>24.46</v>
      </c>
      <c r="AL358">
        <v>28.34</v>
      </c>
      <c r="AM358">
        <v>4.24</v>
      </c>
      <c r="AN358" s="70">
        <v>1296.3900000000001</v>
      </c>
      <c r="AO358">
        <v>1.1147</v>
      </c>
      <c r="AP358" s="70">
        <v>1262.96</v>
      </c>
      <c r="AQ358" s="70">
        <v>1978.78</v>
      </c>
      <c r="AR358" s="70">
        <v>5266.39</v>
      </c>
      <c r="AS358">
        <v>435.97</v>
      </c>
      <c r="AT358">
        <v>283.49</v>
      </c>
      <c r="AU358" s="70">
        <v>9227.59</v>
      </c>
      <c r="AV358" s="70">
        <v>5504.9</v>
      </c>
      <c r="AW358">
        <v>0.52529999999999999</v>
      </c>
      <c r="AX358" s="70">
        <v>3052.75</v>
      </c>
      <c r="AY358">
        <v>0.2913</v>
      </c>
      <c r="AZ358" s="70">
        <v>1037.57</v>
      </c>
      <c r="BA358">
        <v>9.9000000000000005E-2</v>
      </c>
      <c r="BB358">
        <v>884.66</v>
      </c>
      <c r="BC358">
        <v>8.4400000000000003E-2</v>
      </c>
      <c r="BD358" s="70">
        <v>10479.89</v>
      </c>
      <c r="BE358" s="70">
        <v>4530.07</v>
      </c>
      <c r="BF358">
        <v>1.4964</v>
      </c>
      <c r="BG358">
        <v>0.52329999999999999</v>
      </c>
      <c r="BH358">
        <v>0.21820000000000001</v>
      </c>
      <c r="BI358">
        <v>0.19769999999999999</v>
      </c>
      <c r="BJ358">
        <v>3.6400000000000002E-2</v>
      </c>
      <c r="BK358">
        <v>2.4299999999999999E-2</v>
      </c>
    </row>
    <row r="359" spans="1:63" x14ac:dyDescent="0.25">
      <c r="A359" t="s">
        <v>438</v>
      </c>
      <c r="B359">
        <v>44446</v>
      </c>
      <c r="C359">
        <v>92.95</v>
      </c>
      <c r="D359">
        <v>15.65</v>
      </c>
      <c r="E359" s="70">
        <v>1454.39</v>
      </c>
      <c r="F359" s="70">
        <v>1389.9</v>
      </c>
      <c r="G359">
        <v>2.8999999999999998E-3</v>
      </c>
      <c r="H359">
        <v>6.1999999999999998E-3</v>
      </c>
      <c r="I359">
        <v>1.1999999999999999E-3</v>
      </c>
      <c r="J359">
        <v>9.7999999999999997E-3</v>
      </c>
      <c r="K359">
        <v>0.9627</v>
      </c>
      <c r="L359">
        <v>1.72E-2</v>
      </c>
      <c r="M359">
        <v>0.57709999999999995</v>
      </c>
      <c r="N359">
        <v>1.4200000000000001E-2</v>
      </c>
      <c r="O359">
        <v>0.1588</v>
      </c>
      <c r="P359" s="70">
        <v>48470.22</v>
      </c>
      <c r="Q359">
        <v>0.2271</v>
      </c>
      <c r="R359">
        <v>0.18720000000000001</v>
      </c>
      <c r="S359">
        <v>0.58579999999999999</v>
      </c>
      <c r="T359">
        <v>17.739999999999998</v>
      </c>
      <c r="U359">
        <v>10.87</v>
      </c>
      <c r="V359" s="70">
        <v>63845.42</v>
      </c>
      <c r="W359">
        <v>128.78</v>
      </c>
      <c r="X359" s="70">
        <v>90771.66</v>
      </c>
      <c r="Y359">
        <v>0.76990000000000003</v>
      </c>
      <c r="Z359">
        <v>0.14460000000000001</v>
      </c>
      <c r="AA359">
        <v>8.5500000000000007E-2</v>
      </c>
      <c r="AB359">
        <v>0.2301</v>
      </c>
      <c r="AC359">
        <v>90.77</v>
      </c>
      <c r="AD359" s="70">
        <v>2499.5500000000002</v>
      </c>
      <c r="AE359">
        <v>336.04</v>
      </c>
      <c r="AF359" s="70">
        <v>88046.51</v>
      </c>
      <c r="AG359" t="s">
        <v>751</v>
      </c>
      <c r="AH359" s="70">
        <v>27875</v>
      </c>
      <c r="AI359" s="70">
        <v>39437.31</v>
      </c>
      <c r="AJ359">
        <v>38.950000000000003</v>
      </c>
      <c r="AK359">
        <v>25.96</v>
      </c>
      <c r="AL359">
        <v>30.23</v>
      </c>
      <c r="AM359">
        <v>4.13</v>
      </c>
      <c r="AN359">
        <v>972.05</v>
      </c>
      <c r="AO359">
        <v>0.95899999999999996</v>
      </c>
      <c r="AP359" s="70">
        <v>1203.58</v>
      </c>
      <c r="AQ359" s="70">
        <v>2063.7600000000002</v>
      </c>
      <c r="AR359" s="70">
        <v>5473.85</v>
      </c>
      <c r="AS359">
        <v>459.51</v>
      </c>
      <c r="AT359">
        <v>258.87</v>
      </c>
      <c r="AU359" s="70">
        <v>9459.58</v>
      </c>
      <c r="AV359" s="70">
        <v>6261.71</v>
      </c>
      <c r="AW359">
        <v>0.58819999999999995</v>
      </c>
      <c r="AX359" s="70">
        <v>2301.9299999999998</v>
      </c>
      <c r="AY359">
        <v>0.2162</v>
      </c>
      <c r="AZ359">
        <v>825.89</v>
      </c>
      <c r="BA359">
        <v>7.7600000000000002E-2</v>
      </c>
      <c r="BB359" s="70">
        <v>1255.93</v>
      </c>
      <c r="BC359">
        <v>0.11799999999999999</v>
      </c>
      <c r="BD359" s="70">
        <v>10645.45</v>
      </c>
      <c r="BE359" s="70">
        <v>5192.63</v>
      </c>
      <c r="BF359">
        <v>2.1539999999999999</v>
      </c>
      <c r="BG359">
        <v>0.53449999999999998</v>
      </c>
      <c r="BH359">
        <v>0.24890000000000001</v>
      </c>
      <c r="BI359">
        <v>0.18959999999999999</v>
      </c>
      <c r="BJ359">
        <v>3.9300000000000002E-2</v>
      </c>
      <c r="BK359">
        <v>2.5999999999999999E-2</v>
      </c>
    </row>
    <row r="360" spans="1:63" x14ac:dyDescent="0.25">
      <c r="A360" t="s">
        <v>439</v>
      </c>
      <c r="B360">
        <v>46995</v>
      </c>
      <c r="C360">
        <v>29.14</v>
      </c>
      <c r="D360">
        <v>171.3</v>
      </c>
      <c r="E360" s="70">
        <v>4992.12</v>
      </c>
      <c r="F360" s="70">
        <v>4830.6499999999996</v>
      </c>
      <c r="G360">
        <v>7.22E-2</v>
      </c>
      <c r="H360">
        <v>4.1200000000000001E-2</v>
      </c>
      <c r="I360">
        <v>1.1999999999999999E-3</v>
      </c>
      <c r="J360">
        <v>2.4899999999999999E-2</v>
      </c>
      <c r="K360">
        <v>0.82699999999999996</v>
      </c>
      <c r="L360">
        <v>3.3500000000000002E-2</v>
      </c>
      <c r="M360">
        <v>9.1399999999999995E-2</v>
      </c>
      <c r="N360">
        <v>1.7299999999999999E-2</v>
      </c>
      <c r="O360">
        <v>0.1072</v>
      </c>
      <c r="P360" s="70">
        <v>66371.009999999995</v>
      </c>
      <c r="Q360">
        <v>0.1986</v>
      </c>
      <c r="R360">
        <v>0.21779999999999999</v>
      </c>
      <c r="S360">
        <v>0.58360000000000001</v>
      </c>
      <c r="T360">
        <v>18.309999999999999</v>
      </c>
      <c r="U360">
        <v>23.53</v>
      </c>
      <c r="V360" s="70">
        <v>90428.6</v>
      </c>
      <c r="W360">
        <v>210.5</v>
      </c>
      <c r="X360" s="70">
        <v>209904.71</v>
      </c>
      <c r="Y360">
        <v>0.82030000000000003</v>
      </c>
      <c r="Z360">
        <v>0.15640000000000001</v>
      </c>
      <c r="AA360">
        <v>2.3300000000000001E-2</v>
      </c>
      <c r="AB360">
        <v>0.1797</v>
      </c>
      <c r="AC360">
        <v>209.9</v>
      </c>
      <c r="AD360" s="70">
        <v>8740.11</v>
      </c>
      <c r="AE360" s="70">
        <v>1058.26</v>
      </c>
      <c r="AF360" s="70">
        <v>275798.49</v>
      </c>
      <c r="AG360" t="s">
        <v>751</v>
      </c>
      <c r="AH360" s="70">
        <v>57901</v>
      </c>
      <c r="AI360" s="70">
        <v>110451.22</v>
      </c>
      <c r="AJ360">
        <v>73.959999999999994</v>
      </c>
      <c r="AK360">
        <v>40.68</v>
      </c>
      <c r="AL360">
        <v>45.17</v>
      </c>
      <c r="AM360">
        <v>4.97</v>
      </c>
      <c r="AN360" s="70">
        <v>1145.5899999999999</v>
      </c>
      <c r="AO360">
        <v>0.59570000000000001</v>
      </c>
      <c r="AP360" s="70">
        <v>1233.67</v>
      </c>
      <c r="AQ360" s="70">
        <v>1977.9</v>
      </c>
      <c r="AR360" s="70">
        <v>6841.08</v>
      </c>
      <c r="AS360">
        <v>675.88</v>
      </c>
      <c r="AT360">
        <v>343.61</v>
      </c>
      <c r="AU360" s="70">
        <v>11072.13</v>
      </c>
      <c r="AV360" s="70">
        <v>2499.0700000000002</v>
      </c>
      <c r="AW360">
        <v>0.2165</v>
      </c>
      <c r="AX360" s="70">
        <v>7712.22</v>
      </c>
      <c r="AY360">
        <v>0.66820000000000002</v>
      </c>
      <c r="AZ360" s="70">
        <v>1000.35</v>
      </c>
      <c r="BA360">
        <v>8.6699999999999999E-2</v>
      </c>
      <c r="BB360">
        <v>330.01</v>
      </c>
      <c r="BC360">
        <v>2.86E-2</v>
      </c>
      <c r="BD360" s="70">
        <v>11541.66</v>
      </c>
      <c r="BE360" s="70">
        <v>1011.91</v>
      </c>
      <c r="BF360">
        <v>9.1499999999999998E-2</v>
      </c>
      <c r="BG360">
        <v>0.6159</v>
      </c>
      <c r="BH360">
        <v>0.22900000000000001</v>
      </c>
      <c r="BI360">
        <v>0.1008</v>
      </c>
      <c r="BJ360">
        <v>0.03</v>
      </c>
      <c r="BK360">
        <v>2.4400000000000002E-2</v>
      </c>
    </row>
    <row r="361" spans="1:63" x14ac:dyDescent="0.25">
      <c r="A361" t="s">
        <v>440</v>
      </c>
      <c r="B361">
        <v>44461</v>
      </c>
      <c r="C361">
        <v>51.1</v>
      </c>
      <c r="D361">
        <v>20.55</v>
      </c>
      <c r="E361">
        <v>999.99</v>
      </c>
      <c r="F361">
        <v>949.88</v>
      </c>
      <c r="G361">
        <v>3.8999999999999998E-3</v>
      </c>
      <c r="H361">
        <v>1.6899999999999998E-2</v>
      </c>
      <c r="I361">
        <v>8.0000000000000004E-4</v>
      </c>
      <c r="J361">
        <v>1.61E-2</v>
      </c>
      <c r="K361">
        <v>0.92949999999999999</v>
      </c>
      <c r="L361">
        <v>3.2800000000000003E-2</v>
      </c>
      <c r="M361">
        <v>0.63319999999999999</v>
      </c>
      <c r="N361">
        <v>5.4999999999999997E-3</v>
      </c>
      <c r="O361">
        <v>0.18859999999999999</v>
      </c>
      <c r="P361" s="70">
        <v>45497.52</v>
      </c>
      <c r="Q361">
        <v>0.27339999999999998</v>
      </c>
      <c r="R361">
        <v>0.19040000000000001</v>
      </c>
      <c r="S361">
        <v>0.5363</v>
      </c>
      <c r="T361">
        <v>16.579999999999998</v>
      </c>
      <c r="U361">
        <v>8.86</v>
      </c>
      <c r="V361" s="70">
        <v>60861.01</v>
      </c>
      <c r="W361">
        <v>108.64</v>
      </c>
      <c r="X361" s="70">
        <v>97119.56</v>
      </c>
      <c r="Y361">
        <v>0.70420000000000005</v>
      </c>
      <c r="Z361">
        <v>0.19220000000000001</v>
      </c>
      <c r="AA361">
        <v>0.10349999999999999</v>
      </c>
      <c r="AB361">
        <v>0.29580000000000001</v>
      </c>
      <c r="AC361">
        <v>97.12</v>
      </c>
      <c r="AD361" s="70">
        <v>2802.95</v>
      </c>
      <c r="AE361">
        <v>362.04</v>
      </c>
      <c r="AF361" s="70">
        <v>91761.12</v>
      </c>
      <c r="AG361" t="s">
        <v>751</v>
      </c>
      <c r="AH361" s="70">
        <v>25966</v>
      </c>
      <c r="AI361" s="70">
        <v>38702.449999999997</v>
      </c>
      <c r="AJ361">
        <v>42.16</v>
      </c>
      <c r="AK361">
        <v>26.78</v>
      </c>
      <c r="AL361">
        <v>31.4</v>
      </c>
      <c r="AM361">
        <v>3.88</v>
      </c>
      <c r="AN361">
        <v>630</v>
      </c>
      <c r="AO361">
        <v>0.96630000000000005</v>
      </c>
      <c r="AP361" s="70">
        <v>1466.35</v>
      </c>
      <c r="AQ361" s="70">
        <v>1963.78</v>
      </c>
      <c r="AR361" s="70">
        <v>5639.7</v>
      </c>
      <c r="AS361">
        <v>406.71</v>
      </c>
      <c r="AT361">
        <v>223.13</v>
      </c>
      <c r="AU361" s="70">
        <v>9699.67</v>
      </c>
      <c r="AV361" s="70">
        <v>6199.33</v>
      </c>
      <c r="AW361">
        <v>0.55279999999999996</v>
      </c>
      <c r="AX361" s="70">
        <v>2587.86</v>
      </c>
      <c r="AY361">
        <v>0.23080000000000001</v>
      </c>
      <c r="AZ361">
        <v>995.27</v>
      </c>
      <c r="BA361">
        <v>8.8800000000000004E-2</v>
      </c>
      <c r="BB361" s="70">
        <v>1431.28</v>
      </c>
      <c r="BC361">
        <v>0.12759999999999999</v>
      </c>
      <c r="BD361" s="70">
        <v>11213.75</v>
      </c>
      <c r="BE361" s="70">
        <v>4888.74</v>
      </c>
      <c r="BF361">
        <v>1.9839</v>
      </c>
      <c r="BG361">
        <v>0.54530000000000001</v>
      </c>
      <c r="BH361">
        <v>0.2349</v>
      </c>
      <c r="BI361">
        <v>0.21490000000000001</v>
      </c>
      <c r="BJ361">
        <v>3.5499999999999997E-2</v>
      </c>
      <c r="BK361">
        <v>2.4500000000000001E-2</v>
      </c>
    </row>
    <row r="362" spans="1:63" x14ac:dyDescent="0.25">
      <c r="A362" t="s">
        <v>441</v>
      </c>
      <c r="B362">
        <v>45955</v>
      </c>
      <c r="C362">
        <v>56.29</v>
      </c>
      <c r="D362">
        <v>19.010000000000002</v>
      </c>
      <c r="E362" s="70">
        <v>1070.22</v>
      </c>
      <c r="F362" s="70">
        <v>1084.0899999999999</v>
      </c>
      <c r="G362">
        <v>7.4999999999999997E-3</v>
      </c>
      <c r="H362">
        <v>5.3E-3</v>
      </c>
      <c r="I362">
        <v>6.9999999999999999E-4</v>
      </c>
      <c r="J362">
        <v>1.18E-2</v>
      </c>
      <c r="K362">
        <v>0.96009999999999995</v>
      </c>
      <c r="L362">
        <v>1.47E-2</v>
      </c>
      <c r="M362">
        <v>0.19309999999999999</v>
      </c>
      <c r="N362">
        <v>6.4000000000000003E-3</v>
      </c>
      <c r="O362">
        <v>0.111</v>
      </c>
      <c r="P362" s="70">
        <v>53826.86</v>
      </c>
      <c r="Q362">
        <v>0.1731</v>
      </c>
      <c r="R362">
        <v>0.17119999999999999</v>
      </c>
      <c r="S362">
        <v>0.65569999999999995</v>
      </c>
      <c r="T362">
        <v>18.57</v>
      </c>
      <c r="U362">
        <v>7.36</v>
      </c>
      <c r="V362" s="70">
        <v>69571.58</v>
      </c>
      <c r="W362">
        <v>142.4</v>
      </c>
      <c r="X362" s="70">
        <v>148607.44</v>
      </c>
      <c r="Y362">
        <v>0.85199999999999998</v>
      </c>
      <c r="Z362">
        <v>9.5200000000000007E-2</v>
      </c>
      <c r="AA362">
        <v>5.2699999999999997E-2</v>
      </c>
      <c r="AB362">
        <v>0.14799999999999999</v>
      </c>
      <c r="AC362">
        <v>148.61000000000001</v>
      </c>
      <c r="AD362" s="70">
        <v>4368.58</v>
      </c>
      <c r="AE362">
        <v>571.28</v>
      </c>
      <c r="AF362" s="70">
        <v>148591.75</v>
      </c>
      <c r="AG362" t="s">
        <v>751</v>
      </c>
      <c r="AH362" s="70">
        <v>37793</v>
      </c>
      <c r="AI362" s="70">
        <v>57140.5</v>
      </c>
      <c r="AJ362">
        <v>45.25</v>
      </c>
      <c r="AK362">
        <v>27.38</v>
      </c>
      <c r="AL362">
        <v>30.63</v>
      </c>
      <c r="AM362">
        <v>4.87</v>
      </c>
      <c r="AN362" s="70">
        <v>1435.64</v>
      </c>
      <c r="AO362">
        <v>1.0223</v>
      </c>
      <c r="AP362" s="70">
        <v>1210.3399999999999</v>
      </c>
      <c r="AQ362" s="70">
        <v>1770.45</v>
      </c>
      <c r="AR362" s="70">
        <v>5258.5</v>
      </c>
      <c r="AS362">
        <v>419.34</v>
      </c>
      <c r="AT362">
        <v>254.64</v>
      </c>
      <c r="AU362" s="70">
        <v>8913.27</v>
      </c>
      <c r="AV362" s="70">
        <v>4048.08</v>
      </c>
      <c r="AW362">
        <v>0.40160000000000001</v>
      </c>
      <c r="AX362" s="70">
        <v>4536.76</v>
      </c>
      <c r="AY362">
        <v>0.45</v>
      </c>
      <c r="AZ362" s="70">
        <v>1060.4000000000001</v>
      </c>
      <c r="BA362">
        <v>0.1052</v>
      </c>
      <c r="BB362">
        <v>435.62</v>
      </c>
      <c r="BC362">
        <v>4.3200000000000002E-2</v>
      </c>
      <c r="BD362" s="70">
        <v>10080.86</v>
      </c>
      <c r="BE362" s="70">
        <v>3264.65</v>
      </c>
      <c r="BF362">
        <v>0.67700000000000005</v>
      </c>
      <c r="BG362">
        <v>0.56559999999999999</v>
      </c>
      <c r="BH362">
        <v>0.2132</v>
      </c>
      <c r="BI362">
        <v>0.1542</v>
      </c>
      <c r="BJ362">
        <v>3.7600000000000001E-2</v>
      </c>
      <c r="BK362">
        <v>2.9399999999999999E-2</v>
      </c>
    </row>
    <row r="363" spans="1:63" x14ac:dyDescent="0.25">
      <c r="A363" t="s">
        <v>442</v>
      </c>
      <c r="B363">
        <v>45963</v>
      </c>
      <c r="C363">
        <v>55.29</v>
      </c>
      <c r="D363">
        <v>11.09</v>
      </c>
      <c r="E363">
        <v>613.05999999999995</v>
      </c>
      <c r="F363">
        <v>646.59</v>
      </c>
      <c r="G363">
        <v>7.6E-3</v>
      </c>
      <c r="H363">
        <v>7.3000000000000001E-3</v>
      </c>
      <c r="I363">
        <v>6.9999999999999999E-4</v>
      </c>
      <c r="J363">
        <v>2.29E-2</v>
      </c>
      <c r="K363">
        <v>0.94110000000000005</v>
      </c>
      <c r="L363">
        <v>2.0400000000000001E-2</v>
      </c>
      <c r="M363">
        <v>0.26910000000000001</v>
      </c>
      <c r="N363">
        <v>4.7000000000000002E-3</v>
      </c>
      <c r="O363">
        <v>0.1244</v>
      </c>
      <c r="P363" s="70">
        <v>50742.66</v>
      </c>
      <c r="Q363">
        <v>0.2077</v>
      </c>
      <c r="R363">
        <v>0.19109999999999999</v>
      </c>
      <c r="S363">
        <v>0.60119999999999996</v>
      </c>
      <c r="T363">
        <v>17.329999999999998</v>
      </c>
      <c r="U363">
        <v>5.81</v>
      </c>
      <c r="V363" s="70">
        <v>64926.92</v>
      </c>
      <c r="W363">
        <v>102.94</v>
      </c>
      <c r="X363" s="70">
        <v>143605.66</v>
      </c>
      <c r="Y363">
        <v>0.85750000000000004</v>
      </c>
      <c r="Z363">
        <v>0.1002</v>
      </c>
      <c r="AA363">
        <v>4.24E-2</v>
      </c>
      <c r="AB363">
        <v>0.14249999999999999</v>
      </c>
      <c r="AC363">
        <v>143.61000000000001</v>
      </c>
      <c r="AD363" s="70">
        <v>3723.23</v>
      </c>
      <c r="AE363">
        <v>502.08</v>
      </c>
      <c r="AF363" s="70">
        <v>126574.04</v>
      </c>
      <c r="AG363" t="s">
        <v>751</v>
      </c>
      <c r="AH363" s="70">
        <v>34886</v>
      </c>
      <c r="AI363" s="70">
        <v>51563.08</v>
      </c>
      <c r="AJ363">
        <v>39.92</v>
      </c>
      <c r="AK363">
        <v>24.46</v>
      </c>
      <c r="AL363">
        <v>28.66</v>
      </c>
      <c r="AM363">
        <v>4.75</v>
      </c>
      <c r="AN363" s="70">
        <v>1580.81</v>
      </c>
      <c r="AO363">
        <v>1.2376</v>
      </c>
      <c r="AP363" s="70">
        <v>1390.94</v>
      </c>
      <c r="AQ363" s="70">
        <v>1788.52</v>
      </c>
      <c r="AR363" s="70">
        <v>5493.78</v>
      </c>
      <c r="AS363">
        <v>367.06</v>
      </c>
      <c r="AT363">
        <v>294.16000000000003</v>
      </c>
      <c r="AU363" s="70">
        <v>9334.4699999999993</v>
      </c>
      <c r="AV363" s="70">
        <v>4307.74</v>
      </c>
      <c r="AW363">
        <v>0.40179999999999999</v>
      </c>
      <c r="AX363" s="70">
        <v>4271.6899999999996</v>
      </c>
      <c r="AY363">
        <v>0.39839999999999998</v>
      </c>
      <c r="AZ363" s="70">
        <v>1582.55</v>
      </c>
      <c r="BA363">
        <v>0.14760000000000001</v>
      </c>
      <c r="BB363">
        <v>559.53</v>
      </c>
      <c r="BC363">
        <v>5.2200000000000003E-2</v>
      </c>
      <c r="BD363" s="70">
        <v>10721.51</v>
      </c>
      <c r="BE363" s="70">
        <v>4045.54</v>
      </c>
      <c r="BF363">
        <v>0.93889999999999996</v>
      </c>
      <c r="BG363">
        <v>0.55959999999999999</v>
      </c>
      <c r="BH363">
        <v>0.20749999999999999</v>
      </c>
      <c r="BI363">
        <v>0.17069999999999999</v>
      </c>
      <c r="BJ363">
        <v>3.56E-2</v>
      </c>
      <c r="BK363">
        <v>2.6499999999999999E-2</v>
      </c>
    </row>
    <row r="364" spans="1:63" x14ac:dyDescent="0.25">
      <c r="A364" t="s">
        <v>443</v>
      </c>
      <c r="B364">
        <v>48710</v>
      </c>
      <c r="C364">
        <v>87.57</v>
      </c>
      <c r="D364">
        <v>14.43</v>
      </c>
      <c r="E364" s="70">
        <v>1264.06</v>
      </c>
      <c r="F364" s="70">
        <v>1271.83</v>
      </c>
      <c r="G364">
        <v>1.9E-3</v>
      </c>
      <c r="H364">
        <v>7.1999999999999998E-3</v>
      </c>
      <c r="I364">
        <v>1.5E-3</v>
      </c>
      <c r="J364">
        <v>1.09E-2</v>
      </c>
      <c r="K364">
        <v>0.95840000000000003</v>
      </c>
      <c r="L364">
        <v>2.01E-2</v>
      </c>
      <c r="M364">
        <v>0.47420000000000001</v>
      </c>
      <c r="N364">
        <v>1.2999999999999999E-3</v>
      </c>
      <c r="O364">
        <v>0.14000000000000001</v>
      </c>
      <c r="P364" s="70">
        <v>50156.98</v>
      </c>
      <c r="Q364">
        <v>0.21640000000000001</v>
      </c>
      <c r="R364">
        <v>0.1925</v>
      </c>
      <c r="S364">
        <v>0.59099999999999997</v>
      </c>
      <c r="T364">
        <v>18.489999999999998</v>
      </c>
      <c r="U364">
        <v>9.39</v>
      </c>
      <c r="V364" s="70">
        <v>64158.07</v>
      </c>
      <c r="W364">
        <v>130.1</v>
      </c>
      <c r="X364" s="70">
        <v>104960.78</v>
      </c>
      <c r="Y364">
        <v>0.88819999999999999</v>
      </c>
      <c r="Z364">
        <v>6.3600000000000004E-2</v>
      </c>
      <c r="AA364">
        <v>4.82E-2</v>
      </c>
      <c r="AB364">
        <v>0.1118</v>
      </c>
      <c r="AC364">
        <v>104.96</v>
      </c>
      <c r="AD364" s="70">
        <v>2517.14</v>
      </c>
      <c r="AE364">
        <v>371.87</v>
      </c>
      <c r="AF364" s="70">
        <v>101880.26</v>
      </c>
      <c r="AG364" t="s">
        <v>751</v>
      </c>
      <c r="AH364" s="70">
        <v>30891</v>
      </c>
      <c r="AI364" s="70">
        <v>43733.55</v>
      </c>
      <c r="AJ364">
        <v>36.200000000000003</v>
      </c>
      <c r="AK364">
        <v>23.17</v>
      </c>
      <c r="AL364">
        <v>25.38</v>
      </c>
      <c r="AM364">
        <v>4.32</v>
      </c>
      <c r="AN364">
        <v>752.18</v>
      </c>
      <c r="AO364">
        <v>0.99619999999999997</v>
      </c>
      <c r="AP364" s="70">
        <v>1174.5</v>
      </c>
      <c r="AQ364" s="70">
        <v>1866.15</v>
      </c>
      <c r="AR364" s="70">
        <v>5116.01</v>
      </c>
      <c r="AS364">
        <v>373.2</v>
      </c>
      <c r="AT364">
        <v>235.45</v>
      </c>
      <c r="AU364" s="70">
        <v>8765.32</v>
      </c>
      <c r="AV364" s="70">
        <v>5547.91</v>
      </c>
      <c r="AW364">
        <v>0.56699999999999995</v>
      </c>
      <c r="AX364" s="70">
        <v>2347.83</v>
      </c>
      <c r="AY364">
        <v>0.2399</v>
      </c>
      <c r="AZ364" s="70">
        <v>1049.3900000000001</v>
      </c>
      <c r="BA364">
        <v>0.1072</v>
      </c>
      <c r="BB364">
        <v>839.65</v>
      </c>
      <c r="BC364">
        <v>8.5800000000000001E-2</v>
      </c>
      <c r="BD364" s="70">
        <v>9784.7800000000007</v>
      </c>
      <c r="BE364" s="70">
        <v>5019.46</v>
      </c>
      <c r="BF364">
        <v>1.8145</v>
      </c>
      <c r="BG364">
        <v>0.53459999999999996</v>
      </c>
      <c r="BH364">
        <v>0.22459999999999999</v>
      </c>
      <c r="BI364">
        <v>0.1807</v>
      </c>
      <c r="BJ364">
        <v>3.6600000000000001E-2</v>
      </c>
      <c r="BK364">
        <v>2.35E-2</v>
      </c>
    </row>
    <row r="365" spans="1:63" x14ac:dyDescent="0.25">
      <c r="A365" t="s">
        <v>444</v>
      </c>
      <c r="B365">
        <v>44479</v>
      </c>
      <c r="C365">
        <v>134</v>
      </c>
      <c r="D365">
        <v>13.5</v>
      </c>
      <c r="E365" s="70">
        <v>1809.58</v>
      </c>
      <c r="F365" s="70">
        <v>1764.14</v>
      </c>
      <c r="G365">
        <v>1.8E-3</v>
      </c>
      <c r="H365">
        <v>6.4999999999999997E-3</v>
      </c>
      <c r="I365">
        <v>1.1999999999999999E-3</v>
      </c>
      <c r="J365">
        <v>8.3999999999999995E-3</v>
      </c>
      <c r="K365">
        <v>0.96589999999999998</v>
      </c>
      <c r="L365">
        <v>1.6199999999999999E-2</v>
      </c>
      <c r="M365">
        <v>0.59570000000000001</v>
      </c>
      <c r="N365">
        <v>1.17E-2</v>
      </c>
      <c r="O365">
        <v>0.16669999999999999</v>
      </c>
      <c r="P365" s="70">
        <v>49115.89</v>
      </c>
      <c r="Q365">
        <v>0.20630000000000001</v>
      </c>
      <c r="R365">
        <v>0.17879999999999999</v>
      </c>
      <c r="S365">
        <v>0.6149</v>
      </c>
      <c r="T365">
        <v>17.34</v>
      </c>
      <c r="U365">
        <v>13.01</v>
      </c>
      <c r="V365" s="70">
        <v>65132.73</v>
      </c>
      <c r="W365">
        <v>134.80000000000001</v>
      </c>
      <c r="X365" s="70">
        <v>89357.440000000002</v>
      </c>
      <c r="Y365">
        <v>0.77370000000000005</v>
      </c>
      <c r="Z365">
        <v>0.1353</v>
      </c>
      <c r="AA365">
        <v>9.0999999999999998E-2</v>
      </c>
      <c r="AB365">
        <v>0.2263</v>
      </c>
      <c r="AC365">
        <v>89.36</v>
      </c>
      <c r="AD365" s="70">
        <v>2289.4</v>
      </c>
      <c r="AE365">
        <v>317.06</v>
      </c>
      <c r="AF365" s="70">
        <v>86603.06</v>
      </c>
      <c r="AG365" t="s">
        <v>751</v>
      </c>
      <c r="AH365" s="70">
        <v>27886</v>
      </c>
      <c r="AI365" s="70">
        <v>39846.28</v>
      </c>
      <c r="AJ365">
        <v>33.61</v>
      </c>
      <c r="AK365">
        <v>24.37</v>
      </c>
      <c r="AL365">
        <v>26.51</v>
      </c>
      <c r="AM365">
        <v>3.92</v>
      </c>
      <c r="AN365" s="70">
        <v>1436.8</v>
      </c>
      <c r="AO365">
        <v>0.85450000000000004</v>
      </c>
      <c r="AP365" s="70">
        <v>1148.32</v>
      </c>
      <c r="AQ365" s="70">
        <v>1988.66</v>
      </c>
      <c r="AR365" s="70">
        <v>5540.15</v>
      </c>
      <c r="AS365">
        <v>440.72</v>
      </c>
      <c r="AT365">
        <v>262.31</v>
      </c>
      <c r="AU365" s="70">
        <v>9380.16</v>
      </c>
      <c r="AV365" s="70">
        <v>6399.99</v>
      </c>
      <c r="AW365">
        <v>0.60640000000000005</v>
      </c>
      <c r="AX365" s="70">
        <v>2043.63</v>
      </c>
      <c r="AY365">
        <v>0.19359999999999999</v>
      </c>
      <c r="AZ365">
        <v>867.37</v>
      </c>
      <c r="BA365">
        <v>8.2199999999999995E-2</v>
      </c>
      <c r="BB365" s="70">
        <v>1243.1600000000001</v>
      </c>
      <c r="BC365">
        <v>0.1178</v>
      </c>
      <c r="BD365" s="70">
        <v>10554.15</v>
      </c>
      <c r="BE365" s="70">
        <v>5608.76</v>
      </c>
      <c r="BF365">
        <v>2.3323999999999998</v>
      </c>
      <c r="BG365">
        <v>0.52370000000000005</v>
      </c>
      <c r="BH365">
        <v>0.24540000000000001</v>
      </c>
      <c r="BI365">
        <v>0.1696</v>
      </c>
      <c r="BJ365">
        <v>3.6999999999999998E-2</v>
      </c>
      <c r="BK365">
        <v>2.4299999999999999E-2</v>
      </c>
    </row>
    <row r="366" spans="1:63" x14ac:dyDescent="0.25">
      <c r="A366" t="s">
        <v>445</v>
      </c>
      <c r="B366">
        <v>47720</v>
      </c>
      <c r="C366">
        <v>90.33</v>
      </c>
      <c r="D366">
        <v>11.87</v>
      </c>
      <c r="E366" s="70">
        <v>1071.8599999999999</v>
      </c>
      <c r="F366" s="70">
        <v>1073.3399999999999</v>
      </c>
      <c r="G366">
        <v>2.8999999999999998E-3</v>
      </c>
      <c r="H366">
        <v>6.1000000000000004E-3</v>
      </c>
      <c r="I366">
        <v>1.1000000000000001E-3</v>
      </c>
      <c r="J366">
        <v>1.47E-2</v>
      </c>
      <c r="K366">
        <v>0.95520000000000005</v>
      </c>
      <c r="L366">
        <v>0.02</v>
      </c>
      <c r="M366">
        <v>0.42430000000000001</v>
      </c>
      <c r="N366">
        <v>2.0999999999999999E-3</v>
      </c>
      <c r="O366">
        <v>0.14219999999999999</v>
      </c>
      <c r="P366" s="70">
        <v>50288.05</v>
      </c>
      <c r="Q366">
        <v>0.21779999999999999</v>
      </c>
      <c r="R366">
        <v>0.1862</v>
      </c>
      <c r="S366">
        <v>0.59599999999999997</v>
      </c>
      <c r="T366">
        <v>18.14</v>
      </c>
      <c r="U366">
        <v>8.9499999999999993</v>
      </c>
      <c r="V366" s="70">
        <v>60170.95</v>
      </c>
      <c r="W366">
        <v>115.74</v>
      </c>
      <c r="X366" s="70">
        <v>106956.05</v>
      </c>
      <c r="Y366">
        <v>0.88349999999999995</v>
      </c>
      <c r="Z366">
        <v>6.7900000000000002E-2</v>
      </c>
      <c r="AA366">
        <v>4.8599999999999997E-2</v>
      </c>
      <c r="AB366">
        <v>0.11650000000000001</v>
      </c>
      <c r="AC366">
        <v>106.96</v>
      </c>
      <c r="AD366" s="70">
        <v>2594.7600000000002</v>
      </c>
      <c r="AE366">
        <v>380.54</v>
      </c>
      <c r="AF366" s="70">
        <v>104017.96</v>
      </c>
      <c r="AG366" t="s">
        <v>751</v>
      </c>
      <c r="AH366" s="70">
        <v>31905</v>
      </c>
      <c r="AI366" s="70">
        <v>43694.06</v>
      </c>
      <c r="AJ366">
        <v>36.42</v>
      </c>
      <c r="AK366">
        <v>23.52</v>
      </c>
      <c r="AL366">
        <v>26.66</v>
      </c>
      <c r="AM366">
        <v>4.5</v>
      </c>
      <c r="AN366" s="70">
        <v>1159.77</v>
      </c>
      <c r="AO366">
        <v>1.2097</v>
      </c>
      <c r="AP366" s="70">
        <v>1225.7</v>
      </c>
      <c r="AQ366" s="70">
        <v>1903.8</v>
      </c>
      <c r="AR366" s="70">
        <v>5184.0600000000004</v>
      </c>
      <c r="AS366">
        <v>369.65</v>
      </c>
      <c r="AT366">
        <v>266.69</v>
      </c>
      <c r="AU366" s="70">
        <v>8949.9</v>
      </c>
      <c r="AV366" s="70">
        <v>5388.91</v>
      </c>
      <c r="AW366">
        <v>0.53200000000000003</v>
      </c>
      <c r="AX366" s="70">
        <v>2936.99</v>
      </c>
      <c r="AY366">
        <v>0.28989999999999999</v>
      </c>
      <c r="AZ366" s="70">
        <v>1060.19</v>
      </c>
      <c r="BA366">
        <v>0.1047</v>
      </c>
      <c r="BB366">
        <v>743.94</v>
      </c>
      <c r="BC366">
        <v>7.3400000000000007E-2</v>
      </c>
      <c r="BD366" s="70">
        <v>10130.02</v>
      </c>
      <c r="BE366" s="70">
        <v>4693.0200000000004</v>
      </c>
      <c r="BF366">
        <v>1.6496999999999999</v>
      </c>
      <c r="BG366">
        <v>0.52849999999999997</v>
      </c>
      <c r="BH366">
        <v>0.21709999999999999</v>
      </c>
      <c r="BI366">
        <v>0.18859999999999999</v>
      </c>
      <c r="BJ366">
        <v>3.7400000000000003E-2</v>
      </c>
      <c r="BK366">
        <v>2.8400000000000002E-2</v>
      </c>
    </row>
    <row r="367" spans="1:63" x14ac:dyDescent="0.25">
      <c r="A367" t="s">
        <v>446</v>
      </c>
      <c r="B367">
        <v>46136</v>
      </c>
      <c r="C367">
        <v>39</v>
      </c>
      <c r="D367">
        <v>30.44</v>
      </c>
      <c r="E367" s="70">
        <v>1130.8</v>
      </c>
      <c r="F367" s="70">
        <v>1084.28</v>
      </c>
      <c r="G367">
        <v>3.5999999999999999E-3</v>
      </c>
      <c r="H367">
        <v>2.5000000000000001E-2</v>
      </c>
      <c r="I367">
        <v>1.1000000000000001E-3</v>
      </c>
      <c r="J367">
        <v>1.43E-2</v>
      </c>
      <c r="K367">
        <v>0.91969999999999996</v>
      </c>
      <c r="L367">
        <v>3.6299999999999999E-2</v>
      </c>
      <c r="M367">
        <v>0.67359999999999998</v>
      </c>
      <c r="N367">
        <v>3.5000000000000001E-3</v>
      </c>
      <c r="O367">
        <v>0.1895</v>
      </c>
      <c r="P367" s="70">
        <v>47160.55</v>
      </c>
      <c r="Q367">
        <v>0.25190000000000001</v>
      </c>
      <c r="R367">
        <v>0.1777</v>
      </c>
      <c r="S367">
        <v>0.57030000000000003</v>
      </c>
      <c r="T367">
        <v>16.600000000000001</v>
      </c>
      <c r="U367">
        <v>8.98</v>
      </c>
      <c r="V367" s="70">
        <v>63917.11</v>
      </c>
      <c r="W367">
        <v>121.75</v>
      </c>
      <c r="X367" s="70">
        <v>77667.37</v>
      </c>
      <c r="Y367">
        <v>0.76380000000000003</v>
      </c>
      <c r="Z367">
        <v>0.16400000000000001</v>
      </c>
      <c r="AA367">
        <v>7.22E-2</v>
      </c>
      <c r="AB367">
        <v>0.23619999999999999</v>
      </c>
      <c r="AC367">
        <v>77.67</v>
      </c>
      <c r="AD367" s="70">
        <v>2144.35</v>
      </c>
      <c r="AE367">
        <v>318.26</v>
      </c>
      <c r="AF367" s="70">
        <v>74478.27</v>
      </c>
      <c r="AG367" t="s">
        <v>751</v>
      </c>
      <c r="AH367" s="70">
        <v>25589</v>
      </c>
      <c r="AI367" s="70">
        <v>36938.6</v>
      </c>
      <c r="AJ367">
        <v>41.06</v>
      </c>
      <c r="AK367">
        <v>25.86</v>
      </c>
      <c r="AL367">
        <v>30.84</v>
      </c>
      <c r="AM367">
        <v>4.18</v>
      </c>
      <c r="AN367">
        <v>670.37</v>
      </c>
      <c r="AO367">
        <v>0.93689999999999996</v>
      </c>
      <c r="AP367" s="70">
        <v>1324.34</v>
      </c>
      <c r="AQ367" s="70">
        <v>1999.26</v>
      </c>
      <c r="AR367" s="70">
        <v>5654.05</v>
      </c>
      <c r="AS367">
        <v>453.05</v>
      </c>
      <c r="AT367">
        <v>264.88</v>
      </c>
      <c r="AU367" s="70">
        <v>9695.57</v>
      </c>
      <c r="AV367" s="70">
        <v>6767.5</v>
      </c>
      <c r="AW367">
        <v>0.61450000000000005</v>
      </c>
      <c r="AX367" s="70">
        <v>1973.5</v>
      </c>
      <c r="AY367">
        <v>0.1792</v>
      </c>
      <c r="AZ367">
        <v>915.22</v>
      </c>
      <c r="BA367">
        <v>8.3099999999999993E-2</v>
      </c>
      <c r="BB367" s="70">
        <v>1356.24</v>
      </c>
      <c r="BC367">
        <v>0.1232</v>
      </c>
      <c r="BD367" s="70">
        <v>11012.46</v>
      </c>
      <c r="BE367" s="70">
        <v>5669.85</v>
      </c>
      <c r="BF367">
        <v>2.6326000000000001</v>
      </c>
      <c r="BG367">
        <v>0.54710000000000003</v>
      </c>
      <c r="BH367">
        <v>0.2399</v>
      </c>
      <c r="BI367">
        <v>0.2092</v>
      </c>
      <c r="BJ367">
        <v>3.2300000000000002E-2</v>
      </c>
      <c r="BK367">
        <v>1.8800000000000001E-2</v>
      </c>
    </row>
    <row r="368" spans="1:63" x14ac:dyDescent="0.25">
      <c r="A368" t="s">
        <v>447</v>
      </c>
      <c r="B368">
        <v>44487</v>
      </c>
      <c r="C368">
        <v>71.290000000000006</v>
      </c>
      <c r="D368">
        <v>38.869999999999997</v>
      </c>
      <c r="E368" s="70">
        <v>2770.99</v>
      </c>
      <c r="F368" s="70">
        <v>2662.17</v>
      </c>
      <c r="G368">
        <v>9.1000000000000004E-3</v>
      </c>
      <c r="H368">
        <v>2.2499999999999999E-2</v>
      </c>
      <c r="I368">
        <v>8.9999999999999998E-4</v>
      </c>
      <c r="J368">
        <v>3.3000000000000002E-2</v>
      </c>
      <c r="K368">
        <v>0.89249999999999996</v>
      </c>
      <c r="L368">
        <v>4.2000000000000003E-2</v>
      </c>
      <c r="M368">
        <v>0.45739999999999997</v>
      </c>
      <c r="N368">
        <v>1.09E-2</v>
      </c>
      <c r="O368">
        <v>0.1512</v>
      </c>
      <c r="P368" s="70">
        <v>53301.49</v>
      </c>
      <c r="Q368">
        <v>0.2021</v>
      </c>
      <c r="R368">
        <v>0.19639999999999999</v>
      </c>
      <c r="S368">
        <v>0.60150000000000003</v>
      </c>
      <c r="T368">
        <v>18.47</v>
      </c>
      <c r="U368">
        <v>17.559999999999999</v>
      </c>
      <c r="V368" s="70">
        <v>74357.75</v>
      </c>
      <c r="W368">
        <v>154.25</v>
      </c>
      <c r="X368" s="70">
        <v>123930.45</v>
      </c>
      <c r="Y368">
        <v>0.72809999999999997</v>
      </c>
      <c r="Z368">
        <v>0.2261</v>
      </c>
      <c r="AA368">
        <v>4.58E-2</v>
      </c>
      <c r="AB368">
        <v>0.27189999999999998</v>
      </c>
      <c r="AC368">
        <v>123.93</v>
      </c>
      <c r="AD368" s="70">
        <v>3985.93</v>
      </c>
      <c r="AE368">
        <v>482.96</v>
      </c>
      <c r="AF368" s="70">
        <v>130763.24</v>
      </c>
      <c r="AG368" t="s">
        <v>751</v>
      </c>
      <c r="AH368" s="70">
        <v>29259</v>
      </c>
      <c r="AI368" s="70">
        <v>46346.37</v>
      </c>
      <c r="AJ368">
        <v>48.39</v>
      </c>
      <c r="AK368">
        <v>29.51</v>
      </c>
      <c r="AL368">
        <v>35.43</v>
      </c>
      <c r="AM368">
        <v>4.17</v>
      </c>
      <c r="AN368" s="70">
        <v>1053.19</v>
      </c>
      <c r="AO368">
        <v>0.91930000000000001</v>
      </c>
      <c r="AP368" s="70">
        <v>1170.07</v>
      </c>
      <c r="AQ368" s="70">
        <v>1605.04</v>
      </c>
      <c r="AR368" s="70">
        <v>5415.86</v>
      </c>
      <c r="AS368">
        <v>427.74</v>
      </c>
      <c r="AT368">
        <v>236.29</v>
      </c>
      <c r="AU368" s="70">
        <v>8855</v>
      </c>
      <c r="AV368" s="70">
        <v>4410.75</v>
      </c>
      <c r="AW368">
        <v>0.45079999999999998</v>
      </c>
      <c r="AX368" s="70">
        <v>3675.05</v>
      </c>
      <c r="AY368">
        <v>0.37559999999999999</v>
      </c>
      <c r="AZ368">
        <v>853.29</v>
      </c>
      <c r="BA368">
        <v>8.72E-2</v>
      </c>
      <c r="BB368">
        <v>845.33</v>
      </c>
      <c r="BC368">
        <v>8.6400000000000005E-2</v>
      </c>
      <c r="BD368" s="70">
        <v>9784.43</v>
      </c>
      <c r="BE368" s="70">
        <v>3012.83</v>
      </c>
      <c r="BF368">
        <v>0.79730000000000001</v>
      </c>
      <c r="BG368">
        <v>0.56279999999999997</v>
      </c>
      <c r="BH368">
        <v>0.2162</v>
      </c>
      <c r="BI368">
        <v>0.16450000000000001</v>
      </c>
      <c r="BJ368">
        <v>3.3500000000000002E-2</v>
      </c>
      <c r="BK368">
        <v>2.3E-2</v>
      </c>
    </row>
    <row r="369" spans="1:63" x14ac:dyDescent="0.25">
      <c r="A369" t="s">
        <v>448</v>
      </c>
      <c r="B369">
        <v>45559</v>
      </c>
      <c r="C369">
        <v>124.05</v>
      </c>
      <c r="D369">
        <v>17.29</v>
      </c>
      <c r="E369" s="70">
        <v>2144.31</v>
      </c>
      <c r="F369" s="70">
        <v>2092.35</v>
      </c>
      <c r="G369">
        <v>1.06E-2</v>
      </c>
      <c r="H369">
        <v>2.23E-2</v>
      </c>
      <c r="I369">
        <v>1.1999999999999999E-3</v>
      </c>
      <c r="J369">
        <v>2.0299999999999999E-2</v>
      </c>
      <c r="K369">
        <v>0.91500000000000004</v>
      </c>
      <c r="L369">
        <v>3.0700000000000002E-2</v>
      </c>
      <c r="M369">
        <v>0.43959999999999999</v>
      </c>
      <c r="N369">
        <v>8.8999999999999999E-3</v>
      </c>
      <c r="O369">
        <v>0.1429</v>
      </c>
      <c r="P369" s="70">
        <v>54289.21</v>
      </c>
      <c r="Q369">
        <v>0.22800000000000001</v>
      </c>
      <c r="R369">
        <v>0.19189999999999999</v>
      </c>
      <c r="S369">
        <v>0.57999999999999996</v>
      </c>
      <c r="T369">
        <v>17.399999999999999</v>
      </c>
      <c r="U369">
        <v>15</v>
      </c>
      <c r="V369" s="70">
        <v>70880.12</v>
      </c>
      <c r="W369">
        <v>138.34</v>
      </c>
      <c r="X369" s="70">
        <v>188476.94</v>
      </c>
      <c r="Y369">
        <v>0.59499999999999997</v>
      </c>
      <c r="Z369">
        <v>0.2336</v>
      </c>
      <c r="AA369">
        <v>0.1714</v>
      </c>
      <c r="AB369">
        <v>0.40500000000000003</v>
      </c>
      <c r="AC369">
        <v>188.48</v>
      </c>
      <c r="AD369" s="70">
        <v>5555.9</v>
      </c>
      <c r="AE369">
        <v>482.5</v>
      </c>
      <c r="AF369" s="70">
        <v>186452.65</v>
      </c>
      <c r="AG369" t="s">
        <v>751</v>
      </c>
      <c r="AH369" s="70">
        <v>33144</v>
      </c>
      <c r="AI369" s="70">
        <v>51219.44</v>
      </c>
      <c r="AJ369">
        <v>43.05</v>
      </c>
      <c r="AK369">
        <v>27.03</v>
      </c>
      <c r="AL369">
        <v>29.39</v>
      </c>
      <c r="AM369">
        <v>4.38</v>
      </c>
      <c r="AN369" s="70">
        <v>1576.7</v>
      </c>
      <c r="AO369">
        <v>0.84099999999999997</v>
      </c>
      <c r="AP369" s="70">
        <v>1324.89</v>
      </c>
      <c r="AQ369" s="70">
        <v>2081.04</v>
      </c>
      <c r="AR369" s="70">
        <v>5959.11</v>
      </c>
      <c r="AS369">
        <v>513.12</v>
      </c>
      <c r="AT369">
        <v>274.88</v>
      </c>
      <c r="AU369" s="70">
        <v>10153.030000000001</v>
      </c>
      <c r="AV369" s="70">
        <v>4194.6000000000004</v>
      </c>
      <c r="AW369">
        <v>0.37330000000000002</v>
      </c>
      <c r="AX369" s="70">
        <v>5073.2299999999996</v>
      </c>
      <c r="AY369">
        <v>0.4516</v>
      </c>
      <c r="AZ369" s="70">
        <v>1121.32</v>
      </c>
      <c r="BA369">
        <v>9.98E-2</v>
      </c>
      <c r="BB369">
        <v>845.93</v>
      </c>
      <c r="BC369">
        <v>7.5300000000000006E-2</v>
      </c>
      <c r="BD369" s="70">
        <v>11235.08</v>
      </c>
      <c r="BE369" s="70">
        <v>2620.4299999999998</v>
      </c>
      <c r="BF369">
        <v>0.5716</v>
      </c>
      <c r="BG369">
        <v>0.56130000000000002</v>
      </c>
      <c r="BH369">
        <v>0.2203</v>
      </c>
      <c r="BI369">
        <v>0.1593</v>
      </c>
      <c r="BJ369">
        <v>3.7100000000000001E-2</v>
      </c>
      <c r="BK369">
        <v>2.1999999999999999E-2</v>
      </c>
    </row>
    <row r="370" spans="1:63" x14ac:dyDescent="0.25">
      <c r="A370" t="s">
        <v>449</v>
      </c>
      <c r="B370">
        <v>49718</v>
      </c>
      <c r="C370">
        <v>61.57</v>
      </c>
      <c r="D370">
        <v>9.06</v>
      </c>
      <c r="E370">
        <v>557.89</v>
      </c>
      <c r="F370">
        <v>579.05999999999995</v>
      </c>
      <c r="G370">
        <v>2.5999999999999999E-3</v>
      </c>
      <c r="H370">
        <v>4.1999999999999997E-3</v>
      </c>
      <c r="I370">
        <v>5.0000000000000001E-4</v>
      </c>
      <c r="J370">
        <v>1.4999999999999999E-2</v>
      </c>
      <c r="K370">
        <v>0.96679999999999999</v>
      </c>
      <c r="L370">
        <v>1.0999999999999999E-2</v>
      </c>
      <c r="M370">
        <v>0.29339999999999999</v>
      </c>
      <c r="N370">
        <v>4.7000000000000002E-3</v>
      </c>
      <c r="O370">
        <v>0.13200000000000001</v>
      </c>
      <c r="P370" s="70">
        <v>47799.95</v>
      </c>
      <c r="Q370">
        <v>0.23519999999999999</v>
      </c>
      <c r="R370">
        <v>0.18229999999999999</v>
      </c>
      <c r="S370">
        <v>0.58250000000000002</v>
      </c>
      <c r="T370">
        <v>15.92</v>
      </c>
      <c r="U370">
        <v>5.42</v>
      </c>
      <c r="V370" s="70">
        <v>64205.74</v>
      </c>
      <c r="W370">
        <v>100.55</v>
      </c>
      <c r="X370" s="70">
        <v>121811.56</v>
      </c>
      <c r="Y370">
        <v>0.89980000000000004</v>
      </c>
      <c r="Z370">
        <v>5.9799999999999999E-2</v>
      </c>
      <c r="AA370">
        <v>4.0500000000000001E-2</v>
      </c>
      <c r="AB370">
        <v>0.1002</v>
      </c>
      <c r="AC370">
        <v>121.81</v>
      </c>
      <c r="AD370" s="70">
        <v>2821.15</v>
      </c>
      <c r="AE370">
        <v>407.27</v>
      </c>
      <c r="AF370" s="70">
        <v>106542.25</v>
      </c>
      <c r="AG370" t="s">
        <v>751</v>
      </c>
      <c r="AH370" s="70">
        <v>34886</v>
      </c>
      <c r="AI370" s="70">
        <v>47869.94</v>
      </c>
      <c r="AJ370">
        <v>36.53</v>
      </c>
      <c r="AK370">
        <v>22.42</v>
      </c>
      <c r="AL370">
        <v>26.33</v>
      </c>
      <c r="AM370">
        <v>4.87</v>
      </c>
      <c r="AN370" s="70">
        <v>1423.4</v>
      </c>
      <c r="AO370">
        <v>1.2819</v>
      </c>
      <c r="AP370" s="70">
        <v>1403.5</v>
      </c>
      <c r="AQ370" s="70">
        <v>1900.04</v>
      </c>
      <c r="AR370" s="70">
        <v>5499.55</v>
      </c>
      <c r="AS370">
        <v>365.5</v>
      </c>
      <c r="AT370">
        <v>298.2</v>
      </c>
      <c r="AU370" s="70">
        <v>9466.7900000000009</v>
      </c>
      <c r="AV370" s="70">
        <v>5128.51</v>
      </c>
      <c r="AW370">
        <v>0.46589999999999998</v>
      </c>
      <c r="AX370" s="70">
        <v>3599.73</v>
      </c>
      <c r="AY370">
        <v>0.32700000000000001</v>
      </c>
      <c r="AZ370" s="70">
        <v>1652.74</v>
      </c>
      <c r="BA370">
        <v>0.15010000000000001</v>
      </c>
      <c r="BB370">
        <v>626.69000000000005</v>
      </c>
      <c r="BC370">
        <v>5.6899999999999999E-2</v>
      </c>
      <c r="BD370" s="70">
        <v>11007.67</v>
      </c>
      <c r="BE370" s="70">
        <v>4931.79</v>
      </c>
      <c r="BF370">
        <v>1.3906000000000001</v>
      </c>
      <c r="BG370">
        <v>0.54020000000000001</v>
      </c>
      <c r="BH370">
        <v>0.20830000000000001</v>
      </c>
      <c r="BI370">
        <v>0.1893</v>
      </c>
      <c r="BJ370">
        <v>3.7100000000000001E-2</v>
      </c>
      <c r="BK370">
        <v>2.5000000000000001E-2</v>
      </c>
    </row>
    <row r="371" spans="1:63" x14ac:dyDescent="0.25">
      <c r="A371" t="s">
        <v>450</v>
      </c>
      <c r="B371">
        <v>44453</v>
      </c>
      <c r="C371">
        <v>26.9</v>
      </c>
      <c r="D371">
        <v>268.54000000000002</v>
      </c>
      <c r="E371" s="70">
        <v>7225.02</v>
      </c>
      <c r="F371" s="70">
        <v>6474.16</v>
      </c>
      <c r="G371">
        <v>1.23E-2</v>
      </c>
      <c r="H371">
        <v>0.1116</v>
      </c>
      <c r="I371">
        <v>1.5E-3</v>
      </c>
      <c r="J371">
        <v>6.0299999999999999E-2</v>
      </c>
      <c r="K371">
        <v>0.75170000000000003</v>
      </c>
      <c r="L371">
        <v>6.25E-2</v>
      </c>
      <c r="M371">
        <v>0.59860000000000002</v>
      </c>
      <c r="N371">
        <v>3.3300000000000003E-2</v>
      </c>
      <c r="O371">
        <v>0.15659999999999999</v>
      </c>
      <c r="P371" s="70">
        <v>56377.37</v>
      </c>
      <c r="Q371">
        <v>0.21260000000000001</v>
      </c>
      <c r="R371">
        <v>0.1933</v>
      </c>
      <c r="S371">
        <v>0.59409999999999996</v>
      </c>
      <c r="T371">
        <v>18.55</v>
      </c>
      <c r="U371">
        <v>37.61</v>
      </c>
      <c r="V371" s="70">
        <v>81828.88</v>
      </c>
      <c r="W371">
        <v>190.54</v>
      </c>
      <c r="X371" s="70">
        <v>110737.63</v>
      </c>
      <c r="Y371">
        <v>0.71419999999999995</v>
      </c>
      <c r="Z371">
        <v>0.24909999999999999</v>
      </c>
      <c r="AA371">
        <v>3.6700000000000003E-2</v>
      </c>
      <c r="AB371">
        <v>0.2858</v>
      </c>
      <c r="AC371">
        <v>110.74</v>
      </c>
      <c r="AD371" s="70">
        <v>4450.8999999999996</v>
      </c>
      <c r="AE371">
        <v>586.67999999999995</v>
      </c>
      <c r="AF371" s="70">
        <v>116792.22</v>
      </c>
      <c r="AG371" t="s">
        <v>751</v>
      </c>
      <c r="AH371" s="70">
        <v>27119</v>
      </c>
      <c r="AI371" s="70">
        <v>42481.63</v>
      </c>
      <c r="AJ371">
        <v>58.88</v>
      </c>
      <c r="AK371">
        <v>37.01</v>
      </c>
      <c r="AL371">
        <v>42.62</v>
      </c>
      <c r="AM371">
        <v>4.8099999999999996</v>
      </c>
      <c r="AN371">
        <v>968.27</v>
      </c>
      <c r="AO371">
        <v>1.1140000000000001</v>
      </c>
      <c r="AP371" s="70">
        <v>1294.8900000000001</v>
      </c>
      <c r="AQ371" s="70">
        <v>1852.26</v>
      </c>
      <c r="AR371" s="70">
        <v>6153.64</v>
      </c>
      <c r="AS371">
        <v>679.76</v>
      </c>
      <c r="AT371">
        <v>364.47</v>
      </c>
      <c r="AU371" s="70">
        <v>10345.02</v>
      </c>
      <c r="AV371" s="70">
        <v>5336.14</v>
      </c>
      <c r="AW371">
        <v>0.45950000000000002</v>
      </c>
      <c r="AX371" s="70">
        <v>4485.4399999999996</v>
      </c>
      <c r="AY371">
        <v>0.38619999999999999</v>
      </c>
      <c r="AZ371">
        <v>632.19000000000005</v>
      </c>
      <c r="BA371">
        <v>5.4399999999999997E-2</v>
      </c>
      <c r="BB371" s="70">
        <v>1159.67</v>
      </c>
      <c r="BC371">
        <v>9.9900000000000003E-2</v>
      </c>
      <c r="BD371" s="70">
        <v>11613.44</v>
      </c>
      <c r="BE371" s="70">
        <v>3248.12</v>
      </c>
      <c r="BF371">
        <v>1.0125</v>
      </c>
      <c r="BG371">
        <v>0.56469999999999998</v>
      </c>
      <c r="BH371">
        <v>0.20710000000000001</v>
      </c>
      <c r="BI371">
        <v>0.18079999999999999</v>
      </c>
      <c r="BJ371">
        <v>2.9600000000000001E-2</v>
      </c>
      <c r="BK371">
        <v>1.77E-2</v>
      </c>
    </row>
    <row r="372" spans="1:63" x14ac:dyDescent="0.25">
      <c r="A372" t="s">
        <v>451</v>
      </c>
      <c r="B372">
        <v>47217</v>
      </c>
      <c r="C372">
        <v>46.52</v>
      </c>
      <c r="D372">
        <v>19.489999999999998</v>
      </c>
      <c r="E372">
        <v>906.79</v>
      </c>
      <c r="F372">
        <v>932.81</v>
      </c>
      <c r="G372">
        <v>7.1999999999999998E-3</v>
      </c>
      <c r="H372">
        <v>7.7000000000000002E-3</v>
      </c>
      <c r="I372">
        <v>1.6000000000000001E-3</v>
      </c>
      <c r="J372">
        <v>2.6200000000000001E-2</v>
      </c>
      <c r="K372">
        <v>0.93440000000000001</v>
      </c>
      <c r="L372">
        <v>2.3E-2</v>
      </c>
      <c r="M372">
        <v>0.29170000000000001</v>
      </c>
      <c r="N372">
        <v>7.0000000000000001E-3</v>
      </c>
      <c r="O372">
        <v>0.1198</v>
      </c>
      <c r="P372" s="70">
        <v>53233.82</v>
      </c>
      <c r="Q372">
        <v>0.1837</v>
      </c>
      <c r="R372">
        <v>0.19750000000000001</v>
      </c>
      <c r="S372">
        <v>0.61890000000000001</v>
      </c>
      <c r="T372">
        <v>17.760000000000002</v>
      </c>
      <c r="U372">
        <v>7.58</v>
      </c>
      <c r="V372" s="70">
        <v>68114.02</v>
      </c>
      <c r="W372">
        <v>116.82</v>
      </c>
      <c r="X372" s="70">
        <v>182378.22</v>
      </c>
      <c r="Y372">
        <v>0.82179999999999997</v>
      </c>
      <c r="Z372">
        <v>0.1328</v>
      </c>
      <c r="AA372">
        <v>4.5400000000000003E-2</v>
      </c>
      <c r="AB372">
        <v>0.1782</v>
      </c>
      <c r="AC372">
        <v>182.38</v>
      </c>
      <c r="AD372" s="70">
        <v>5403.21</v>
      </c>
      <c r="AE372">
        <v>655.28</v>
      </c>
      <c r="AF372" s="70">
        <v>189270.42</v>
      </c>
      <c r="AG372" t="s">
        <v>751</v>
      </c>
      <c r="AH372" s="70">
        <v>34074</v>
      </c>
      <c r="AI372" s="70">
        <v>54417.46</v>
      </c>
      <c r="AJ372">
        <v>47.2</v>
      </c>
      <c r="AK372">
        <v>27.99</v>
      </c>
      <c r="AL372">
        <v>31.73</v>
      </c>
      <c r="AM372">
        <v>4.58</v>
      </c>
      <c r="AN372" s="70">
        <v>1523.09</v>
      </c>
      <c r="AO372">
        <v>1.1395</v>
      </c>
      <c r="AP372" s="70">
        <v>1386.44</v>
      </c>
      <c r="AQ372" s="70">
        <v>1717.05</v>
      </c>
      <c r="AR372" s="70">
        <v>5441.39</v>
      </c>
      <c r="AS372">
        <v>449.91</v>
      </c>
      <c r="AT372">
        <v>276.89999999999998</v>
      </c>
      <c r="AU372" s="70">
        <v>9271.68</v>
      </c>
      <c r="AV372" s="70">
        <v>3747.85</v>
      </c>
      <c r="AW372">
        <v>0.34839999999999999</v>
      </c>
      <c r="AX372" s="70">
        <v>4982.74</v>
      </c>
      <c r="AY372">
        <v>0.4632</v>
      </c>
      <c r="AZ372" s="70">
        <v>1405.63</v>
      </c>
      <c r="BA372">
        <v>0.13070000000000001</v>
      </c>
      <c r="BB372">
        <v>621.22</v>
      </c>
      <c r="BC372">
        <v>5.7700000000000001E-2</v>
      </c>
      <c r="BD372" s="70">
        <v>10757.44</v>
      </c>
      <c r="BE372" s="70">
        <v>2896.32</v>
      </c>
      <c r="BF372">
        <v>0.54620000000000002</v>
      </c>
      <c r="BG372">
        <v>0.55549999999999999</v>
      </c>
      <c r="BH372">
        <v>0.20419999999999999</v>
      </c>
      <c r="BI372">
        <v>0.1794</v>
      </c>
      <c r="BJ372">
        <v>3.3799999999999997E-2</v>
      </c>
      <c r="BK372">
        <v>2.7E-2</v>
      </c>
    </row>
    <row r="373" spans="1:63" x14ac:dyDescent="0.25">
      <c r="A373" t="s">
        <v>452</v>
      </c>
      <c r="B373">
        <v>45542</v>
      </c>
      <c r="C373">
        <v>73.75</v>
      </c>
      <c r="D373">
        <v>18.22</v>
      </c>
      <c r="E373" s="70">
        <v>1279.81</v>
      </c>
      <c r="F373" s="70">
        <v>1218.6400000000001</v>
      </c>
      <c r="G373">
        <v>3.7000000000000002E-3</v>
      </c>
      <c r="H373">
        <v>2.1000000000000001E-2</v>
      </c>
      <c r="I373">
        <v>1E-3</v>
      </c>
      <c r="J373">
        <v>1.04E-2</v>
      </c>
      <c r="K373">
        <v>0.93269999999999997</v>
      </c>
      <c r="L373">
        <v>3.1099999999999999E-2</v>
      </c>
      <c r="M373">
        <v>0.62460000000000004</v>
      </c>
      <c r="N373">
        <v>1.5E-3</v>
      </c>
      <c r="O373">
        <v>0.1726</v>
      </c>
      <c r="P373" s="70">
        <v>47038.96</v>
      </c>
      <c r="Q373">
        <v>0.24529999999999999</v>
      </c>
      <c r="R373">
        <v>0.18329999999999999</v>
      </c>
      <c r="S373">
        <v>0.57130000000000003</v>
      </c>
      <c r="T373">
        <v>17.190000000000001</v>
      </c>
      <c r="U373">
        <v>10.07</v>
      </c>
      <c r="V373" s="70">
        <v>63247.46</v>
      </c>
      <c r="W373">
        <v>122.69</v>
      </c>
      <c r="X373" s="70">
        <v>88112.09</v>
      </c>
      <c r="Y373">
        <v>0.76549999999999996</v>
      </c>
      <c r="Z373">
        <v>0.1585</v>
      </c>
      <c r="AA373">
        <v>7.5899999999999995E-2</v>
      </c>
      <c r="AB373">
        <v>0.23449999999999999</v>
      </c>
      <c r="AC373">
        <v>88.11</v>
      </c>
      <c r="AD373" s="70">
        <v>2222.37</v>
      </c>
      <c r="AE373">
        <v>323.2</v>
      </c>
      <c r="AF373" s="70">
        <v>84886.49</v>
      </c>
      <c r="AG373" t="s">
        <v>751</v>
      </c>
      <c r="AH373" s="70">
        <v>26250</v>
      </c>
      <c r="AI373" s="70">
        <v>38527.49</v>
      </c>
      <c r="AJ373">
        <v>37.9</v>
      </c>
      <c r="AK373">
        <v>24.26</v>
      </c>
      <c r="AL373">
        <v>28.47</v>
      </c>
      <c r="AM373">
        <v>4.17</v>
      </c>
      <c r="AN373">
        <v>551.4</v>
      </c>
      <c r="AO373">
        <v>0.85529999999999995</v>
      </c>
      <c r="AP373" s="70">
        <v>1249.51</v>
      </c>
      <c r="AQ373" s="70">
        <v>2041.26</v>
      </c>
      <c r="AR373" s="70">
        <v>5446.03</v>
      </c>
      <c r="AS373">
        <v>423.81</v>
      </c>
      <c r="AT373">
        <v>231.78</v>
      </c>
      <c r="AU373" s="70">
        <v>9392.4</v>
      </c>
      <c r="AV373" s="70">
        <v>6572.32</v>
      </c>
      <c r="AW373">
        <v>0.61150000000000004</v>
      </c>
      <c r="AX373" s="70">
        <v>1988.39</v>
      </c>
      <c r="AY373">
        <v>0.185</v>
      </c>
      <c r="AZ373">
        <v>856.9</v>
      </c>
      <c r="BA373">
        <v>7.9699999999999993E-2</v>
      </c>
      <c r="BB373" s="70">
        <v>1331.01</v>
      </c>
      <c r="BC373">
        <v>0.12379999999999999</v>
      </c>
      <c r="BD373" s="70">
        <v>10748.61</v>
      </c>
      <c r="BE373" s="70">
        <v>5449.26</v>
      </c>
      <c r="BF373">
        <v>2.3614000000000002</v>
      </c>
      <c r="BG373">
        <v>0.5464</v>
      </c>
      <c r="BH373">
        <v>0.24299999999999999</v>
      </c>
      <c r="BI373">
        <v>0.1928</v>
      </c>
      <c r="BJ373">
        <v>3.8699999999999998E-2</v>
      </c>
      <c r="BK373">
        <v>2.3E-2</v>
      </c>
    </row>
    <row r="374" spans="1:63" x14ac:dyDescent="0.25">
      <c r="A374" t="s">
        <v>453</v>
      </c>
      <c r="B374">
        <v>45567</v>
      </c>
      <c r="C374">
        <v>78.290000000000006</v>
      </c>
      <c r="D374">
        <v>20.11</v>
      </c>
      <c r="E374" s="70">
        <v>1574.28</v>
      </c>
      <c r="F374" s="70">
        <v>1535.84</v>
      </c>
      <c r="G374">
        <v>2.0999999999999999E-3</v>
      </c>
      <c r="H374">
        <v>6.3E-3</v>
      </c>
      <c r="I374">
        <v>1E-3</v>
      </c>
      <c r="J374">
        <v>1.01E-2</v>
      </c>
      <c r="K374">
        <v>0.96509999999999996</v>
      </c>
      <c r="L374">
        <v>1.54E-2</v>
      </c>
      <c r="M374">
        <v>0.50939999999999996</v>
      </c>
      <c r="N374">
        <v>8.0000000000000004E-4</v>
      </c>
      <c r="O374">
        <v>0.15029999999999999</v>
      </c>
      <c r="P374" s="70">
        <v>49066.45</v>
      </c>
      <c r="Q374">
        <v>0.20860000000000001</v>
      </c>
      <c r="R374">
        <v>0.19259999999999999</v>
      </c>
      <c r="S374">
        <v>0.5988</v>
      </c>
      <c r="T374">
        <v>18.350000000000001</v>
      </c>
      <c r="U374">
        <v>11.3</v>
      </c>
      <c r="V374" s="70">
        <v>64109.38</v>
      </c>
      <c r="W374">
        <v>134.78</v>
      </c>
      <c r="X374" s="70">
        <v>95751.29</v>
      </c>
      <c r="Y374">
        <v>0.84279999999999999</v>
      </c>
      <c r="Z374">
        <v>9.8400000000000001E-2</v>
      </c>
      <c r="AA374">
        <v>5.8799999999999998E-2</v>
      </c>
      <c r="AB374">
        <v>0.15720000000000001</v>
      </c>
      <c r="AC374">
        <v>95.75</v>
      </c>
      <c r="AD374" s="70">
        <v>2580.67</v>
      </c>
      <c r="AE374">
        <v>368.09</v>
      </c>
      <c r="AF374" s="70">
        <v>96834.57</v>
      </c>
      <c r="AG374" t="s">
        <v>751</v>
      </c>
      <c r="AH374" s="70">
        <v>29839</v>
      </c>
      <c r="AI374" s="70">
        <v>42683.14</v>
      </c>
      <c r="AJ374">
        <v>37.340000000000003</v>
      </c>
      <c r="AK374">
        <v>25.61</v>
      </c>
      <c r="AL374">
        <v>29.11</v>
      </c>
      <c r="AM374">
        <v>3.91</v>
      </c>
      <c r="AN374">
        <v>532.82000000000005</v>
      </c>
      <c r="AO374">
        <v>0.92669999999999997</v>
      </c>
      <c r="AP374" s="70">
        <v>1186.81</v>
      </c>
      <c r="AQ374" s="70">
        <v>1883.11</v>
      </c>
      <c r="AR374" s="70">
        <v>5166.29</v>
      </c>
      <c r="AS374">
        <v>414.05</v>
      </c>
      <c r="AT374">
        <v>232.58</v>
      </c>
      <c r="AU374" s="70">
        <v>8882.83</v>
      </c>
      <c r="AV374" s="70">
        <v>5808.82</v>
      </c>
      <c r="AW374">
        <v>0.58250000000000002</v>
      </c>
      <c r="AX374" s="70">
        <v>2324.2199999999998</v>
      </c>
      <c r="AY374">
        <v>0.23300000000000001</v>
      </c>
      <c r="AZ374">
        <v>867.12</v>
      </c>
      <c r="BA374">
        <v>8.6900000000000005E-2</v>
      </c>
      <c r="BB374">
        <v>972.9</v>
      </c>
      <c r="BC374">
        <v>9.7600000000000006E-2</v>
      </c>
      <c r="BD374" s="70">
        <v>9973.06</v>
      </c>
      <c r="BE374" s="70">
        <v>4992.18</v>
      </c>
      <c r="BF374">
        <v>1.8203</v>
      </c>
      <c r="BG374">
        <v>0.52249999999999996</v>
      </c>
      <c r="BH374">
        <v>0.2354</v>
      </c>
      <c r="BI374">
        <v>0.1827</v>
      </c>
      <c r="BJ374">
        <v>3.5900000000000001E-2</v>
      </c>
      <c r="BK374">
        <v>2.35E-2</v>
      </c>
    </row>
    <row r="375" spans="1:63" x14ac:dyDescent="0.25">
      <c r="A375" t="s">
        <v>454</v>
      </c>
      <c r="B375">
        <v>48637</v>
      </c>
      <c r="C375">
        <v>71.099999999999994</v>
      </c>
      <c r="D375">
        <v>11.13</v>
      </c>
      <c r="E375">
        <v>791.23</v>
      </c>
      <c r="F375">
        <v>805.14</v>
      </c>
      <c r="G375">
        <v>4.7000000000000002E-3</v>
      </c>
      <c r="H375">
        <v>6.7999999999999996E-3</v>
      </c>
      <c r="I375">
        <v>1.1000000000000001E-3</v>
      </c>
      <c r="J375">
        <v>2.3599999999999999E-2</v>
      </c>
      <c r="K375">
        <v>0.93979999999999997</v>
      </c>
      <c r="L375">
        <v>2.3900000000000001E-2</v>
      </c>
      <c r="M375">
        <v>0.32829999999999998</v>
      </c>
      <c r="N375">
        <v>3.3E-3</v>
      </c>
      <c r="O375">
        <v>0.1288</v>
      </c>
      <c r="P375" s="70">
        <v>49405.64</v>
      </c>
      <c r="Q375">
        <v>0.24940000000000001</v>
      </c>
      <c r="R375">
        <v>0.16880000000000001</v>
      </c>
      <c r="S375">
        <v>0.58189999999999997</v>
      </c>
      <c r="T375">
        <v>17.059999999999999</v>
      </c>
      <c r="U375">
        <v>7.08</v>
      </c>
      <c r="V375" s="70">
        <v>62987.3</v>
      </c>
      <c r="W375">
        <v>107.82</v>
      </c>
      <c r="X375" s="70">
        <v>107361.03</v>
      </c>
      <c r="Y375">
        <v>0.91959999999999997</v>
      </c>
      <c r="Z375">
        <v>4.2200000000000001E-2</v>
      </c>
      <c r="AA375">
        <v>3.8199999999999998E-2</v>
      </c>
      <c r="AB375">
        <v>8.0399999999999999E-2</v>
      </c>
      <c r="AC375">
        <v>107.36</v>
      </c>
      <c r="AD375" s="70">
        <v>2569.11</v>
      </c>
      <c r="AE375">
        <v>400.91</v>
      </c>
      <c r="AF375" s="70">
        <v>98985.86</v>
      </c>
      <c r="AG375" t="s">
        <v>751</v>
      </c>
      <c r="AH375" s="70">
        <v>33650</v>
      </c>
      <c r="AI375" s="70">
        <v>46360.06</v>
      </c>
      <c r="AJ375">
        <v>36.729999999999997</v>
      </c>
      <c r="AK375">
        <v>23.57</v>
      </c>
      <c r="AL375">
        <v>27.04</v>
      </c>
      <c r="AM375">
        <v>4.72</v>
      </c>
      <c r="AN375" s="70">
        <v>1190.58</v>
      </c>
      <c r="AO375">
        <v>1.238</v>
      </c>
      <c r="AP375" s="70">
        <v>1218</v>
      </c>
      <c r="AQ375" s="70">
        <v>1767.59</v>
      </c>
      <c r="AR375" s="70">
        <v>5204.7</v>
      </c>
      <c r="AS375">
        <v>321.62</v>
      </c>
      <c r="AT375">
        <v>268.24</v>
      </c>
      <c r="AU375" s="70">
        <v>8780.14</v>
      </c>
      <c r="AV375" s="70">
        <v>5208.7</v>
      </c>
      <c r="AW375">
        <v>0.51400000000000001</v>
      </c>
      <c r="AX375" s="70">
        <v>3051.2</v>
      </c>
      <c r="AY375">
        <v>0.30109999999999998</v>
      </c>
      <c r="AZ375" s="70">
        <v>1284.42</v>
      </c>
      <c r="BA375">
        <v>0.1268</v>
      </c>
      <c r="BB375">
        <v>588.42999999999995</v>
      </c>
      <c r="BC375">
        <v>5.8099999999999999E-2</v>
      </c>
      <c r="BD375" s="70">
        <v>10132.74</v>
      </c>
      <c r="BE375" s="70">
        <v>4760.45</v>
      </c>
      <c r="BF375">
        <v>1.5668</v>
      </c>
      <c r="BG375">
        <v>0.54510000000000003</v>
      </c>
      <c r="BH375">
        <v>0.20749999999999999</v>
      </c>
      <c r="BI375">
        <v>0.17899999999999999</v>
      </c>
      <c r="BJ375">
        <v>3.5299999999999998E-2</v>
      </c>
      <c r="BK375">
        <v>3.3099999999999997E-2</v>
      </c>
    </row>
    <row r="376" spans="1:63" x14ac:dyDescent="0.25">
      <c r="A376" t="s">
        <v>455</v>
      </c>
      <c r="B376">
        <v>44495</v>
      </c>
      <c r="C376">
        <v>28.76</v>
      </c>
      <c r="D376">
        <v>99.88</v>
      </c>
      <c r="E376" s="70">
        <v>2872.65</v>
      </c>
      <c r="F376" s="70">
        <v>2649.36</v>
      </c>
      <c r="G376">
        <v>6.4999999999999997E-3</v>
      </c>
      <c r="H376">
        <v>5.67E-2</v>
      </c>
      <c r="I376">
        <v>1.5E-3</v>
      </c>
      <c r="J376">
        <v>2.8000000000000001E-2</v>
      </c>
      <c r="K376">
        <v>0.84850000000000003</v>
      </c>
      <c r="L376">
        <v>5.8900000000000001E-2</v>
      </c>
      <c r="M376">
        <v>0.64780000000000004</v>
      </c>
      <c r="N376">
        <v>6.7000000000000002E-3</v>
      </c>
      <c r="O376">
        <v>0.16400000000000001</v>
      </c>
      <c r="P376" s="70">
        <v>51221.34</v>
      </c>
      <c r="Q376">
        <v>0.2155</v>
      </c>
      <c r="R376">
        <v>0.18940000000000001</v>
      </c>
      <c r="S376">
        <v>0.59519999999999995</v>
      </c>
      <c r="T376">
        <v>17.78</v>
      </c>
      <c r="U376">
        <v>16.62</v>
      </c>
      <c r="V376" s="70">
        <v>74801.47</v>
      </c>
      <c r="W376">
        <v>169.33</v>
      </c>
      <c r="X376" s="70">
        <v>88291.22</v>
      </c>
      <c r="Y376">
        <v>0.72499999999999998</v>
      </c>
      <c r="Z376">
        <v>0.2266</v>
      </c>
      <c r="AA376">
        <v>4.8399999999999999E-2</v>
      </c>
      <c r="AB376">
        <v>0.27500000000000002</v>
      </c>
      <c r="AC376">
        <v>88.29</v>
      </c>
      <c r="AD376" s="70">
        <v>2855.09</v>
      </c>
      <c r="AE376">
        <v>393.97</v>
      </c>
      <c r="AF376" s="70">
        <v>90544.2</v>
      </c>
      <c r="AG376" t="s">
        <v>751</v>
      </c>
      <c r="AH376" s="70">
        <v>25589</v>
      </c>
      <c r="AI376" s="70">
        <v>37982.19</v>
      </c>
      <c r="AJ376">
        <v>46.48</v>
      </c>
      <c r="AK376">
        <v>30.2</v>
      </c>
      <c r="AL376">
        <v>34.15</v>
      </c>
      <c r="AM376">
        <v>4.25</v>
      </c>
      <c r="AN376">
        <v>678.81</v>
      </c>
      <c r="AO376">
        <v>0.9788</v>
      </c>
      <c r="AP376" s="70">
        <v>1190.32</v>
      </c>
      <c r="AQ376" s="70">
        <v>1794.8</v>
      </c>
      <c r="AR376" s="70">
        <v>5672.66</v>
      </c>
      <c r="AS376">
        <v>502.95</v>
      </c>
      <c r="AT376">
        <v>302.05</v>
      </c>
      <c r="AU376" s="70">
        <v>9462.7800000000007</v>
      </c>
      <c r="AV376" s="70">
        <v>5922.13</v>
      </c>
      <c r="AW376">
        <v>0.55679999999999996</v>
      </c>
      <c r="AX376" s="70">
        <v>2714.34</v>
      </c>
      <c r="AY376">
        <v>0.25519999999999998</v>
      </c>
      <c r="AZ376">
        <v>782.63</v>
      </c>
      <c r="BA376">
        <v>7.3599999999999999E-2</v>
      </c>
      <c r="BB376" s="70">
        <v>1216.56</v>
      </c>
      <c r="BC376">
        <v>0.1144</v>
      </c>
      <c r="BD376" s="70">
        <v>10635.67</v>
      </c>
      <c r="BE376" s="70">
        <v>4343.1400000000003</v>
      </c>
      <c r="BF376">
        <v>1.8086</v>
      </c>
      <c r="BG376">
        <v>0.55089999999999995</v>
      </c>
      <c r="BH376">
        <v>0.218</v>
      </c>
      <c r="BI376">
        <v>0.1842</v>
      </c>
      <c r="BJ376">
        <v>2.9600000000000001E-2</v>
      </c>
      <c r="BK376">
        <v>1.7299999999999999E-2</v>
      </c>
    </row>
    <row r="377" spans="1:63" x14ac:dyDescent="0.25">
      <c r="A377" t="s">
        <v>456</v>
      </c>
      <c r="B377">
        <v>48900</v>
      </c>
      <c r="C377">
        <v>125.57</v>
      </c>
      <c r="D377">
        <v>8.9700000000000006</v>
      </c>
      <c r="E377" s="70">
        <v>1126.06</v>
      </c>
      <c r="F377" s="70">
        <v>1088.21</v>
      </c>
      <c r="G377">
        <v>2.0999999999999999E-3</v>
      </c>
      <c r="H377">
        <v>4.1999999999999997E-3</v>
      </c>
      <c r="I377">
        <v>1.1999999999999999E-3</v>
      </c>
      <c r="J377">
        <v>6.8999999999999999E-3</v>
      </c>
      <c r="K377">
        <v>0.9768</v>
      </c>
      <c r="L377">
        <v>8.8000000000000005E-3</v>
      </c>
      <c r="M377">
        <v>0.4486</v>
      </c>
      <c r="N377">
        <v>4.65E-2</v>
      </c>
      <c r="O377">
        <v>0.14560000000000001</v>
      </c>
      <c r="P377" s="70">
        <v>48987.25</v>
      </c>
      <c r="Q377">
        <v>0.2213</v>
      </c>
      <c r="R377">
        <v>0.1666</v>
      </c>
      <c r="S377">
        <v>0.61209999999999998</v>
      </c>
      <c r="T377">
        <v>17.07</v>
      </c>
      <c r="U377">
        <v>8.25</v>
      </c>
      <c r="V377" s="70">
        <v>65906.649999999994</v>
      </c>
      <c r="W377">
        <v>131.72999999999999</v>
      </c>
      <c r="X377" s="70">
        <v>166259.68</v>
      </c>
      <c r="Y377">
        <v>0.68079999999999996</v>
      </c>
      <c r="Z377">
        <v>0.13220000000000001</v>
      </c>
      <c r="AA377">
        <v>0.187</v>
      </c>
      <c r="AB377">
        <v>0.31919999999999998</v>
      </c>
      <c r="AC377">
        <v>166.26</v>
      </c>
      <c r="AD377" s="70">
        <v>4759.62</v>
      </c>
      <c r="AE377">
        <v>460.9</v>
      </c>
      <c r="AF377" s="70">
        <v>157424.25</v>
      </c>
      <c r="AG377" t="s">
        <v>751</v>
      </c>
      <c r="AH377" s="70">
        <v>31607</v>
      </c>
      <c r="AI377" s="70">
        <v>46803.86</v>
      </c>
      <c r="AJ377">
        <v>40.75</v>
      </c>
      <c r="AK377">
        <v>26.93</v>
      </c>
      <c r="AL377">
        <v>30.17</v>
      </c>
      <c r="AM377">
        <v>4.2300000000000004</v>
      </c>
      <c r="AN377">
        <v>883.52</v>
      </c>
      <c r="AO377">
        <v>1.0296000000000001</v>
      </c>
      <c r="AP377" s="70">
        <v>1413.78</v>
      </c>
      <c r="AQ377" s="70">
        <v>2093.6</v>
      </c>
      <c r="AR377" s="70">
        <v>5625.31</v>
      </c>
      <c r="AS377">
        <v>411.08</v>
      </c>
      <c r="AT377">
        <v>271.05</v>
      </c>
      <c r="AU377" s="70">
        <v>9814.82</v>
      </c>
      <c r="AV377" s="70">
        <v>4644</v>
      </c>
      <c r="AW377">
        <v>0.41499999999999998</v>
      </c>
      <c r="AX377" s="70">
        <v>4438.24</v>
      </c>
      <c r="AY377">
        <v>0.39660000000000001</v>
      </c>
      <c r="AZ377" s="70">
        <v>1056.6400000000001</v>
      </c>
      <c r="BA377">
        <v>9.4399999999999998E-2</v>
      </c>
      <c r="BB377" s="70">
        <v>1052.67</v>
      </c>
      <c r="BC377">
        <v>9.4100000000000003E-2</v>
      </c>
      <c r="BD377" s="70">
        <v>11191.55</v>
      </c>
      <c r="BE377" s="70">
        <v>3515.2</v>
      </c>
      <c r="BF377">
        <v>0.87139999999999995</v>
      </c>
      <c r="BG377">
        <v>0.5212</v>
      </c>
      <c r="BH377">
        <v>0.23910000000000001</v>
      </c>
      <c r="BI377">
        <v>0.1691</v>
      </c>
      <c r="BJ377">
        <v>4.0099999999999997E-2</v>
      </c>
      <c r="BK377">
        <v>3.0499999999999999E-2</v>
      </c>
    </row>
    <row r="378" spans="1:63" x14ac:dyDescent="0.25">
      <c r="A378" t="s">
        <v>457</v>
      </c>
      <c r="B378">
        <v>50047</v>
      </c>
      <c r="C378">
        <v>29.57</v>
      </c>
      <c r="D378">
        <v>153.54</v>
      </c>
      <c r="E378" s="70">
        <v>4540.2700000000004</v>
      </c>
      <c r="F378" s="70">
        <v>4311.03</v>
      </c>
      <c r="G378">
        <v>2.5000000000000001E-2</v>
      </c>
      <c r="H378">
        <v>7.6899999999999996E-2</v>
      </c>
      <c r="I378">
        <v>1.2999999999999999E-3</v>
      </c>
      <c r="J378">
        <v>3.39E-2</v>
      </c>
      <c r="K378">
        <v>0.82050000000000001</v>
      </c>
      <c r="L378">
        <v>4.24E-2</v>
      </c>
      <c r="M378">
        <v>0.24779999999999999</v>
      </c>
      <c r="N378">
        <v>1.83E-2</v>
      </c>
      <c r="O378">
        <v>0.1255</v>
      </c>
      <c r="P378" s="70">
        <v>61468.98</v>
      </c>
      <c r="Q378">
        <v>0.25600000000000001</v>
      </c>
      <c r="R378">
        <v>0.20330000000000001</v>
      </c>
      <c r="S378">
        <v>0.54069999999999996</v>
      </c>
      <c r="T378">
        <v>19.149999999999999</v>
      </c>
      <c r="U378">
        <v>24.13</v>
      </c>
      <c r="V378" s="70">
        <v>82159.86</v>
      </c>
      <c r="W378">
        <v>184.98</v>
      </c>
      <c r="X378" s="70">
        <v>164501.67000000001</v>
      </c>
      <c r="Y378">
        <v>0.7631</v>
      </c>
      <c r="Z378">
        <v>0.2112</v>
      </c>
      <c r="AA378">
        <v>2.5700000000000001E-2</v>
      </c>
      <c r="AB378">
        <v>0.2369</v>
      </c>
      <c r="AC378">
        <v>164.5</v>
      </c>
      <c r="AD378" s="70">
        <v>6684.5</v>
      </c>
      <c r="AE378">
        <v>801.55</v>
      </c>
      <c r="AF378" s="70">
        <v>186349.27</v>
      </c>
      <c r="AG378" t="s">
        <v>751</v>
      </c>
      <c r="AH378" s="70">
        <v>41223</v>
      </c>
      <c r="AI378" s="70">
        <v>64852.34</v>
      </c>
      <c r="AJ378">
        <v>61.84</v>
      </c>
      <c r="AK378">
        <v>39.42</v>
      </c>
      <c r="AL378">
        <v>41.73</v>
      </c>
      <c r="AM378">
        <v>4.7699999999999996</v>
      </c>
      <c r="AN378" s="70">
        <v>1044.9000000000001</v>
      </c>
      <c r="AO378">
        <v>0.83930000000000005</v>
      </c>
      <c r="AP378" s="70">
        <v>1210.08</v>
      </c>
      <c r="AQ378" s="70">
        <v>1791.54</v>
      </c>
      <c r="AR378" s="70">
        <v>5862.78</v>
      </c>
      <c r="AS378">
        <v>559.76</v>
      </c>
      <c r="AT378">
        <v>272.22000000000003</v>
      </c>
      <c r="AU378" s="70">
        <v>9696.39</v>
      </c>
      <c r="AV378" s="70">
        <v>3194.9</v>
      </c>
      <c r="AW378">
        <v>0.30099999999999999</v>
      </c>
      <c r="AX378" s="70">
        <v>6066.74</v>
      </c>
      <c r="AY378">
        <v>0.5716</v>
      </c>
      <c r="AZ378">
        <v>843.3</v>
      </c>
      <c r="BA378">
        <v>7.9500000000000001E-2</v>
      </c>
      <c r="BB378">
        <v>508.02</v>
      </c>
      <c r="BC378">
        <v>4.7899999999999998E-2</v>
      </c>
      <c r="BD378" s="70">
        <v>10612.96</v>
      </c>
      <c r="BE378" s="70">
        <v>1603.16</v>
      </c>
      <c r="BF378">
        <v>0.2485</v>
      </c>
      <c r="BG378">
        <v>0.58819999999999995</v>
      </c>
      <c r="BH378">
        <v>0.2233</v>
      </c>
      <c r="BI378">
        <v>0.13719999999999999</v>
      </c>
      <c r="BJ378">
        <v>3.0599999999999999E-2</v>
      </c>
      <c r="BK378">
        <v>2.07E-2</v>
      </c>
    </row>
    <row r="379" spans="1:63" x14ac:dyDescent="0.25">
      <c r="A379" t="s">
        <v>458</v>
      </c>
      <c r="B379">
        <v>50708</v>
      </c>
      <c r="C379">
        <v>77.099999999999994</v>
      </c>
      <c r="D379">
        <v>13.52</v>
      </c>
      <c r="E379">
        <v>992.9</v>
      </c>
      <c r="F379">
        <v>936.87</v>
      </c>
      <c r="G379">
        <v>3.8999999999999998E-3</v>
      </c>
      <c r="H379">
        <v>1.5599999999999999E-2</v>
      </c>
      <c r="I379">
        <v>8.0000000000000004E-4</v>
      </c>
      <c r="J379">
        <v>3.6999999999999998E-2</v>
      </c>
      <c r="K379">
        <v>0.91420000000000001</v>
      </c>
      <c r="L379">
        <v>2.86E-2</v>
      </c>
      <c r="M379">
        <v>0.49020000000000002</v>
      </c>
      <c r="N379">
        <v>5.7999999999999996E-3</v>
      </c>
      <c r="O379">
        <v>0.16869999999999999</v>
      </c>
      <c r="P379" s="70">
        <v>48511.72</v>
      </c>
      <c r="Q379">
        <v>0.2646</v>
      </c>
      <c r="R379">
        <v>0.17</v>
      </c>
      <c r="S379">
        <v>0.56540000000000001</v>
      </c>
      <c r="T379">
        <v>16.55</v>
      </c>
      <c r="U379">
        <v>9.09</v>
      </c>
      <c r="V379" s="70">
        <v>60731.57</v>
      </c>
      <c r="W379">
        <v>105.13</v>
      </c>
      <c r="X379" s="70">
        <v>117829.96</v>
      </c>
      <c r="Y379">
        <v>0.79210000000000003</v>
      </c>
      <c r="Z379">
        <v>0.14030000000000001</v>
      </c>
      <c r="AA379">
        <v>6.7599999999999993E-2</v>
      </c>
      <c r="AB379">
        <v>0.2079</v>
      </c>
      <c r="AC379">
        <v>117.83</v>
      </c>
      <c r="AD379" s="70">
        <v>3295.14</v>
      </c>
      <c r="AE379">
        <v>456.79</v>
      </c>
      <c r="AF379" s="70">
        <v>115192.24</v>
      </c>
      <c r="AG379" t="s">
        <v>751</v>
      </c>
      <c r="AH379" s="70">
        <v>30657</v>
      </c>
      <c r="AI379" s="70">
        <v>43026.84</v>
      </c>
      <c r="AJ379">
        <v>43.89</v>
      </c>
      <c r="AK379">
        <v>26.74</v>
      </c>
      <c r="AL379">
        <v>31.61</v>
      </c>
      <c r="AM379">
        <v>3.82</v>
      </c>
      <c r="AN379" s="70">
        <v>1092.03</v>
      </c>
      <c r="AO379">
        <v>1.105</v>
      </c>
      <c r="AP379" s="70">
        <v>1396.37</v>
      </c>
      <c r="AQ379" s="70">
        <v>1909.74</v>
      </c>
      <c r="AR379" s="70">
        <v>5485.35</v>
      </c>
      <c r="AS379">
        <v>455.86</v>
      </c>
      <c r="AT379">
        <v>235.53</v>
      </c>
      <c r="AU379" s="70">
        <v>9482.85</v>
      </c>
      <c r="AV379" s="70">
        <v>5574.98</v>
      </c>
      <c r="AW379">
        <v>0.49680000000000002</v>
      </c>
      <c r="AX379" s="70">
        <v>3503.11</v>
      </c>
      <c r="AY379">
        <v>0.31209999999999999</v>
      </c>
      <c r="AZ379" s="70">
        <v>1149.93</v>
      </c>
      <c r="BA379">
        <v>0.10249999999999999</v>
      </c>
      <c r="BB379">
        <v>994.64</v>
      </c>
      <c r="BC379">
        <v>8.8599999999999998E-2</v>
      </c>
      <c r="BD379" s="70">
        <v>11222.65</v>
      </c>
      <c r="BE379" s="70">
        <v>3908.22</v>
      </c>
      <c r="BF379">
        <v>1.2088000000000001</v>
      </c>
      <c r="BG379">
        <v>0.52110000000000001</v>
      </c>
      <c r="BH379">
        <v>0.20610000000000001</v>
      </c>
      <c r="BI379">
        <v>0.21210000000000001</v>
      </c>
      <c r="BJ379">
        <v>3.5900000000000001E-2</v>
      </c>
      <c r="BK379">
        <v>2.4799999999999999E-2</v>
      </c>
    </row>
    <row r="380" spans="1:63" x14ac:dyDescent="0.25">
      <c r="A380" t="s">
        <v>459</v>
      </c>
      <c r="B380">
        <v>44503</v>
      </c>
      <c r="C380">
        <v>44.67</v>
      </c>
      <c r="D380">
        <v>106.31</v>
      </c>
      <c r="E380" s="70">
        <v>4748.4399999999996</v>
      </c>
      <c r="F380" s="70">
        <v>4518.84</v>
      </c>
      <c r="G380">
        <v>1.8599999999999998E-2</v>
      </c>
      <c r="H380">
        <v>1.9800000000000002E-2</v>
      </c>
      <c r="I380">
        <v>1.1999999999999999E-3</v>
      </c>
      <c r="J380">
        <v>2.3699999999999999E-2</v>
      </c>
      <c r="K380">
        <v>0.91020000000000001</v>
      </c>
      <c r="L380">
        <v>2.6499999999999999E-2</v>
      </c>
      <c r="M380">
        <v>0.2031</v>
      </c>
      <c r="N380">
        <v>1.06E-2</v>
      </c>
      <c r="O380">
        <v>0.1166</v>
      </c>
      <c r="P380" s="70">
        <v>60523.13</v>
      </c>
      <c r="Q380">
        <v>0.20519999999999999</v>
      </c>
      <c r="R380">
        <v>0.2084</v>
      </c>
      <c r="S380">
        <v>0.58640000000000003</v>
      </c>
      <c r="T380">
        <v>19.86</v>
      </c>
      <c r="U380">
        <v>23.99</v>
      </c>
      <c r="V380" s="70">
        <v>80831.92</v>
      </c>
      <c r="W380">
        <v>194.54</v>
      </c>
      <c r="X380" s="70">
        <v>159705.60999999999</v>
      </c>
      <c r="Y380">
        <v>0.80549999999999999</v>
      </c>
      <c r="Z380">
        <v>0.1704</v>
      </c>
      <c r="AA380">
        <v>2.41E-2</v>
      </c>
      <c r="AB380">
        <v>0.19450000000000001</v>
      </c>
      <c r="AC380">
        <v>159.71</v>
      </c>
      <c r="AD380" s="70">
        <v>6149.33</v>
      </c>
      <c r="AE380">
        <v>773.02</v>
      </c>
      <c r="AF380" s="70">
        <v>183322.83</v>
      </c>
      <c r="AG380" t="s">
        <v>751</v>
      </c>
      <c r="AH380" s="70">
        <v>41443</v>
      </c>
      <c r="AI380" s="70">
        <v>66363.09</v>
      </c>
      <c r="AJ380">
        <v>62.5</v>
      </c>
      <c r="AK380">
        <v>37.21</v>
      </c>
      <c r="AL380">
        <v>38.840000000000003</v>
      </c>
      <c r="AM380">
        <v>4.46</v>
      </c>
      <c r="AN380" s="70">
        <v>1533.79</v>
      </c>
      <c r="AO380">
        <v>0.79020000000000001</v>
      </c>
      <c r="AP380" s="70">
        <v>1130.94</v>
      </c>
      <c r="AQ380" s="70">
        <v>1788.64</v>
      </c>
      <c r="AR380" s="70">
        <v>5559.4</v>
      </c>
      <c r="AS380">
        <v>559.01</v>
      </c>
      <c r="AT380">
        <v>261.87</v>
      </c>
      <c r="AU380" s="70">
        <v>9299.86</v>
      </c>
      <c r="AV380" s="70">
        <v>3328.61</v>
      </c>
      <c r="AW380">
        <v>0.33200000000000002</v>
      </c>
      <c r="AX380" s="70">
        <v>5537.23</v>
      </c>
      <c r="AY380">
        <v>0.55230000000000001</v>
      </c>
      <c r="AZ380">
        <v>725.3</v>
      </c>
      <c r="BA380">
        <v>7.2300000000000003E-2</v>
      </c>
      <c r="BB380">
        <v>434.78</v>
      </c>
      <c r="BC380">
        <v>4.3400000000000001E-2</v>
      </c>
      <c r="BD380" s="70">
        <v>10025.92</v>
      </c>
      <c r="BE380" s="70">
        <v>1991.07</v>
      </c>
      <c r="BF380">
        <v>0.30320000000000003</v>
      </c>
      <c r="BG380">
        <v>0.59179999999999999</v>
      </c>
      <c r="BH380">
        <v>0.22839999999999999</v>
      </c>
      <c r="BI380">
        <v>0.12709999999999999</v>
      </c>
      <c r="BJ380">
        <v>3.3099999999999997E-2</v>
      </c>
      <c r="BK380">
        <v>1.95E-2</v>
      </c>
    </row>
    <row r="381" spans="1:63" x14ac:dyDescent="0.25">
      <c r="A381" t="s">
        <v>460</v>
      </c>
      <c r="B381">
        <v>50567</v>
      </c>
      <c r="C381">
        <v>82.76</v>
      </c>
      <c r="D381">
        <v>16.45</v>
      </c>
      <c r="E381" s="70">
        <v>1361.1</v>
      </c>
      <c r="F381" s="70">
        <v>1345.05</v>
      </c>
      <c r="G381">
        <v>3.3E-3</v>
      </c>
      <c r="H381">
        <v>6.7999999999999996E-3</v>
      </c>
      <c r="I381">
        <v>1.6000000000000001E-3</v>
      </c>
      <c r="J381">
        <v>1.7600000000000001E-2</v>
      </c>
      <c r="K381">
        <v>0.94950000000000001</v>
      </c>
      <c r="L381">
        <v>2.12E-2</v>
      </c>
      <c r="M381">
        <v>0.35149999999999998</v>
      </c>
      <c r="N381">
        <v>3.0000000000000001E-3</v>
      </c>
      <c r="O381">
        <v>0.13</v>
      </c>
      <c r="P381" s="70">
        <v>51593.16</v>
      </c>
      <c r="Q381">
        <v>0.25580000000000003</v>
      </c>
      <c r="R381">
        <v>0.1908</v>
      </c>
      <c r="S381">
        <v>0.5534</v>
      </c>
      <c r="T381">
        <v>18.62</v>
      </c>
      <c r="U381">
        <v>10.09</v>
      </c>
      <c r="V381" s="70">
        <v>66513.17</v>
      </c>
      <c r="W381">
        <v>130.22</v>
      </c>
      <c r="X381" s="70">
        <v>128079.23</v>
      </c>
      <c r="Y381">
        <v>0.86499999999999999</v>
      </c>
      <c r="Z381">
        <v>8.2900000000000001E-2</v>
      </c>
      <c r="AA381">
        <v>5.21E-2</v>
      </c>
      <c r="AB381">
        <v>0.13500000000000001</v>
      </c>
      <c r="AC381">
        <v>128.08000000000001</v>
      </c>
      <c r="AD381" s="70">
        <v>3370.85</v>
      </c>
      <c r="AE381">
        <v>462.25</v>
      </c>
      <c r="AF381" s="70">
        <v>129864.18</v>
      </c>
      <c r="AG381" t="s">
        <v>751</v>
      </c>
      <c r="AH381" s="70">
        <v>33279</v>
      </c>
      <c r="AI381" s="70">
        <v>48091.64</v>
      </c>
      <c r="AJ381">
        <v>41.51</v>
      </c>
      <c r="AK381">
        <v>25.14</v>
      </c>
      <c r="AL381">
        <v>28.66</v>
      </c>
      <c r="AM381">
        <v>4.5199999999999996</v>
      </c>
      <c r="AN381" s="70">
        <v>1276.6600000000001</v>
      </c>
      <c r="AO381">
        <v>1.1762999999999999</v>
      </c>
      <c r="AP381" s="70">
        <v>1236.54</v>
      </c>
      <c r="AQ381" s="70">
        <v>1831.12</v>
      </c>
      <c r="AR381" s="70">
        <v>5177.4799999999996</v>
      </c>
      <c r="AS381">
        <v>424.26</v>
      </c>
      <c r="AT381">
        <v>216.38</v>
      </c>
      <c r="AU381" s="70">
        <v>8885.77</v>
      </c>
      <c r="AV381" s="70">
        <v>4628.6899999999996</v>
      </c>
      <c r="AW381">
        <v>0.46600000000000003</v>
      </c>
      <c r="AX381" s="70">
        <v>3561.12</v>
      </c>
      <c r="AY381">
        <v>0.35849999999999999</v>
      </c>
      <c r="AZ381" s="70">
        <v>1093.27</v>
      </c>
      <c r="BA381">
        <v>0.1101</v>
      </c>
      <c r="BB381">
        <v>650.32000000000005</v>
      </c>
      <c r="BC381">
        <v>6.5500000000000003E-2</v>
      </c>
      <c r="BD381" s="70">
        <v>9933.39</v>
      </c>
      <c r="BE381" s="70">
        <v>3812.09</v>
      </c>
      <c r="BF381">
        <v>1.06</v>
      </c>
      <c r="BG381">
        <v>0.54610000000000003</v>
      </c>
      <c r="BH381">
        <v>0.2104</v>
      </c>
      <c r="BI381">
        <v>0.18379999999999999</v>
      </c>
      <c r="BJ381">
        <v>3.8100000000000002E-2</v>
      </c>
      <c r="BK381">
        <v>2.1499999999999998E-2</v>
      </c>
    </row>
    <row r="382" spans="1:63" x14ac:dyDescent="0.25">
      <c r="A382" t="s">
        <v>461</v>
      </c>
      <c r="B382">
        <v>50641</v>
      </c>
      <c r="C382">
        <v>79</v>
      </c>
      <c r="D382">
        <v>10.45</v>
      </c>
      <c r="E382">
        <v>825.39</v>
      </c>
      <c r="F382">
        <v>785.14</v>
      </c>
      <c r="G382">
        <v>3.8E-3</v>
      </c>
      <c r="H382">
        <v>1.2E-2</v>
      </c>
      <c r="I382">
        <v>8.0000000000000004E-4</v>
      </c>
      <c r="J382">
        <v>2.9899999999999999E-2</v>
      </c>
      <c r="K382">
        <v>0.92830000000000001</v>
      </c>
      <c r="L382">
        <v>2.53E-2</v>
      </c>
      <c r="M382">
        <v>0.50309999999999999</v>
      </c>
      <c r="N382">
        <v>7.3000000000000001E-3</v>
      </c>
      <c r="O382">
        <v>0.1593</v>
      </c>
      <c r="P382" s="70">
        <v>46904.28</v>
      </c>
      <c r="Q382">
        <v>0.2427</v>
      </c>
      <c r="R382">
        <v>0.18770000000000001</v>
      </c>
      <c r="S382">
        <v>0.5696</v>
      </c>
      <c r="T382">
        <v>16</v>
      </c>
      <c r="U382">
        <v>8.4700000000000006</v>
      </c>
      <c r="V382" s="70">
        <v>57744.01</v>
      </c>
      <c r="W382">
        <v>93.42</v>
      </c>
      <c r="X382" s="70">
        <v>114236.39</v>
      </c>
      <c r="Y382">
        <v>0.80600000000000005</v>
      </c>
      <c r="Z382">
        <v>0.1191</v>
      </c>
      <c r="AA382">
        <v>7.4899999999999994E-2</v>
      </c>
      <c r="AB382">
        <v>0.19400000000000001</v>
      </c>
      <c r="AC382">
        <v>114.24</v>
      </c>
      <c r="AD382" s="70">
        <v>3120.54</v>
      </c>
      <c r="AE382">
        <v>431.03</v>
      </c>
      <c r="AF382" s="70">
        <v>110109.81</v>
      </c>
      <c r="AG382" t="s">
        <v>751</v>
      </c>
      <c r="AH382" s="70">
        <v>30657</v>
      </c>
      <c r="AI382" s="70">
        <v>42587.49</v>
      </c>
      <c r="AJ382">
        <v>41.83</v>
      </c>
      <c r="AK382">
        <v>26.04</v>
      </c>
      <c r="AL382">
        <v>30.81</v>
      </c>
      <c r="AM382">
        <v>3.8</v>
      </c>
      <c r="AN382" s="70">
        <v>1190.3699999999999</v>
      </c>
      <c r="AO382">
        <v>1.1911</v>
      </c>
      <c r="AP382" s="70">
        <v>1389.46</v>
      </c>
      <c r="AQ382" s="70">
        <v>1912.53</v>
      </c>
      <c r="AR382" s="70">
        <v>5545.55</v>
      </c>
      <c r="AS382">
        <v>453.25</v>
      </c>
      <c r="AT382">
        <v>240.87</v>
      </c>
      <c r="AU382" s="70">
        <v>9541.67</v>
      </c>
      <c r="AV382" s="70">
        <v>5621.51</v>
      </c>
      <c r="AW382">
        <v>0.499</v>
      </c>
      <c r="AX382" s="70">
        <v>3481.89</v>
      </c>
      <c r="AY382">
        <v>0.309</v>
      </c>
      <c r="AZ382" s="70">
        <v>1178.74</v>
      </c>
      <c r="BA382">
        <v>0.1046</v>
      </c>
      <c r="BB382">
        <v>984.37</v>
      </c>
      <c r="BC382">
        <v>8.7400000000000005E-2</v>
      </c>
      <c r="BD382" s="70">
        <v>11266.52</v>
      </c>
      <c r="BE382" s="70">
        <v>4273.3500000000004</v>
      </c>
      <c r="BF382">
        <v>1.4375</v>
      </c>
      <c r="BG382">
        <v>0.51649999999999996</v>
      </c>
      <c r="BH382">
        <v>0.20619999999999999</v>
      </c>
      <c r="BI382">
        <v>0.214</v>
      </c>
      <c r="BJ382">
        <v>3.56E-2</v>
      </c>
      <c r="BK382">
        <v>2.7699999999999999E-2</v>
      </c>
    </row>
    <row r="383" spans="1:63" x14ac:dyDescent="0.25">
      <c r="A383" t="s">
        <v>462</v>
      </c>
      <c r="B383">
        <v>44511</v>
      </c>
      <c r="C383">
        <v>9.76</v>
      </c>
      <c r="D383">
        <v>333.45</v>
      </c>
      <c r="E383" s="70">
        <v>3255.15</v>
      </c>
      <c r="F383" s="70">
        <v>2787.89</v>
      </c>
      <c r="G383">
        <v>7.0000000000000001E-3</v>
      </c>
      <c r="H383">
        <v>0.41720000000000002</v>
      </c>
      <c r="I383">
        <v>1.1999999999999999E-3</v>
      </c>
      <c r="J383">
        <v>7.3400000000000007E-2</v>
      </c>
      <c r="K383">
        <v>0.40899999999999997</v>
      </c>
      <c r="L383">
        <v>9.2200000000000004E-2</v>
      </c>
      <c r="M383">
        <v>0.74370000000000003</v>
      </c>
      <c r="N383">
        <v>3.56E-2</v>
      </c>
      <c r="O383">
        <v>0.17680000000000001</v>
      </c>
      <c r="P383" s="70">
        <v>55937.05</v>
      </c>
      <c r="Q383">
        <v>0.22739999999999999</v>
      </c>
      <c r="R383">
        <v>0.18679999999999999</v>
      </c>
      <c r="S383">
        <v>0.58579999999999999</v>
      </c>
      <c r="T383">
        <v>18.38</v>
      </c>
      <c r="U383">
        <v>21.04</v>
      </c>
      <c r="V383" s="70">
        <v>77440.09</v>
      </c>
      <c r="W383">
        <v>152.63999999999999</v>
      </c>
      <c r="X383" s="70">
        <v>80245.919999999998</v>
      </c>
      <c r="Y383">
        <v>0.69189999999999996</v>
      </c>
      <c r="Z383">
        <v>0.26800000000000002</v>
      </c>
      <c r="AA383">
        <v>4.02E-2</v>
      </c>
      <c r="AB383">
        <v>0.30809999999999998</v>
      </c>
      <c r="AC383">
        <v>80.25</v>
      </c>
      <c r="AD383" s="70">
        <v>3452.84</v>
      </c>
      <c r="AE383">
        <v>457.76</v>
      </c>
      <c r="AF383" s="70">
        <v>84342.26</v>
      </c>
      <c r="AG383" t="s">
        <v>751</v>
      </c>
      <c r="AH383" s="70">
        <v>23858</v>
      </c>
      <c r="AI383" s="70">
        <v>36004.81</v>
      </c>
      <c r="AJ383">
        <v>61.1</v>
      </c>
      <c r="AK383">
        <v>40.11</v>
      </c>
      <c r="AL383">
        <v>45.83</v>
      </c>
      <c r="AM383">
        <v>4.72</v>
      </c>
      <c r="AN383">
        <v>0</v>
      </c>
      <c r="AO383">
        <v>1.2222</v>
      </c>
      <c r="AP383" s="70">
        <v>1527.1</v>
      </c>
      <c r="AQ383" s="70">
        <v>2087.63</v>
      </c>
      <c r="AR383" s="70">
        <v>6415.28</v>
      </c>
      <c r="AS383">
        <v>658.73</v>
      </c>
      <c r="AT383">
        <v>445.8</v>
      </c>
      <c r="AU383" s="70">
        <v>11134.54</v>
      </c>
      <c r="AV383" s="70">
        <v>7069.64</v>
      </c>
      <c r="AW383">
        <v>0.54830000000000001</v>
      </c>
      <c r="AX383" s="70">
        <v>3327.56</v>
      </c>
      <c r="AY383">
        <v>0.2581</v>
      </c>
      <c r="AZ383">
        <v>899.66</v>
      </c>
      <c r="BA383">
        <v>6.9800000000000001E-2</v>
      </c>
      <c r="BB383" s="70">
        <v>1597.38</v>
      </c>
      <c r="BC383">
        <v>0.1239</v>
      </c>
      <c r="BD383" s="70">
        <v>12894.23</v>
      </c>
      <c r="BE383" s="70">
        <v>4446.12</v>
      </c>
      <c r="BF383">
        <v>2.0979999999999999</v>
      </c>
      <c r="BG383">
        <v>0.52170000000000005</v>
      </c>
      <c r="BH383">
        <v>0.2014</v>
      </c>
      <c r="BI383">
        <v>0.23400000000000001</v>
      </c>
      <c r="BJ383">
        <v>2.5399999999999999E-2</v>
      </c>
      <c r="BK383">
        <v>1.7600000000000001E-2</v>
      </c>
    </row>
    <row r="384" spans="1:63" x14ac:dyDescent="0.25">
      <c r="A384" t="s">
        <v>463</v>
      </c>
      <c r="B384">
        <v>48025</v>
      </c>
      <c r="C384">
        <v>106.19</v>
      </c>
      <c r="D384">
        <v>15.97</v>
      </c>
      <c r="E384" s="70">
        <v>1695.86</v>
      </c>
      <c r="F384" s="70">
        <v>1684.51</v>
      </c>
      <c r="G384">
        <v>2.3999999999999998E-3</v>
      </c>
      <c r="H384">
        <v>5.4999999999999997E-3</v>
      </c>
      <c r="I384">
        <v>1E-3</v>
      </c>
      <c r="J384">
        <v>1.01E-2</v>
      </c>
      <c r="K384">
        <v>0.96460000000000001</v>
      </c>
      <c r="L384">
        <v>1.6400000000000001E-2</v>
      </c>
      <c r="M384">
        <v>0.4103</v>
      </c>
      <c r="N384">
        <v>2.0999999999999999E-3</v>
      </c>
      <c r="O384">
        <v>0.13519999999999999</v>
      </c>
      <c r="P384" s="70">
        <v>50981.73</v>
      </c>
      <c r="Q384">
        <v>0.1762</v>
      </c>
      <c r="R384">
        <v>0.19589999999999999</v>
      </c>
      <c r="S384">
        <v>0.62780000000000002</v>
      </c>
      <c r="T384">
        <v>18.670000000000002</v>
      </c>
      <c r="U384">
        <v>12.74</v>
      </c>
      <c r="V384" s="70">
        <v>65981.960000000006</v>
      </c>
      <c r="W384">
        <v>128.37</v>
      </c>
      <c r="X384" s="70">
        <v>116973.87</v>
      </c>
      <c r="Y384">
        <v>0.84330000000000005</v>
      </c>
      <c r="Z384">
        <v>9.5799999999999996E-2</v>
      </c>
      <c r="AA384">
        <v>6.0900000000000003E-2</v>
      </c>
      <c r="AB384">
        <v>0.15670000000000001</v>
      </c>
      <c r="AC384">
        <v>116.97</v>
      </c>
      <c r="AD384" s="70">
        <v>3182.87</v>
      </c>
      <c r="AE384">
        <v>418.64</v>
      </c>
      <c r="AF384" s="70">
        <v>117988.8</v>
      </c>
      <c r="AG384" t="s">
        <v>751</v>
      </c>
      <c r="AH384" s="70">
        <v>32200</v>
      </c>
      <c r="AI384" s="70">
        <v>46357.9</v>
      </c>
      <c r="AJ384">
        <v>41.95</v>
      </c>
      <c r="AK384">
        <v>25.74</v>
      </c>
      <c r="AL384">
        <v>30.18</v>
      </c>
      <c r="AM384">
        <v>4.12</v>
      </c>
      <c r="AN384">
        <v>732.42</v>
      </c>
      <c r="AO384">
        <v>0.97799999999999998</v>
      </c>
      <c r="AP384" s="70">
        <v>1135.77</v>
      </c>
      <c r="AQ384" s="70">
        <v>1845.89</v>
      </c>
      <c r="AR384" s="70">
        <v>5049.1099999999997</v>
      </c>
      <c r="AS384">
        <v>416.5</v>
      </c>
      <c r="AT384">
        <v>249.21</v>
      </c>
      <c r="AU384" s="70">
        <v>8696.4699999999993</v>
      </c>
      <c r="AV384" s="70">
        <v>5021.26</v>
      </c>
      <c r="AW384">
        <v>0.51280000000000003</v>
      </c>
      <c r="AX384" s="70">
        <v>3058.44</v>
      </c>
      <c r="AY384">
        <v>0.31230000000000002</v>
      </c>
      <c r="AZ384" s="70">
        <v>1020.25</v>
      </c>
      <c r="BA384">
        <v>0.1042</v>
      </c>
      <c r="BB384">
        <v>692.42</v>
      </c>
      <c r="BC384">
        <v>7.0699999999999999E-2</v>
      </c>
      <c r="BD384" s="70">
        <v>9792.3700000000008</v>
      </c>
      <c r="BE384" s="70">
        <v>4356.1499999999996</v>
      </c>
      <c r="BF384">
        <v>1.2826</v>
      </c>
      <c r="BG384">
        <v>0.54369999999999996</v>
      </c>
      <c r="BH384">
        <v>0.2278</v>
      </c>
      <c r="BI384">
        <v>0.16520000000000001</v>
      </c>
      <c r="BJ384">
        <v>3.8800000000000001E-2</v>
      </c>
      <c r="BK384">
        <v>2.4500000000000001E-2</v>
      </c>
    </row>
    <row r="385" spans="1:63" x14ac:dyDescent="0.25">
      <c r="A385" t="s">
        <v>464</v>
      </c>
      <c r="B385">
        <v>44529</v>
      </c>
      <c r="C385">
        <v>39.24</v>
      </c>
      <c r="D385">
        <v>112.98</v>
      </c>
      <c r="E385" s="70">
        <v>4432.97</v>
      </c>
      <c r="F385" s="70">
        <v>4228.22</v>
      </c>
      <c r="G385">
        <v>2.1899999999999999E-2</v>
      </c>
      <c r="H385">
        <v>5.7200000000000001E-2</v>
      </c>
      <c r="I385">
        <v>1.1999999999999999E-3</v>
      </c>
      <c r="J385">
        <v>3.3700000000000001E-2</v>
      </c>
      <c r="K385">
        <v>0.83450000000000002</v>
      </c>
      <c r="L385">
        <v>5.1499999999999997E-2</v>
      </c>
      <c r="M385">
        <v>0.37359999999999999</v>
      </c>
      <c r="N385">
        <v>1.5299999999999999E-2</v>
      </c>
      <c r="O385">
        <v>0.14180000000000001</v>
      </c>
      <c r="P385" s="70">
        <v>60229.16</v>
      </c>
      <c r="Q385">
        <v>0.22770000000000001</v>
      </c>
      <c r="R385">
        <v>0.19689999999999999</v>
      </c>
      <c r="S385">
        <v>0.57530000000000003</v>
      </c>
      <c r="T385">
        <v>18.260000000000002</v>
      </c>
      <c r="U385">
        <v>24.53</v>
      </c>
      <c r="V385" s="70">
        <v>84033.5</v>
      </c>
      <c r="W385">
        <v>177.21</v>
      </c>
      <c r="X385" s="70">
        <v>162510.43</v>
      </c>
      <c r="Y385">
        <v>0.67720000000000002</v>
      </c>
      <c r="Z385">
        <v>0.29110000000000003</v>
      </c>
      <c r="AA385">
        <v>3.1699999999999999E-2</v>
      </c>
      <c r="AB385">
        <v>0.32279999999999998</v>
      </c>
      <c r="AC385">
        <v>162.51</v>
      </c>
      <c r="AD385" s="70">
        <v>6533.02</v>
      </c>
      <c r="AE385">
        <v>717.28</v>
      </c>
      <c r="AF385" s="70">
        <v>181217</v>
      </c>
      <c r="AG385" t="s">
        <v>751</v>
      </c>
      <c r="AH385" s="70">
        <v>33476</v>
      </c>
      <c r="AI385" s="70">
        <v>50937.97</v>
      </c>
      <c r="AJ385">
        <v>63.8</v>
      </c>
      <c r="AK385">
        <v>37.53</v>
      </c>
      <c r="AL385">
        <v>41.51</v>
      </c>
      <c r="AM385">
        <v>4.4400000000000004</v>
      </c>
      <c r="AN385" s="70">
        <v>1572.78</v>
      </c>
      <c r="AO385">
        <v>1.0447</v>
      </c>
      <c r="AP385" s="70">
        <v>1365.93</v>
      </c>
      <c r="AQ385" s="70">
        <v>1907.39</v>
      </c>
      <c r="AR385" s="70">
        <v>6299.26</v>
      </c>
      <c r="AS385">
        <v>581.86</v>
      </c>
      <c r="AT385">
        <v>243.65</v>
      </c>
      <c r="AU385" s="70">
        <v>10398.09</v>
      </c>
      <c r="AV385" s="70">
        <v>3444.16</v>
      </c>
      <c r="AW385">
        <v>0.31409999999999999</v>
      </c>
      <c r="AX385" s="70">
        <v>6042.84</v>
      </c>
      <c r="AY385">
        <v>0.55110000000000003</v>
      </c>
      <c r="AZ385">
        <v>786.99</v>
      </c>
      <c r="BA385">
        <v>7.1800000000000003E-2</v>
      </c>
      <c r="BB385">
        <v>691.55</v>
      </c>
      <c r="BC385">
        <v>6.3100000000000003E-2</v>
      </c>
      <c r="BD385" s="70">
        <v>10965.55</v>
      </c>
      <c r="BE385" s="70">
        <v>1759.54</v>
      </c>
      <c r="BF385">
        <v>0.35</v>
      </c>
      <c r="BG385">
        <v>0.57969999999999999</v>
      </c>
      <c r="BH385">
        <v>0.2331</v>
      </c>
      <c r="BI385">
        <v>0.14050000000000001</v>
      </c>
      <c r="BJ385">
        <v>2.75E-2</v>
      </c>
      <c r="BK385">
        <v>1.9099999999999999E-2</v>
      </c>
    </row>
    <row r="386" spans="1:63" x14ac:dyDescent="0.25">
      <c r="A386" t="s">
        <v>465</v>
      </c>
      <c r="B386">
        <v>44537</v>
      </c>
      <c r="C386">
        <v>44.52</v>
      </c>
      <c r="D386">
        <v>93.1</v>
      </c>
      <c r="E386" s="70">
        <v>4145.28</v>
      </c>
      <c r="F386" s="70">
        <v>3974.5</v>
      </c>
      <c r="G386">
        <v>1.4200000000000001E-2</v>
      </c>
      <c r="H386">
        <v>2.1700000000000001E-2</v>
      </c>
      <c r="I386">
        <v>1.5E-3</v>
      </c>
      <c r="J386">
        <v>2.93E-2</v>
      </c>
      <c r="K386">
        <v>0.90049999999999997</v>
      </c>
      <c r="L386">
        <v>3.2800000000000003E-2</v>
      </c>
      <c r="M386">
        <v>0.25800000000000001</v>
      </c>
      <c r="N386">
        <v>0.01</v>
      </c>
      <c r="O386">
        <v>0.1176</v>
      </c>
      <c r="P386" s="70">
        <v>58179.11</v>
      </c>
      <c r="Q386">
        <v>0.2253</v>
      </c>
      <c r="R386">
        <v>0.2114</v>
      </c>
      <c r="S386">
        <v>0.56330000000000002</v>
      </c>
      <c r="T386">
        <v>20.239999999999998</v>
      </c>
      <c r="U386">
        <v>20.69</v>
      </c>
      <c r="V386" s="70">
        <v>80257.16</v>
      </c>
      <c r="W386">
        <v>196.17</v>
      </c>
      <c r="X386" s="70">
        <v>147091.29999999999</v>
      </c>
      <c r="Y386">
        <v>0.82420000000000004</v>
      </c>
      <c r="Z386">
        <v>0.14910000000000001</v>
      </c>
      <c r="AA386">
        <v>2.6800000000000001E-2</v>
      </c>
      <c r="AB386">
        <v>0.17580000000000001</v>
      </c>
      <c r="AC386">
        <v>147.09</v>
      </c>
      <c r="AD386" s="70">
        <v>5521.03</v>
      </c>
      <c r="AE386">
        <v>717.32</v>
      </c>
      <c r="AF386" s="70">
        <v>164729.10999999999</v>
      </c>
      <c r="AG386" t="s">
        <v>751</v>
      </c>
      <c r="AH386" s="70">
        <v>37789</v>
      </c>
      <c r="AI386" s="70">
        <v>58955.18</v>
      </c>
      <c r="AJ386">
        <v>58.33</v>
      </c>
      <c r="AK386">
        <v>36.15</v>
      </c>
      <c r="AL386">
        <v>38.380000000000003</v>
      </c>
      <c r="AM386">
        <v>4.6100000000000003</v>
      </c>
      <c r="AN386" s="70">
        <v>1302.3599999999999</v>
      </c>
      <c r="AO386">
        <v>0.87360000000000004</v>
      </c>
      <c r="AP386" s="70">
        <v>1086.92</v>
      </c>
      <c r="AQ386" s="70">
        <v>1732.02</v>
      </c>
      <c r="AR386" s="70">
        <v>5312.75</v>
      </c>
      <c r="AS386">
        <v>529.27</v>
      </c>
      <c r="AT386">
        <v>249.2</v>
      </c>
      <c r="AU386" s="70">
        <v>8910.17</v>
      </c>
      <c r="AV386" s="70">
        <v>3481.76</v>
      </c>
      <c r="AW386">
        <v>0.35870000000000002</v>
      </c>
      <c r="AX386" s="70">
        <v>4945.82</v>
      </c>
      <c r="AY386">
        <v>0.50960000000000005</v>
      </c>
      <c r="AZ386">
        <v>815.51</v>
      </c>
      <c r="BA386">
        <v>8.4000000000000005E-2</v>
      </c>
      <c r="BB386">
        <v>462.56</v>
      </c>
      <c r="BC386">
        <v>4.7699999999999999E-2</v>
      </c>
      <c r="BD386" s="70">
        <v>9705.65</v>
      </c>
      <c r="BE386" s="70">
        <v>2333.0100000000002</v>
      </c>
      <c r="BF386">
        <v>0.43259999999999998</v>
      </c>
      <c r="BG386">
        <v>0.58740000000000003</v>
      </c>
      <c r="BH386">
        <v>0.222</v>
      </c>
      <c r="BI386">
        <v>0.1421</v>
      </c>
      <c r="BJ386">
        <v>3.1800000000000002E-2</v>
      </c>
      <c r="BK386">
        <v>1.67E-2</v>
      </c>
    </row>
    <row r="387" spans="1:63" x14ac:dyDescent="0.25">
      <c r="A387" t="s">
        <v>466</v>
      </c>
      <c r="B387">
        <v>44545</v>
      </c>
      <c r="C387">
        <v>38.380000000000003</v>
      </c>
      <c r="D387">
        <v>120.99</v>
      </c>
      <c r="E387" s="70">
        <v>4643.7299999999996</v>
      </c>
      <c r="F387" s="70">
        <v>4433.8</v>
      </c>
      <c r="G387">
        <v>2.3E-2</v>
      </c>
      <c r="H387">
        <v>2.1000000000000001E-2</v>
      </c>
      <c r="I387">
        <v>1E-3</v>
      </c>
      <c r="J387">
        <v>2.1499999999999998E-2</v>
      </c>
      <c r="K387">
        <v>0.90810000000000002</v>
      </c>
      <c r="L387">
        <v>2.5499999999999998E-2</v>
      </c>
      <c r="M387">
        <v>0.1842</v>
      </c>
      <c r="N387">
        <v>1.06E-2</v>
      </c>
      <c r="O387">
        <v>0.1154</v>
      </c>
      <c r="P387" s="70">
        <v>61796.88</v>
      </c>
      <c r="Q387">
        <v>0.18640000000000001</v>
      </c>
      <c r="R387">
        <v>0.21659999999999999</v>
      </c>
      <c r="S387">
        <v>0.59699999999999998</v>
      </c>
      <c r="T387">
        <v>19.75</v>
      </c>
      <c r="U387">
        <v>22.31</v>
      </c>
      <c r="V387" s="70">
        <v>82845.960000000006</v>
      </c>
      <c r="W387">
        <v>205.41</v>
      </c>
      <c r="X387" s="70">
        <v>170695.34</v>
      </c>
      <c r="Y387">
        <v>0.79149999999999998</v>
      </c>
      <c r="Z387">
        <v>0.18290000000000001</v>
      </c>
      <c r="AA387">
        <v>2.5600000000000001E-2</v>
      </c>
      <c r="AB387">
        <v>0.20849999999999999</v>
      </c>
      <c r="AC387">
        <v>170.7</v>
      </c>
      <c r="AD387" s="70">
        <v>6623.51</v>
      </c>
      <c r="AE387">
        <v>818.4</v>
      </c>
      <c r="AF387" s="70">
        <v>195063.73</v>
      </c>
      <c r="AG387" t="s">
        <v>751</v>
      </c>
      <c r="AH387" s="70">
        <v>41772</v>
      </c>
      <c r="AI387" s="70">
        <v>70739.23</v>
      </c>
      <c r="AJ387">
        <v>64.41</v>
      </c>
      <c r="AK387">
        <v>37.47</v>
      </c>
      <c r="AL387">
        <v>39.93</v>
      </c>
      <c r="AM387">
        <v>4.55</v>
      </c>
      <c r="AN387">
        <v>0</v>
      </c>
      <c r="AO387">
        <v>0.74570000000000003</v>
      </c>
      <c r="AP387" s="70">
        <v>1145.4100000000001</v>
      </c>
      <c r="AQ387" s="70">
        <v>1816.37</v>
      </c>
      <c r="AR387" s="70">
        <v>5748.65</v>
      </c>
      <c r="AS387">
        <v>566.47</v>
      </c>
      <c r="AT387">
        <v>271.79000000000002</v>
      </c>
      <c r="AU387" s="70">
        <v>9548.69</v>
      </c>
      <c r="AV387" s="70">
        <v>3154.83</v>
      </c>
      <c r="AW387">
        <v>0.30669999999999997</v>
      </c>
      <c r="AX387" s="70">
        <v>5914.25</v>
      </c>
      <c r="AY387">
        <v>0.57499999999999996</v>
      </c>
      <c r="AZ387">
        <v>781.41</v>
      </c>
      <c r="BA387">
        <v>7.5999999999999998E-2</v>
      </c>
      <c r="BB387">
        <v>435.19</v>
      </c>
      <c r="BC387">
        <v>4.2299999999999997E-2</v>
      </c>
      <c r="BD387" s="70">
        <v>10285.68</v>
      </c>
      <c r="BE387" s="70">
        <v>1717.39</v>
      </c>
      <c r="BF387">
        <v>0.23400000000000001</v>
      </c>
      <c r="BG387">
        <v>0.59840000000000004</v>
      </c>
      <c r="BH387">
        <v>0.22639999999999999</v>
      </c>
      <c r="BI387">
        <v>0.1236</v>
      </c>
      <c r="BJ387">
        <v>3.2500000000000001E-2</v>
      </c>
      <c r="BK387">
        <v>1.9099999999999999E-2</v>
      </c>
    </row>
    <row r="388" spans="1:63" x14ac:dyDescent="0.25">
      <c r="A388" t="s">
        <v>467</v>
      </c>
      <c r="B388">
        <v>50336</v>
      </c>
      <c r="C388">
        <v>97.76</v>
      </c>
      <c r="D388">
        <v>13.1</v>
      </c>
      <c r="E388" s="70">
        <v>1281.1500000000001</v>
      </c>
      <c r="F388" s="70">
        <v>1289.3</v>
      </c>
      <c r="G388">
        <v>2.8E-3</v>
      </c>
      <c r="H388">
        <v>5.3E-3</v>
      </c>
      <c r="I388">
        <v>1.1000000000000001E-3</v>
      </c>
      <c r="J388">
        <v>9.2999999999999992E-3</v>
      </c>
      <c r="K388">
        <v>0.96930000000000005</v>
      </c>
      <c r="L388">
        <v>1.23E-2</v>
      </c>
      <c r="M388">
        <v>0.42220000000000002</v>
      </c>
      <c r="N388">
        <v>1.8E-3</v>
      </c>
      <c r="O388">
        <v>0.13370000000000001</v>
      </c>
      <c r="P388" s="70">
        <v>49765.64</v>
      </c>
      <c r="Q388">
        <v>0.22220000000000001</v>
      </c>
      <c r="R388">
        <v>0.1787</v>
      </c>
      <c r="S388">
        <v>0.59909999999999997</v>
      </c>
      <c r="T388">
        <v>18.38</v>
      </c>
      <c r="U388">
        <v>9.6199999999999992</v>
      </c>
      <c r="V388" s="70">
        <v>63300.45</v>
      </c>
      <c r="W388">
        <v>129.35</v>
      </c>
      <c r="X388" s="70">
        <v>108951.79</v>
      </c>
      <c r="Y388">
        <v>0.89549999999999996</v>
      </c>
      <c r="Z388">
        <v>5.8599999999999999E-2</v>
      </c>
      <c r="AA388">
        <v>4.5900000000000003E-2</v>
      </c>
      <c r="AB388">
        <v>0.1045</v>
      </c>
      <c r="AC388">
        <v>108.95</v>
      </c>
      <c r="AD388" s="70">
        <v>2655.03</v>
      </c>
      <c r="AE388">
        <v>393.73</v>
      </c>
      <c r="AF388" s="70">
        <v>105460.6</v>
      </c>
      <c r="AG388" t="s">
        <v>751</v>
      </c>
      <c r="AH388" s="70">
        <v>33021</v>
      </c>
      <c r="AI388" s="70">
        <v>45956.24</v>
      </c>
      <c r="AJ388">
        <v>34.57</v>
      </c>
      <c r="AK388">
        <v>23.49</v>
      </c>
      <c r="AL388">
        <v>24.47</v>
      </c>
      <c r="AM388">
        <v>4.34</v>
      </c>
      <c r="AN388" s="70">
        <v>1135.8699999999999</v>
      </c>
      <c r="AO388">
        <v>1.0259</v>
      </c>
      <c r="AP388" s="70">
        <v>1134.4000000000001</v>
      </c>
      <c r="AQ388" s="70">
        <v>1906.89</v>
      </c>
      <c r="AR388" s="70">
        <v>5031.8100000000004</v>
      </c>
      <c r="AS388">
        <v>369.08</v>
      </c>
      <c r="AT388">
        <v>243.55</v>
      </c>
      <c r="AU388" s="70">
        <v>8685.7199999999993</v>
      </c>
      <c r="AV388" s="70">
        <v>5389.32</v>
      </c>
      <c r="AW388">
        <v>0.54620000000000002</v>
      </c>
      <c r="AX388" s="70">
        <v>2709.65</v>
      </c>
      <c r="AY388">
        <v>0.27460000000000001</v>
      </c>
      <c r="AZ388" s="70">
        <v>1018.26</v>
      </c>
      <c r="BA388">
        <v>0.1032</v>
      </c>
      <c r="BB388">
        <v>749.34</v>
      </c>
      <c r="BC388">
        <v>7.5899999999999995E-2</v>
      </c>
      <c r="BD388" s="70">
        <v>9866.58</v>
      </c>
      <c r="BE388" s="70">
        <v>4841.96</v>
      </c>
      <c r="BF388">
        <v>1.5809</v>
      </c>
      <c r="BG388">
        <v>0.54200000000000004</v>
      </c>
      <c r="BH388">
        <v>0.21629999999999999</v>
      </c>
      <c r="BI388">
        <v>0.182</v>
      </c>
      <c r="BJ388">
        <v>3.7900000000000003E-2</v>
      </c>
      <c r="BK388">
        <v>2.18E-2</v>
      </c>
    </row>
    <row r="389" spans="1:63" x14ac:dyDescent="0.25">
      <c r="A389" t="s">
        <v>468</v>
      </c>
      <c r="B389">
        <v>46250</v>
      </c>
      <c r="C389">
        <v>67.52</v>
      </c>
      <c r="D389">
        <v>44.48</v>
      </c>
      <c r="E389" s="70">
        <v>3003.79</v>
      </c>
      <c r="F389" s="70">
        <v>2904.49</v>
      </c>
      <c r="G389">
        <v>8.5000000000000006E-3</v>
      </c>
      <c r="H389">
        <v>1.5900000000000001E-2</v>
      </c>
      <c r="I389">
        <v>1.6000000000000001E-3</v>
      </c>
      <c r="J389">
        <v>2.6700000000000002E-2</v>
      </c>
      <c r="K389">
        <v>0.91710000000000003</v>
      </c>
      <c r="L389">
        <v>3.0300000000000001E-2</v>
      </c>
      <c r="M389">
        <v>0.28720000000000001</v>
      </c>
      <c r="N389">
        <v>1.01E-2</v>
      </c>
      <c r="O389">
        <v>0.1177</v>
      </c>
      <c r="P389" s="70">
        <v>55149.760000000002</v>
      </c>
      <c r="Q389">
        <v>0.2324</v>
      </c>
      <c r="R389">
        <v>0.20760000000000001</v>
      </c>
      <c r="S389">
        <v>0.56000000000000005</v>
      </c>
      <c r="T389">
        <v>19.93</v>
      </c>
      <c r="U389">
        <v>17.02</v>
      </c>
      <c r="V389" s="70">
        <v>73899.850000000006</v>
      </c>
      <c r="W389">
        <v>172.52</v>
      </c>
      <c r="X389" s="70">
        <v>141199.64000000001</v>
      </c>
      <c r="Y389">
        <v>0.84499999999999997</v>
      </c>
      <c r="Z389">
        <v>0.11899999999999999</v>
      </c>
      <c r="AA389">
        <v>3.5999999999999997E-2</v>
      </c>
      <c r="AB389">
        <v>0.155</v>
      </c>
      <c r="AC389">
        <v>141.19999999999999</v>
      </c>
      <c r="AD389" s="70">
        <v>4486.04</v>
      </c>
      <c r="AE389">
        <v>606.86</v>
      </c>
      <c r="AF389" s="70">
        <v>152621.82999999999</v>
      </c>
      <c r="AG389" t="s">
        <v>751</v>
      </c>
      <c r="AH389" s="70">
        <v>36338</v>
      </c>
      <c r="AI389" s="70">
        <v>55389.73</v>
      </c>
      <c r="AJ389">
        <v>48.91</v>
      </c>
      <c r="AK389">
        <v>30.76</v>
      </c>
      <c r="AL389">
        <v>32.619999999999997</v>
      </c>
      <c r="AM389">
        <v>4.55</v>
      </c>
      <c r="AN389" s="70">
        <v>1136.95</v>
      </c>
      <c r="AO389">
        <v>0.88270000000000004</v>
      </c>
      <c r="AP389" s="70">
        <v>1119.8499999999999</v>
      </c>
      <c r="AQ389" s="70">
        <v>1710.45</v>
      </c>
      <c r="AR389" s="70">
        <v>5028.95</v>
      </c>
      <c r="AS389">
        <v>491.23</v>
      </c>
      <c r="AT389">
        <v>181.41</v>
      </c>
      <c r="AU389" s="70">
        <v>8531.9</v>
      </c>
      <c r="AV389" s="70">
        <v>3862.03</v>
      </c>
      <c r="AW389">
        <v>0.41089999999999999</v>
      </c>
      <c r="AX389" s="70">
        <v>4172.2299999999996</v>
      </c>
      <c r="AY389">
        <v>0.44390000000000002</v>
      </c>
      <c r="AZ389">
        <v>865.22</v>
      </c>
      <c r="BA389">
        <v>9.2100000000000001E-2</v>
      </c>
      <c r="BB389">
        <v>499.08</v>
      </c>
      <c r="BC389">
        <v>5.3100000000000001E-2</v>
      </c>
      <c r="BD389" s="70">
        <v>9398.56</v>
      </c>
      <c r="BE389" s="70">
        <v>2864.83</v>
      </c>
      <c r="BF389">
        <v>0.60609999999999997</v>
      </c>
      <c r="BG389">
        <v>0.57889999999999997</v>
      </c>
      <c r="BH389">
        <v>0.22140000000000001</v>
      </c>
      <c r="BI389">
        <v>0.1467</v>
      </c>
      <c r="BJ389">
        <v>3.1899999999999998E-2</v>
      </c>
      <c r="BK389">
        <v>2.1100000000000001E-2</v>
      </c>
    </row>
    <row r="390" spans="1:63" x14ac:dyDescent="0.25">
      <c r="A390" t="s">
        <v>469</v>
      </c>
      <c r="B390">
        <v>46722</v>
      </c>
      <c r="C390">
        <v>77.239999999999995</v>
      </c>
      <c r="D390">
        <v>19.03</v>
      </c>
      <c r="E390" s="70">
        <v>1469.49</v>
      </c>
      <c r="F390" s="70">
        <v>1482.99</v>
      </c>
      <c r="G390">
        <v>9.9000000000000008E-3</v>
      </c>
      <c r="H390">
        <v>1.9599999999999999E-2</v>
      </c>
      <c r="I390">
        <v>1.4E-3</v>
      </c>
      <c r="J390">
        <v>4.1300000000000003E-2</v>
      </c>
      <c r="K390">
        <v>0.89070000000000005</v>
      </c>
      <c r="L390">
        <v>3.7199999999999997E-2</v>
      </c>
      <c r="M390">
        <v>0.35339999999999999</v>
      </c>
      <c r="N390">
        <v>6.4000000000000003E-3</v>
      </c>
      <c r="O390">
        <v>0.1245</v>
      </c>
      <c r="P390" s="70">
        <v>55547.24</v>
      </c>
      <c r="Q390">
        <v>0.2344</v>
      </c>
      <c r="R390">
        <v>0.1898</v>
      </c>
      <c r="S390">
        <v>0.57579999999999998</v>
      </c>
      <c r="T390">
        <v>17.48</v>
      </c>
      <c r="U390">
        <v>10.74</v>
      </c>
      <c r="V390" s="70">
        <v>72861.91</v>
      </c>
      <c r="W390">
        <v>132.38</v>
      </c>
      <c r="X390" s="70">
        <v>192024.37</v>
      </c>
      <c r="Y390">
        <v>0.64170000000000005</v>
      </c>
      <c r="Z390">
        <v>0.26840000000000003</v>
      </c>
      <c r="AA390">
        <v>8.9899999999999994E-2</v>
      </c>
      <c r="AB390">
        <v>0.35830000000000001</v>
      </c>
      <c r="AC390">
        <v>192.02</v>
      </c>
      <c r="AD390" s="70">
        <v>5762.64</v>
      </c>
      <c r="AE390">
        <v>534.29</v>
      </c>
      <c r="AF390" s="70">
        <v>214473.74</v>
      </c>
      <c r="AG390" t="s">
        <v>751</v>
      </c>
      <c r="AH390" s="70">
        <v>34026</v>
      </c>
      <c r="AI390" s="70">
        <v>52592.28</v>
      </c>
      <c r="AJ390">
        <v>44.48</v>
      </c>
      <c r="AK390">
        <v>28.35</v>
      </c>
      <c r="AL390">
        <v>32.409999999999997</v>
      </c>
      <c r="AM390">
        <v>4.57</v>
      </c>
      <c r="AN390" s="70">
        <v>1536.35</v>
      </c>
      <c r="AO390">
        <v>0.95069999999999999</v>
      </c>
      <c r="AP390" s="70">
        <v>1277.74</v>
      </c>
      <c r="AQ390" s="70">
        <v>1917.89</v>
      </c>
      <c r="AR390" s="70">
        <v>5638.65</v>
      </c>
      <c r="AS390">
        <v>499.71</v>
      </c>
      <c r="AT390">
        <v>304.62</v>
      </c>
      <c r="AU390" s="70">
        <v>9638.6200000000008</v>
      </c>
      <c r="AV390" s="70">
        <v>3719.18</v>
      </c>
      <c r="AW390">
        <v>0.3493</v>
      </c>
      <c r="AX390" s="70">
        <v>4920.8900000000003</v>
      </c>
      <c r="AY390">
        <v>0.46210000000000001</v>
      </c>
      <c r="AZ390" s="70">
        <v>1384.48</v>
      </c>
      <c r="BA390">
        <v>0.13</v>
      </c>
      <c r="BB390">
        <v>623.74</v>
      </c>
      <c r="BC390">
        <v>5.8599999999999999E-2</v>
      </c>
      <c r="BD390" s="70">
        <v>10648.29</v>
      </c>
      <c r="BE390" s="70">
        <v>2027.49</v>
      </c>
      <c r="BF390">
        <v>0.43070000000000003</v>
      </c>
      <c r="BG390">
        <v>0.56000000000000005</v>
      </c>
      <c r="BH390">
        <v>0.2079</v>
      </c>
      <c r="BI390">
        <v>0.17180000000000001</v>
      </c>
      <c r="BJ390">
        <v>3.73E-2</v>
      </c>
      <c r="BK390">
        <v>2.3E-2</v>
      </c>
    </row>
    <row r="391" spans="1:63" x14ac:dyDescent="0.25">
      <c r="A391" t="s">
        <v>470</v>
      </c>
      <c r="B391">
        <v>49056</v>
      </c>
      <c r="C391">
        <v>133.94999999999999</v>
      </c>
      <c r="D391">
        <v>15.59</v>
      </c>
      <c r="E391" s="70">
        <v>2087.8200000000002</v>
      </c>
      <c r="F391" s="70">
        <v>2018.09</v>
      </c>
      <c r="G391">
        <v>4.3E-3</v>
      </c>
      <c r="H391">
        <v>5.5999999999999999E-3</v>
      </c>
      <c r="I391">
        <v>1.2999999999999999E-3</v>
      </c>
      <c r="J391">
        <v>8.9999999999999993E-3</v>
      </c>
      <c r="K391">
        <v>0.9637</v>
      </c>
      <c r="L391">
        <v>1.6199999999999999E-2</v>
      </c>
      <c r="M391">
        <v>0.41</v>
      </c>
      <c r="N391">
        <v>9.5999999999999992E-3</v>
      </c>
      <c r="O391">
        <v>0.1409</v>
      </c>
      <c r="P391" s="70">
        <v>54576.22</v>
      </c>
      <c r="Q391">
        <v>0.17979999999999999</v>
      </c>
      <c r="R391">
        <v>0.19950000000000001</v>
      </c>
      <c r="S391">
        <v>0.62070000000000003</v>
      </c>
      <c r="T391">
        <v>18.899999999999999</v>
      </c>
      <c r="U391">
        <v>13.04</v>
      </c>
      <c r="V391" s="70">
        <v>69110.61</v>
      </c>
      <c r="W391">
        <v>154.72</v>
      </c>
      <c r="X391" s="70">
        <v>130259.78</v>
      </c>
      <c r="Y391">
        <v>0.79390000000000005</v>
      </c>
      <c r="Z391">
        <v>0.14219999999999999</v>
      </c>
      <c r="AA391">
        <v>6.3899999999999998E-2</v>
      </c>
      <c r="AB391">
        <v>0.20610000000000001</v>
      </c>
      <c r="AC391">
        <v>130.26</v>
      </c>
      <c r="AD391" s="70">
        <v>3448.05</v>
      </c>
      <c r="AE391">
        <v>435.73</v>
      </c>
      <c r="AF391" s="70">
        <v>130976.88</v>
      </c>
      <c r="AG391" t="s">
        <v>751</v>
      </c>
      <c r="AH391" s="70">
        <v>32719</v>
      </c>
      <c r="AI391" s="70">
        <v>47865.11</v>
      </c>
      <c r="AJ391">
        <v>38.799999999999997</v>
      </c>
      <c r="AK391">
        <v>25.57</v>
      </c>
      <c r="AL391">
        <v>27.09</v>
      </c>
      <c r="AM391">
        <v>4.41</v>
      </c>
      <c r="AN391">
        <v>853.05</v>
      </c>
      <c r="AO391">
        <v>0.96250000000000002</v>
      </c>
      <c r="AP391" s="70">
        <v>1102.5899999999999</v>
      </c>
      <c r="AQ391" s="70">
        <v>1878.77</v>
      </c>
      <c r="AR391" s="70">
        <v>5142.03</v>
      </c>
      <c r="AS391">
        <v>411.87</v>
      </c>
      <c r="AT391">
        <v>226.76</v>
      </c>
      <c r="AU391" s="70">
        <v>8762.02</v>
      </c>
      <c r="AV391" s="70">
        <v>4747.0200000000004</v>
      </c>
      <c r="AW391">
        <v>0.48599999999999999</v>
      </c>
      <c r="AX391" s="70">
        <v>3380.79</v>
      </c>
      <c r="AY391">
        <v>0.34610000000000002</v>
      </c>
      <c r="AZ391">
        <v>893.7</v>
      </c>
      <c r="BA391">
        <v>9.1499999999999998E-2</v>
      </c>
      <c r="BB391">
        <v>746.42</v>
      </c>
      <c r="BC391">
        <v>7.6399999999999996E-2</v>
      </c>
      <c r="BD391" s="70">
        <v>9767.94</v>
      </c>
      <c r="BE391" s="70">
        <v>3811.21</v>
      </c>
      <c r="BF391">
        <v>1.0308999999999999</v>
      </c>
      <c r="BG391">
        <v>0.54869999999999997</v>
      </c>
      <c r="BH391">
        <v>0.22270000000000001</v>
      </c>
      <c r="BI391">
        <v>0.16259999999999999</v>
      </c>
      <c r="BJ391">
        <v>3.6700000000000003E-2</v>
      </c>
      <c r="BK391">
        <v>2.93E-2</v>
      </c>
    </row>
    <row r="392" spans="1:63" x14ac:dyDescent="0.25">
      <c r="A392" t="s">
        <v>471</v>
      </c>
      <c r="B392">
        <v>48728</v>
      </c>
      <c r="C392">
        <v>42.29</v>
      </c>
      <c r="D392">
        <v>125.82</v>
      </c>
      <c r="E392" s="70">
        <v>5320.28</v>
      </c>
      <c r="F392" s="70">
        <v>4973.01</v>
      </c>
      <c r="G392">
        <v>1.6899999999999998E-2</v>
      </c>
      <c r="H392">
        <v>0.11849999999999999</v>
      </c>
      <c r="I392">
        <v>1.5E-3</v>
      </c>
      <c r="J392">
        <v>3.7199999999999997E-2</v>
      </c>
      <c r="K392">
        <v>0.76590000000000003</v>
      </c>
      <c r="L392">
        <v>0.06</v>
      </c>
      <c r="M392">
        <v>0.3448</v>
      </c>
      <c r="N392">
        <v>1.9900000000000001E-2</v>
      </c>
      <c r="O392">
        <v>0.1298</v>
      </c>
      <c r="P392" s="70">
        <v>57544.94</v>
      </c>
      <c r="Q392">
        <v>0.2152</v>
      </c>
      <c r="R392">
        <v>0.2288</v>
      </c>
      <c r="S392">
        <v>0.55600000000000005</v>
      </c>
      <c r="T392">
        <v>19.8</v>
      </c>
      <c r="U392">
        <v>27.27</v>
      </c>
      <c r="V392" s="70">
        <v>80299.67</v>
      </c>
      <c r="W392">
        <v>190.97</v>
      </c>
      <c r="X392" s="70">
        <v>131877.48000000001</v>
      </c>
      <c r="Y392">
        <v>0.80979999999999996</v>
      </c>
      <c r="Z392">
        <v>0.16350000000000001</v>
      </c>
      <c r="AA392">
        <v>2.6700000000000002E-2</v>
      </c>
      <c r="AB392">
        <v>0.19020000000000001</v>
      </c>
      <c r="AC392">
        <v>131.88</v>
      </c>
      <c r="AD392" s="70">
        <v>4877.67</v>
      </c>
      <c r="AE392">
        <v>650.32000000000005</v>
      </c>
      <c r="AF392" s="70">
        <v>151246.60999999999</v>
      </c>
      <c r="AG392" t="s">
        <v>751</v>
      </c>
      <c r="AH392" s="70">
        <v>35966</v>
      </c>
      <c r="AI392" s="70">
        <v>55005.39</v>
      </c>
      <c r="AJ392">
        <v>57.94</v>
      </c>
      <c r="AK392">
        <v>35.880000000000003</v>
      </c>
      <c r="AL392">
        <v>38.520000000000003</v>
      </c>
      <c r="AM392">
        <v>4.99</v>
      </c>
      <c r="AN392" s="70">
        <v>1223.8499999999999</v>
      </c>
      <c r="AO392">
        <v>0.93120000000000003</v>
      </c>
      <c r="AP392" s="70">
        <v>1099.1300000000001</v>
      </c>
      <c r="AQ392" s="70">
        <v>1789.42</v>
      </c>
      <c r="AR392" s="70">
        <v>5475.5</v>
      </c>
      <c r="AS392">
        <v>544.82000000000005</v>
      </c>
      <c r="AT392">
        <v>252.73</v>
      </c>
      <c r="AU392" s="70">
        <v>9161.61</v>
      </c>
      <c r="AV392" s="70">
        <v>3972.15</v>
      </c>
      <c r="AW392">
        <v>0.3926</v>
      </c>
      <c r="AX392" s="70">
        <v>4674.1899999999996</v>
      </c>
      <c r="AY392">
        <v>0.46200000000000002</v>
      </c>
      <c r="AZ392">
        <v>860.45</v>
      </c>
      <c r="BA392">
        <v>8.5099999999999995E-2</v>
      </c>
      <c r="BB392">
        <v>609.77</v>
      </c>
      <c r="BC392">
        <v>6.0299999999999999E-2</v>
      </c>
      <c r="BD392" s="70">
        <v>10116.56</v>
      </c>
      <c r="BE392" s="70">
        <v>2583.56</v>
      </c>
      <c r="BF392">
        <v>0.55300000000000005</v>
      </c>
      <c r="BG392">
        <v>0.57250000000000001</v>
      </c>
      <c r="BH392">
        <v>0.22389999999999999</v>
      </c>
      <c r="BI392">
        <v>0.15409999999999999</v>
      </c>
      <c r="BJ392">
        <v>3.2199999999999999E-2</v>
      </c>
      <c r="BK392">
        <v>1.7299999999999999E-2</v>
      </c>
    </row>
    <row r="393" spans="1:63" x14ac:dyDescent="0.25">
      <c r="A393" t="s">
        <v>472</v>
      </c>
      <c r="B393">
        <v>48819</v>
      </c>
      <c r="C393">
        <v>81.239999999999995</v>
      </c>
      <c r="D393">
        <v>15.03</v>
      </c>
      <c r="E393" s="70">
        <v>1220.71</v>
      </c>
      <c r="F393" s="70">
        <v>1228.9100000000001</v>
      </c>
      <c r="G393">
        <v>3.0999999999999999E-3</v>
      </c>
      <c r="H393">
        <v>6.4000000000000003E-3</v>
      </c>
      <c r="I393">
        <v>1.1000000000000001E-3</v>
      </c>
      <c r="J393">
        <v>1.06E-2</v>
      </c>
      <c r="K393">
        <v>0.96250000000000002</v>
      </c>
      <c r="L393">
        <v>1.6299999999999999E-2</v>
      </c>
      <c r="M393">
        <v>0.4279</v>
      </c>
      <c r="N393">
        <v>1.4E-3</v>
      </c>
      <c r="O393">
        <v>0.14499999999999999</v>
      </c>
      <c r="P393" s="70">
        <v>51006.62</v>
      </c>
      <c r="Q393">
        <v>0.22509999999999999</v>
      </c>
      <c r="R393">
        <v>0.19270000000000001</v>
      </c>
      <c r="S393">
        <v>0.58220000000000005</v>
      </c>
      <c r="T393">
        <v>18.760000000000002</v>
      </c>
      <c r="U393">
        <v>9.67</v>
      </c>
      <c r="V393" s="70">
        <v>62165.62</v>
      </c>
      <c r="W393">
        <v>122.03</v>
      </c>
      <c r="X393" s="70">
        <v>109806.82</v>
      </c>
      <c r="Y393">
        <v>0.88680000000000003</v>
      </c>
      <c r="Z393">
        <v>6.6299999999999998E-2</v>
      </c>
      <c r="AA393">
        <v>4.6899999999999997E-2</v>
      </c>
      <c r="AB393">
        <v>0.1132</v>
      </c>
      <c r="AC393">
        <v>109.81</v>
      </c>
      <c r="AD393" s="70">
        <v>2797.99</v>
      </c>
      <c r="AE393">
        <v>408.3</v>
      </c>
      <c r="AF393" s="70">
        <v>109130.91</v>
      </c>
      <c r="AG393" t="s">
        <v>751</v>
      </c>
      <c r="AH393" s="70">
        <v>32332</v>
      </c>
      <c r="AI393" s="70">
        <v>45016.160000000003</v>
      </c>
      <c r="AJ393">
        <v>39.35</v>
      </c>
      <c r="AK393">
        <v>24.39</v>
      </c>
      <c r="AL393">
        <v>27.17</v>
      </c>
      <c r="AM393">
        <v>4.38</v>
      </c>
      <c r="AN393">
        <v>983.38</v>
      </c>
      <c r="AO393">
        <v>1.0876999999999999</v>
      </c>
      <c r="AP393" s="70">
        <v>1178.47</v>
      </c>
      <c r="AQ393" s="70">
        <v>1840.79</v>
      </c>
      <c r="AR393" s="70">
        <v>5190.1000000000004</v>
      </c>
      <c r="AS393">
        <v>363.35</v>
      </c>
      <c r="AT393">
        <v>272.19</v>
      </c>
      <c r="AU393" s="70">
        <v>8844.89</v>
      </c>
      <c r="AV393" s="70">
        <v>5239.6899999999996</v>
      </c>
      <c r="AW393">
        <v>0.53520000000000001</v>
      </c>
      <c r="AX393" s="70">
        <v>2761.45</v>
      </c>
      <c r="AY393">
        <v>0.28210000000000002</v>
      </c>
      <c r="AZ393" s="70">
        <v>1062.1300000000001</v>
      </c>
      <c r="BA393">
        <v>0.1085</v>
      </c>
      <c r="BB393">
        <v>726.33</v>
      </c>
      <c r="BC393">
        <v>7.4200000000000002E-2</v>
      </c>
      <c r="BD393" s="70">
        <v>9789.61</v>
      </c>
      <c r="BE393" s="70">
        <v>4735.46</v>
      </c>
      <c r="BF393">
        <v>1.5466</v>
      </c>
      <c r="BG393">
        <v>0.54159999999999997</v>
      </c>
      <c r="BH393">
        <v>0.21920000000000001</v>
      </c>
      <c r="BI393">
        <v>0.1825</v>
      </c>
      <c r="BJ393">
        <v>3.4599999999999999E-2</v>
      </c>
      <c r="BK393">
        <v>2.1999999999999999E-2</v>
      </c>
    </row>
    <row r="394" spans="1:63" x14ac:dyDescent="0.25">
      <c r="A394" t="s">
        <v>473</v>
      </c>
      <c r="B394">
        <v>48033</v>
      </c>
      <c r="C394">
        <v>71.48</v>
      </c>
      <c r="D394">
        <v>17.09</v>
      </c>
      <c r="E394" s="70">
        <v>1221.47</v>
      </c>
      <c r="F394" s="70">
        <v>1225.47</v>
      </c>
      <c r="G394">
        <v>7.1000000000000004E-3</v>
      </c>
      <c r="H394">
        <v>7.4999999999999997E-3</v>
      </c>
      <c r="I394">
        <v>8.9999999999999998E-4</v>
      </c>
      <c r="J394">
        <v>1.52E-2</v>
      </c>
      <c r="K394">
        <v>0.95099999999999996</v>
      </c>
      <c r="L394">
        <v>1.83E-2</v>
      </c>
      <c r="M394">
        <v>0.2293</v>
      </c>
      <c r="N394">
        <v>5.0000000000000001E-3</v>
      </c>
      <c r="O394">
        <v>0.113</v>
      </c>
      <c r="P394" s="70">
        <v>53933.94</v>
      </c>
      <c r="Q394">
        <v>0.221</v>
      </c>
      <c r="R394">
        <v>0.16520000000000001</v>
      </c>
      <c r="S394">
        <v>0.61380000000000001</v>
      </c>
      <c r="T394">
        <v>18.37</v>
      </c>
      <c r="U394">
        <v>8.06</v>
      </c>
      <c r="V394" s="70">
        <v>71819.429999999993</v>
      </c>
      <c r="W394">
        <v>147.66</v>
      </c>
      <c r="X394" s="70">
        <v>135531.92000000001</v>
      </c>
      <c r="Y394">
        <v>0.87119999999999997</v>
      </c>
      <c r="Z394">
        <v>8.1600000000000006E-2</v>
      </c>
      <c r="AA394">
        <v>4.7199999999999999E-2</v>
      </c>
      <c r="AB394">
        <v>0.1288</v>
      </c>
      <c r="AC394">
        <v>135.53</v>
      </c>
      <c r="AD394" s="70">
        <v>3679.41</v>
      </c>
      <c r="AE394">
        <v>490.82</v>
      </c>
      <c r="AF394" s="70">
        <v>140698.63</v>
      </c>
      <c r="AG394" t="s">
        <v>751</v>
      </c>
      <c r="AH394" s="70">
        <v>37033</v>
      </c>
      <c r="AI394" s="70">
        <v>54095.87</v>
      </c>
      <c r="AJ394">
        <v>42.29</v>
      </c>
      <c r="AK394">
        <v>25.78</v>
      </c>
      <c r="AL394">
        <v>28.29</v>
      </c>
      <c r="AM394">
        <v>4.83</v>
      </c>
      <c r="AN394" s="70">
        <v>1235.6099999999999</v>
      </c>
      <c r="AO394">
        <v>1.0499000000000001</v>
      </c>
      <c r="AP394" s="70">
        <v>1147.06</v>
      </c>
      <c r="AQ394" s="70">
        <v>1777.34</v>
      </c>
      <c r="AR394" s="70">
        <v>5319.03</v>
      </c>
      <c r="AS394">
        <v>430.78</v>
      </c>
      <c r="AT394">
        <v>229.81</v>
      </c>
      <c r="AU394" s="70">
        <v>8904.02</v>
      </c>
      <c r="AV394" s="70">
        <v>4394.28</v>
      </c>
      <c r="AW394">
        <v>0.44350000000000001</v>
      </c>
      <c r="AX394" s="70">
        <v>3875.83</v>
      </c>
      <c r="AY394">
        <v>0.3911</v>
      </c>
      <c r="AZ394" s="70">
        <v>1149.7</v>
      </c>
      <c r="BA394">
        <v>0.11600000000000001</v>
      </c>
      <c r="BB394">
        <v>489.21</v>
      </c>
      <c r="BC394">
        <v>4.9399999999999999E-2</v>
      </c>
      <c r="BD394" s="70">
        <v>9909.01</v>
      </c>
      <c r="BE394" s="70">
        <v>3706.31</v>
      </c>
      <c r="BF394">
        <v>0.87929999999999997</v>
      </c>
      <c r="BG394">
        <v>0.5645</v>
      </c>
      <c r="BH394">
        <v>0.21410000000000001</v>
      </c>
      <c r="BI394">
        <v>0.1537</v>
      </c>
      <c r="BJ394">
        <v>3.7199999999999997E-2</v>
      </c>
      <c r="BK394">
        <v>3.0599999999999999E-2</v>
      </c>
    </row>
    <row r="395" spans="1:63" x14ac:dyDescent="0.25">
      <c r="A395" t="s">
        <v>474</v>
      </c>
      <c r="B395">
        <v>48736</v>
      </c>
      <c r="C395">
        <v>21.1</v>
      </c>
      <c r="D395">
        <v>146.65</v>
      </c>
      <c r="E395" s="70">
        <v>2946.93</v>
      </c>
      <c r="F395" s="70">
        <v>2476.9899999999998</v>
      </c>
      <c r="G395">
        <v>5.3E-3</v>
      </c>
      <c r="H395">
        <v>0.21560000000000001</v>
      </c>
      <c r="I395">
        <v>1.1999999999999999E-3</v>
      </c>
      <c r="J395">
        <v>4.3400000000000001E-2</v>
      </c>
      <c r="K395">
        <v>0.63039999999999996</v>
      </c>
      <c r="L395">
        <v>0.1041</v>
      </c>
      <c r="M395">
        <v>0.7288</v>
      </c>
      <c r="N395">
        <v>1.72E-2</v>
      </c>
      <c r="O395">
        <v>0.17929999999999999</v>
      </c>
      <c r="P395" s="70">
        <v>53225.53</v>
      </c>
      <c r="Q395">
        <v>0.2218</v>
      </c>
      <c r="R395">
        <v>0.18179999999999999</v>
      </c>
      <c r="S395">
        <v>0.59640000000000004</v>
      </c>
      <c r="T395">
        <v>17.68</v>
      </c>
      <c r="U395">
        <v>19.46</v>
      </c>
      <c r="V395" s="70">
        <v>72360.539999999994</v>
      </c>
      <c r="W395">
        <v>149.05000000000001</v>
      </c>
      <c r="X395" s="70">
        <v>85873.08</v>
      </c>
      <c r="Y395">
        <v>0.64890000000000003</v>
      </c>
      <c r="Z395">
        <v>0.29670000000000002</v>
      </c>
      <c r="AA395">
        <v>5.4300000000000001E-2</v>
      </c>
      <c r="AB395">
        <v>0.35110000000000002</v>
      </c>
      <c r="AC395">
        <v>85.87</v>
      </c>
      <c r="AD395" s="70">
        <v>3080.73</v>
      </c>
      <c r="AE395">
        <v>390.23</v>
      </c>
      <c r="AF395" s="70">
        <v>90872.26</v>
      </c>
      <c r="AG395" t="s">
        <v>751</v>
      </c>
      <c r="AH395" s="70">
        <v>23491</v>
      </c>
      <c r="AI395" s="70">
        <v>36371.81</v>
      </c>
      <c r="AJ395">
        <v>52.07</v>
      </c>
      <c r="AK395">
        <v>34.22</v>
      </c>
      <c r="AL395">
        <v>38.72</v>
      </c>
      <c r="AM395">
        <v>4.4800000000000004</v>
      </c>
      <c r="AN395">
        <v>8.5399999999999991</v>
      </c>
      <c r="AO395">
        <v>1.0615000000000001</v>
      </c>
      <c r="AP395" s="70">
        <v>1394.17</v>
      </c>
      <c r="AQ395" s="70">
        <v>2074.61</v>
      </c>
      <c r="AR395" s="70">
        <v>6155.46</v>
      </c>
      <c r="AS395">
        <v>625.49</v>
      </c>
      <c r="AT395">
        <v>375.64</v>
      </c>
      <c r="AU395" s="70">
        <v>10625.39</v>
      </c>
      <c r="AV395" s="70">
        <v>7016.3</v>
      </c>
      <c r="AW395">
        <v>0.5615</v>
      </c>
      <c r="AX395" s="70">
        <v>3041.61</v>
      </c>
      <c r="AY395">
        <v>0.24340000000000001</v>
      </c>
      <c r="AZ395">
        <v>884.56</v>
      </c>
      <c r="BA395">
        <v>7.0800000000000002E-2</v>
      </c>
      <c r="BB395" s="70">
        <v>1552.35</v>
      </c>
      <c r="BC395">
        <v>0.1242</v>
      </c>
      <c r="BD395" s="70">
        <v>12494.82</v>
      </c>
      <c r="BE395" s="70">
        <v>4117.3100000000004</v>
      </c>
      <c r="BF395">
        <v>1.8695999999999999</v>
      </c>
      <c r="BG395">
        <v>0.51319999999999999</v>
      </c>
      <c r="BH395">
        <v>0.20649999999999999</v>
      </c>
      <c r="BI395">
        <v>0.23749999999999999</v>
      </c>
      <c r="BJ395">
        <v>2.5100000000000001E-2</v>
      </c>
      <c r="BK395">
        <v>1.77E-2</v>
      </c>
    </row>
    <row r="396" spans="1:63" x14ac:dyDescent="0.25">
      <c r="A396" t="s">
        <v>475</v>
      </c>
      <c r="B396">
        <v>47365</v>
      </c>
      <c r="C396">
        <v>38.479999999999997</v>
      </c>
      <c r="D396">
        <v>186.65</v>
      </c>
      <c r="E396" s="70">
        <v>7181.55</v>
      </c>
      <c r="F396" s="70">
        <v>6577.25</v>
      </c>
      <c r="G396">
        <v>2.0799999999999999E-2</v>
      </c>
      <c r="H396">
        <v>0.155</v>
      </c>
      <c r="I396">
        <v>1.2999999999999999E-3</v>
      </c>
      <c r="J396">
        <v>5.7200000000000001E-2</v>
      </c>
      <c r="K396">
        <v>0.70250000000000001</v>
      </c>
      <c r="L396">
        <v>6.3100000000000003E-2</v>
      </c>
      <c r="M396">
        <v>0.4592</v>
      </c>
      <c r="N396">
        <v>4.3200000000000002E-2</v>
      </c>
      <c r="O396">
        <v>0.1416</v>
      </c>
      <c r="P396" s="70">
        <v>58833.88</v>
      </c>
      <c r="Q396">
        <v>0.21729999999999999</v>
      </c>
      <c r="R396">
        <v>0.21</v>
      </c>
      <c r="S396">
        <v>0.57269999999999999</v>
      </c>
      <c r="T396">
        <v>19.07</v>
      </c>
      <c r="U396">
        <v>35.659999999999997</v>
      </c>
      <c r="V396" s="70">
        <v>83611.460000000006</v>
      </c>
      <c r="W396">
        <v>197.66</v>
      </c>
      <c r="X396" s="70">
        <v>130109.43</v>
      </c>
      <c r="Y396">
        <v>0.72940000000000005</v>
      </c>
      <c r="Z396">
        <v>0.24329999999999999</v>
      </c>
      <c r="AA396">
        <v>2.7300000000000001E-2</v>
      </c>
      <c r="AB396">
        <v>0.27060000000000001</v>
      </c>
      <c r="AC396">
        <v>130.11000000000001</v>
      </c>
      <c r="AD396" s="70">
        <v>5440.42</v>
      </c>
      <c r="AE396">
        <v>649.65</v>
      </c>
      <c r="AF396" s="70">
        <v>146728.35</v>
      </c>
      <c r="AG396" t="s">
        <v>751</v>
      </c>
      <c r="AH396" s="70">
        <v>31769</v>
      </c>
      <c r="AI396" s="70">
        <v>49688.4</v>
      </c>
      <c r="AJ396">
        <v>64.92</v>
      </c>
      <c r="AK396">
        <v>38.909999999999997</v>
      </c>
      <c r="AL396">
        <v>44.07</v>
      </c>
      <c r="AM396">
        <v>5.1100000000000003</v>
      </c>
      <c r="AN396">
        <v>991.21</v>
      </c>
      <c r="AO396">
        <v>1.0591999999999999</v>
      </c>
      <c r="AP396" s="70">
        <v>1244.08</v>
      </c>
      <c r="AQ396" s="70">
        <v>1801.88</v>
      </c>
      <c r="AR396" s="70">
        <v>6039.69</v>
      </c>
      <c r="AS396">
        <v>582.05999999999995</v>
      </c>
      <c r="AT396">
        <v>272.43</v>
      </c>
      <c r="AU396" s="70">
        <v>9940.1299999999992</v>
      </c>
      <c r="AV396" s="70">
        <v>4256.8900000000003</v>
      </c>
      <c r="AW396">
        <v>0.3846</v>
      </c>
      <c r="AX396" s="70">
        <v>5188.43</v>
      </c>
      <c r="AY396">
        <v>0.46879999999999999</v>
      </c>
      <c r="AZ396">
        <v>811.08</v>
      </c>
      <c r="BA396">
        <v>7.3300000000000004E-2</v>
      </c>
      <c r="BB396">
        <v>810.55</v>
      </c>
      <c r="BC396">
        <v>7.3200000000000001E-2</v>
      </c>
      <c r="BD396" s="70">
        <v>11066.96</v>
      </c>
      <c r="BE396" s="70">
        <v>2422.7600000000002</v>
      </c>
      <c r="BF396">
        <v>0.57999999999999996</v>
      </c>
      <c r="BG396">
        <v>0.57399999999999995</v>
      </c>
      <c r="BH396">
        <v>0.21929999999999999</v>
      </c>
      <c r="BI396">
        <v>0.15160000000000001</v>
      </c>
      <c r="BJ396">
        <v>2.7900000000000001E-2</v>
      </c>
      <c r="BK396">
        <v>2.7199999999999998E-2</v>
      </c>
    </row>
    <row r="397" spans="1:63" x14ac:dyDescent="0.25">
      <c r="A397" t="s">
        <v>476</v>
      </c>
      <c r="B397">
        <v>49635</v>
      </c>
      <c r="C397">
        <v>100.33</v>
      </c>
      <c r="D397">
        <v>14.01</v>
      </c>
      <c r="E397" s="70">
        <v>1406.05</v>
      </c>
      <c r="F397" s="70">
        <v>1382.38</v>
      </c>
      <c r="G397">
        <v>1.6999999999999999E-3</v>
      </c>
      <c r="H397">
        <v>5.7000000000000002E-3</v>
      </c>
      <c r="I397">
        <v>1E-3</v>
      </c>
      <c r="J397">
        <v>8.6999999999999994E-3</v>
      </c>
      <c r="K397">
        <v>0.97030000000000005</v>
      </c>
      <c r="L397">
        <v>1.26E-2</v>
      </c>
      <c r="M397">
        <v>0.56920000000000004</v>
      </c>
      <c r="N397">
        <v>5.9999999999999995E-4</v>
      </c>
      <c r="O397">
        <v>0.15429999999999999</v>
      </c>
      <c r="P397" s="70">
        <v>50104.52</v>
      </c>
      <c r="Q397">
        <v>0.21890000000000001</v>
      </c>
      <c r="R397">
        <v>0.16900000000000001</v>
      </c>
      <c r="S397">
        <v>0.61209999999999998</v>
      </c>
      <c r="T397">
        <v>17.91</v>
      </c>
      <c r="U397">
        <v>10.199999999999999</v>
      </c>
      <c r="V397" s="70">
        <v>63962.3</v>
      </c>
      <c r="W397">
        <v>133.02000000000001</v>
      </c>
      <c r="X397" s="70">
        <v>80662.53</v>
      </c>
      <c r="Y397">
        <v>0.87749999999999995</v>
      </c>
      <c r="Z397">
        <v>6.7199999999999996E-2</v>
      </c>
      <c r="AA397">
        <v>5.5300000000000002E-2</v>
      </c>
      <c r="AB397">
        <v>0.1225</v>
      </c>
      <c r="AC397">
        <v>80.66</v>
      </c>
      <c r="AD397" s="70">
        <v>1832.57</v>
      </c>
      <c r="AE397">
        <v>273.94</v>
      </c>
      <c r="AF397" s="70">
        <v>75567.09</v>
      </c>
      <c r="AG397" t="s">
        <v>751</v>
      </c>
      <c r="AH397" s="70">
        <v>29255</v>
      </c>
      <c r="AI397" s="70">
        <v>41646.400000000001</v>
      </c>
      <c r="AJ397">
        <v>28.46</v>
      </c>
      <c r="AK397">
        <v>22.28</v>
      </c>
      <c r="AL397">
        <v>23.69</v>
      </c>
      <c r="AM397">
        <v>4.08</v>
      </c>
      <c r="AN397" s="70">
        <v>1058.47</v>
      </c>
      <c r="AO397">
        <v>0.86729999999999996</v>
      </c>
      <c r="AP397" s="70">
        <v>1143.6400000000001</v>
      </c>
      <c r="AQ397" s="70">
        <v>2086.79</v>
      </c>
      <c r="AR397" s="70">
        <v>5287.31</v>
      </c>
      <c r="AS397">
        <v>384.51</v>
      </c>
      <c r="AT397">
        <v>252.96</v>
      </c>
      <c r="AU397" s="70">
        <v>9155.2099999999991</v>
      </c>
      <c r="AV397" s="70">
        <v>6609.41</v>
      </c>
      <c r="AW397">
        <v>0.63700000000000001</v>
      </c>
      <c r="AX397" s="70">
        <v>1751.91</v>
      </c>
      <c r="AY397">
        <v>0.16880000000000001</v>
      </c>
      <c r="AZ397">
        <v>964.61</v>
      </c>
      <c r="BA397">
        <v>9.2999999999999999E-2</v>
      </c>
      <c r="BB397" s="70">
        <v>1049.8499999999999</v>
      </c>
      <c r="BC397">
        <v>0.1012</v>
      </c>
      <c r="BD397" s="70">
        <v>10375.790000000001</v>
      </c>
      <c r="BE397" s="70">
        <v>5941.53</v>
      </c>
      <c r="BF397">
        <v>2.629</v>
      </c>
      <c r="BG397">
        <v>0.52580000000000005</v>
      </c>
      <c r="BH397">
        <v>0.22639999999999999</v>
      </c>
      <c r="BI397">
        <v>0.1832</v>
      </c>
      <c r="BJ397">
        <v>4.3099999999999999E-2</v>
      </c>
      <c r="BK397">
        <v>2.1600000000000001E-2</v>
      </c>
    </row>
    <row r="398" spans="1:63" x14ac:dyDescent="0.25">
      <c r="A398" t="s">
        <v>477</v>
      </c>
      <c r="B398">
        <v>49908</v>
      </c>
      <c r="C398">
        <v>70.48</v>
      </c>
      <c r="D398">
        <v>28.11</v>
      </c>
      <c r="E398" s="70">
        <v>1981.35</v>
      </c>
      <c r="F398" s="70">
        <v>1957.13</v>
      </c>
      <c r="G398">
        <v>5.5999999999999999E-3</v>
      </c>
      <c r="H398">
        <v>7.9000000000000008E-3</v>
      </c>
      <c r="I398">
        <v>1.4E-3</v>
      </c>
      <c r="J398">
        <v>1.18E-2</v>
      </c>
      <c r="K398">
        <v>0.95579999999999998</v>
      </c>
      <c r="L398">
        <v>1.7500000000000002E-2</v>
      </c>
      <c r="M398">
        <v>0.31569999999999998</v>
      </c>
      <c r="N398">
        <v>5.7000000000000002E-3</v>
      </c>
      <c r="O398">
        <v>0.1205</v>
      </c>
      <c r="P398" s="70">
        <v>53996.6</v>
      </c>
      <c r="Q398">
        <v>0.23930000000000001</v>
      </c>
      <c r="R398">
        <v>0.1832</v>
      </c>
      <c r="S398">
        <v>0.57740000000000002</v>
      </c>
      <c r="T398">
        <v>19.649999999999999</v>
      </c>
      <c r="U398">
        <v>12.41</v>
      </c>
      <c r="V398" s="70">
        <v>72104.5</v>
      </c>
      <c r="W398">
        <v>155.05000000000001</v>
      </c>
      <c r="X398" s="70">
        <v>127970.18</v>
      </c>
      <c r="Y398">
        <v>0.84199999999999997</v>
      </c>
      <c r="Z398">
        <v>0.1069</v>
      </c>
      <c r="AA398">
        <v>5.11E-2</v>
      </c>
      <c r="AB398">
        <v>0.158</v>
      </c>
      <c r="AC398">
        <v>127.97</v>
      </c>
      <c r="AD398" s="70">
        <v>3697.65</v>
      </c>
      <c r="AE398">
        <v>492.51</v>
      </c>
      <c r="AF398" s="70">
        <v>135312.38</v>
      </c>
      <c r="AG398" t="s">
        <v>751</v>
      </c>
      <c r="AH398" s="70">
        <v>34200</v>
      </c>
      <c r="AI398" s="70">
        <v>51176.15</v>
      </c>
      <c r="AJ398">
        <v>46.04</v>
      </c>
      <c r="AK398">
        <v>28.03</v>
      </c>
      <c r="AL398">
        <v>30.14</v>
      </c>
      <c r="AM398">
        <v>4.9400000000000004</v>
      </c>
      <c r="AN398">
        <v>910.68</v>
      </c>
      <c r="AO398">
        <v>0.90269999999999995</v>
      </c>
      <c r="AP398" s="70">
        <v>1159.0999999999999</v>
      </c>
      <c r="AQ398" s="70">
        <v>1752.33</v>
      </c>
      <c r="AR398" s="70">
        <v>5105.2299999999996</v>
      </c>
      <c r="AS398">
        <v>411.35</v>
      </c>
      <c r="AT398">
        <v>204.6</v>
      </c>
      <c r="AU398" s="70">
        <v>8632.61</v>
      </c>
      <c r="AV398" s="70">
        <v>4535.29</v>
      </c>
      <c r="AW398">
        <v>0.4758</v>
      </c>
      <c r="AX398" s="70">
        <v>3427.66</v>
      </c>
      <c r="AY398">
        <v>0.35959999999999998</v>
      </c>
      <c r="AZ398" s="70">
        <v>1001.38</v>
      </c>
      <c r="BA398">
        <v>0.1051</v>
      </c>
      <c r="BB398">
        <v>566.67999999999995</v>
      </c>
      <c r="BC398">
        <v>5.9499999999999997E-2</v>
      </c>
      <c r="BD398" s="70">
        <v>9531.02</v>
      </c>
      <c r="BE398" s="70">
        <v>3859.17</v>
      </c>
      <c r="BF398">
        <v>0.94720000000000004</v>
      </c>
      <c r="BG398">
        <v>0.56979999999999997</v>
      </c>
      <c r="BH398">
        <v>0.22700000000000001</v>
      </c>
      <c r="BI398">
        <v>0.14499999999999999</v>
      </c>
      <c r="BJ398">
        <v>3.7100000000000001E-2</v>
      </c>
      <c r="BK398">
        <v>2.1000000000000001E-2</v>
      </c>
    </row>
    <row r="399" spans="1:63" x14ac:dyDescent="0.25">
      <c r="A399" t="s">
        <v>478</v>
      </c>
      <c r="B399">
        <v>46268</v>
      </c>
      <c r="C399">
        <v>84.48</v>
      </c>
      <c r="D399">
        <v>20.309999999999999</v>
      </c>
      <c r="E399" s="70">
        <v>1715.7</v>
      </c>
      <c r="F399" s="70">
        <v>1689.68</v>
      </c>
      <c r="G399">
        <v>7.4000000000000003E-3</v>
      </c>
      <c r="H399">
        <v>9.2999999999999992E-3</v>
      </c>
      <c r="I399">
        <v>1.9E-3</v>
      </c>
      <c r="J399">
        <v>2.3199999999999998E-2</v>
      </c>
      <c r="K399">
        <v>0.93289999999999995</v>
      </c>
      <c r="L399">
        <v>2.53E-2</v>
      </c>
      <c r="M399">
        <v>0.32940000000000003</v>
      </c>
      <c r="N399">
        <v>7.7999999999999996E-3</v>
      </c>
      <c r="O399">
        <v>0.1201</v>
      </c>
      <c r="P399" s="70">
        <v>53210.04</v>
      </c>
      <c r="Q399">
        <v>0.23680000000000001</v>
      </c>
      <c r="R399">
        <v>0.18509999999999999</v>
      </c>
      <c r="S399">
        <v>0.57820000000000005</v>
      </c>
      <c r="T399">
        <v>19.63</v>
      </c>
      <c r="U399">
        <v>11.8</v>
      </c>
      <c r="V399" s="70">
        <v>69531.759999999995</v>
      </c>
      <c r="W399">
        <v>140.81</v>
      </c>
      <c r="X399" s="70">
        <v>136863.53</v>
      </c>
      <c r="Y399">
        <v>0.81479999999999997</v>
      </c>
      <c r="Z399">
        <v>0.1391</v>
      </c>
      <c r="AA399">
        <v>4.6199999999999998E-2</v>
      </c>
      <c r="AB399">
        <v>0.1852</v>
      </c>
      <c r="AC399">
        <v>136.86000000000001</v>
      </c>
      <c r="AD399" s="70">
        <v>3913.98</v>
      </c>
      <c r="AE399">
        <v>489.71</v>
      </c>
      <c r="AF399" s="70">
        <v>142342.54999999999</v>
      </c>
      <c r="AG399" t="s">
        <v>751</v>
      </c>
      <c r="AH399" s="70">
        <v>34026</v>
      </c>
      <c r="AI399" s="70">
        <v>50131.15</v>
      </c>
      <c r="AJ399">
        <v>45.12</v>
      </c>
      <c r="AK399">
        <v>27.5</v>
      </c>
      <c r="AL399">
        <v>31.43</v>
      </c>
      <c r="AM399">
        <v>4.83</v>
      </c>
      <c r="AN399" s="70">
        <v>1150.3699999999999</v>
      </c>
      <c r="AO399">
        <v>1.0125</v>
      </c>
      <c r="AP399" s="70">
        <v>1213.18</v>
      </c>
      <c r="AQ399" s="70">
        <v>1725.88</v>
      </c>
      <c r="AR399" s="70">
        <v>5224.17</v>
      </c>
      <c r="AS399">
        <v>428.64</v>
      </c>
      <c r="AT399">
        <v>232.36</v>
      </c>
      <c r="AU399" s="70">
        <v>8824.23</v>
      </c>
      <c r="AV399" s="70">
        <v>4256.6899999999996</v>
      </c>
      <c r="AW399">
        <v>0.435</v>
      </c>
      <c r="AX399" s="70">
        <v>3797.27</v>
      </c>
      <c r="AY399">
        <v>0.3881</v>
      </c>
      <c r="AZ399" s="70">
        <v>1118.8499999999999</v>
      </c>
      <c r="BA399">
        <v>0.1143</v>
      </c>
      <c r="BB399">
        <v>612.13</v>
      </c>
      <c r="BC399">
        <v>6.2600000000000003E-2</v>
      </c>
      <c r="BD399" s="70">
        <v>9784.9500000000007</v>
      </c>
      <c r="BE399" s="70">
        <v>3299.65</v>
      </c>
      <c r="BF399">
        <v>0.80130000000000001</v>
      </c>
      <c r="BG399">
        <v>0.55730000000000002</v>
      </c>
      <c r="BH399">
        <v>0.21959999999999999</v>
      </c>
      <c r="BI399">
        <v>0.1593</v>
      </c>
      <c r="BJ399">
        <v>3.56E-2</v>
      </c>
      <c r="BK399">
        <v>2.8199999999999999E-2</v>
      </c>
    </row>
    <row r="400" spans="1:63" x14ac:dyDescent="0.25">
      <c r="A400" t="s">
        <v>479</v>
      </c>
      <c r="B400">
        <v>50575</v>
      </c>
      <c r="C400">
        <v>88.71</v>
      </c>
      <c r="D400">
        <v>14.54</v>
      </c>
      <c r="E400" s="70">
        <v>1289.55</v>
      </c>
      <c r="F400" s="70">
        <v>1294.7</v>
      </c>
      <c r="G400">
        <v>2.3E-3</v>
      </c>
      <c r="H400">
        <v>4.8999999999999998E-3</v>
      </c>
      <c r="I400">
        <v>1.1000000000000001E-3</v>
      </c>
      <c r="J400">
        <v>9.1999999999999998E-3</v>
      </c>
      <c r="K400">
        <v>0.97009999999999996</v>
      </c>
      <c r="L400">
        <v>1.24E-2</v>
      </c>
      <c r="M400">
        <v>0.4516</v>
      </c>
      <c r="N400">
        <v>8.9999999999999998E-4</v>
      </c>
      <c r="O400">
        <v>0.13689999999999999</v>
      </c>
      <c r="P400" s="70">
        <v>50527.51</v>
      </c>
      <c r="Q400">
        <v>0.20669999999999999</v>
      </c>
      <c r="R400">
        <v>0.1774</v>
      </c>
      <c r="S400">
        <v>0.6159</v>
      </c>
      <c r="T400">
        <v>18.45</v>
      </c>
      <c r="U400">
        <v>9.99</v>
      </c>
      <c r="V400" s="70">
        <v>64939.69</v>
      </c>
      <c r="W400">
        <v>125.27</v>
      </c>
      <c r="X400" s="70">
        <v>106527.74</v>
      </c>
      <c r="Y400">
        <v>0.89159999999999995</v>
      </c>
      <c r="Z400">
        <v>6.0199999999999997E-2</v>
      </c>
      <c r="AA400">
        <v>4.82E-2</v>
      </c>
      <c r="AB400">
        <v>0.1084</v>
      </c>
      <c r="AC400">
        <v>106.53</v>
      </c>
      <c r="AD400" s="70">
        <v>2693.64</v>
      </c>
      <c r="AE400">
        <v>387.28</v>
      </c>
      <c r="AF400" s="70">
        <v>103527.98</v>
      </c>
      <c r="AG400" t="s">
        <v>751</v>
      </c>
      <c r="AH400" s="70">
        <v>32332</v>
      </c>
      <c r="AI400" s="70">
        <v>45157.23</v>
      </c>
      <c r="AJ400">
        <v>36.340000000000003</v>
      </c>
      <c r="AK400">
        <v>24.04</v>
      </c>
      <c r="AL400">
        <v>25.49</v>
      </c>
      <c r="AM400">
        <v>4.16</v>
      </c>
      <c r="AN400">
        <v>901.08</v>
      </c>
      <c r="AO400">
        <v>0.9748</v>
      </c>
      <c r="AP400" s="70">
        <v>1174.0899999999999</v>
      </c>
      <c r="AQ400" s="70">
        <v>1873.02</v>
      </c>
      <c r="AR400" s="70">
        <v>5209.6000000000004</v>
      </c>
      <c r="AS400">
        <v>354.92</v>
      </c>
      <c r="AT400">
        <v>242.26</v>
      </c>
      <c r="AU400" s="70">
        <v>8853.9</v>
      </c>
      <c r="AV400" s="70">
        <v>5549.23</v>
      </c>
      <c r="AW400">
        <v>0.55689999999999995</v>
      </c>
      <c r="AX400" s="70">
        <v>2523.65</v>
      </c>
      <c r="AY400">
        <v>0.25330000000000003</v>
      </c>
      <c r="AZ400" s="70">
        <v>1076.74</v>
      </c>
      <c r="BA400">
        <v>0.1081</v>
      </c>
      <c r="BB400">
        <v>815.43</v>
      </c>
      <c r="BC400">
        <v>8.1799999999999998E-2</v>
      </c>
      <c r="BD400" s="70">
        <v>9965.06</v>
      </c>
      <c r="BE400" s="70">
        <v>5086.41</v>
      </c>
      <c r="BF400">
        <v>1.6999</v>
      </c>
      <c r="BG400">
        <v>0.54020000000000001</v>
      </c>
      <c r="BH400">
        <v>0.2195</v>
      </c>
      <c r="BI400">
        <v>0.18190000000000001</v>
      </c>
      <c r="BJ400">
        <v>3.5799999999999998E-2</v>
      </c>
      <c r="BK400">
        <v>2.2700000000000001E-2</v>
      </c>
    </row>
    <row r="401" spans="1:63" x14ac:dyDescent="0.25">
      <c r="A401" t="s">
        <v>480</v>
      </c>
      <c r="B401">
        <v>50716</v>
      </c>
      <c r="C401">
        <v>47.29</v>
      </c>
      <c r="D401">
        <v>36.369999999999997</v>
      </c>
      <c r="E401" s="70">
        <v>1719.57</v>
      </c>
      <c r="F401" s="70">
        <v>1652.36</v>
      </c>
      <c r="G401">
        <v>9.1000000000000004E-3</v>
      </c>
      <c r="H401">
        <v>2.86E-2</v>
      </c>
      <c r="I401">
        <v>1.9E-3</v>
      </c>
      <c r="J401">
        <v>3.7900000000000003E-2</v>
      </c>
      <c r="K401">
        <v>0.87809999999999999</v>
      </c>
      <c r="L401">
        <v>4.4499999999999998E-2</v>
      </c>
      <c r="M401">
        <v>0.46400000000000002</v>
      </c>
      <c r="N401">
        <v>7.1999999999999998E-3</v>
      </c>
      <c r="O401">
        <v>0.14399999999999999</v>
      </c>
      <c r="P401" s="70">
        <v>53147.360000000001</v>
      </c>
      <c r="Q401">
        <v>0.2591</v>
      </c>
      <c r="R401">
        <v>0.18329999999999999</v>
      </c>
      <c r="S401">
        <v>0.55769999999999997</v>
      </c>
      <c r="T401">
        <v>17.920000000000002</v>
      </c>
      <c r="U401">
        <v>12.23</v>
      </c>
      <c r="V401" s="70">
        <v>68935.77</v>
      </c>
      <c r="W401">
        <v>136.32</v>
      </c>
      <c r="X401" s="70">
        <v>143891.17000000001</v>
      </c>
      <c r="Y401">
        <v>0.71460000000000001</v>
      </c>
      <c r="Z401">
        <v>0.23849999999999999</v>
      </c>
      <c r="AA401">
        <v>4.6899999999999997E-2</v>
      </c>
      <c r="AB401">
        <v>0.28539999999999999</v>
      </c>
      <c r="AC401">
        <v>143.88999999999999</v>
      </c>
      <c r="AD401" s="70">
        <v>4552.49</v>
      </c>
      <c r="AE401">
        <v>532.94000000000005</v>
      </c>
      <c r="AF401" s="70">
        <v>154052.37</v>
      </c>
      <c r="AG401" t="s">
        <v>751</v>
      </c>
      <c r="AH401" s="70">
        <v>31063</v>
      </c>
      <c r="AI401" s="70">
        <v>47366.71</v>
      </c>
      <c r="AJ401">
        <v>50.3</v>
      </c>
      <c r="AK401">
        <v>30.07</v>
      </c>
      <c r="AL401">
        <v>35.61</v>
      </c>
      <c r="AM401">
        <v>4.49</v>
      </c>
      <c r="AN401" s="70">
        <v>1276.3699999999999</v>
      </c>
      <c r="AO401">
        <v>0.93600000000000005</v>
      </c>
      <c r="AP401" s="70">
        <v>1259.96</v>
      </c>
      <c r="AQ401" s="70">
        <v>1754.82</v>
      </c>
      <c r="AR401" s="70">
        <v>5528.98</v>
      </c>
      <c r="AS401">
        <v>459.97</v>
      </c>
      <c r="AT401">
        <v>265.02</v>
      </c>
      <c r="AU401" s="70">
        <v>9268.75</v>
      </c>
      <c r="AV401" s="70">
        <v>4354.76</v>
      </c>
      <c r="AW401">
        <v>0.41980000000000001</v>
      </c>
      <c r="AX401" s="70">
        <v>4179.33</v>
      </c>
      <c r="AY401">
        <v>0.40289999999999998</v>
      </c>
      <c r="AZ401" s="70">
        <v>1023.48</v>
      </c>
      <c r="BA401">
        <v>9.8699999999999996E-2</v>
      </c>
      <c r="BB401">
        <v>816.75</v>
      </c>
      <c r="BC401">
        <v>7.8700000000000006E-2</v>
      </c>
      <c r="BD401" s="70">
        <v>10374.32</v>
      </c>
      <c r="BE401" s="70">
        <v>2512.33</v>
      </c>
      <c r="BF401">
        <v>0.625</v>
      </c>
      <c r="BG401">
        <v>0.53959999999999997</v>
      </c>
      <c r="BH401">
        <v>0.20530000000000001</v>
      </c>
      <c r="BI401">
        <v>0.1968</v>
      </c>
      <c r="BJ401">
        <v>3.15E-2</v>
      </c>
      <c r="BK401">
        <v>2.6700000000000002E-2</v>
      </c>
    </row>
    <row r="402" spans="1:63" x14ac:dyDescent="0.25">
      <c r="A402" t="s">
        <v>481</v>
      </c>
      <c r="B402">
        <v>44552</v>
      </c>
      <c r="C402">
        <v>51.38</v>
      </c>
      <c r="D402">
        <v>45.34</v>
      </c>
      <c r="E402" s="70">
        <v>2329.62</v>
      </c>
      <c r="F402" s="70">
        <v>2343.37</v>
      </c>
      <c r="G402">
        <v>7.1999999999999998E-3</v>
      </c>
      <c r="H402">
        <v>1.26E-2</v>
      </c>
      <c r="I402">
        <v>1.2999999999999999E-3</v>
      </c>
      <c r="J402">
        <v>1.9800000000000002E-2</v>
      </c>
      <c r="K402">
        <v>0.93469999999999998</v>
      </c>
      <c r="L402">
        <v>2.4299999999999999E-2</v>
      </c>
      <c r="M402">
        <v>0.32019999999999998</v>
      </c>
      <c r="N402">
        <v>7.3000000000000001E-3</v>
      </c>
      <c r="O402">
        <v>0.1186</v>
      </c>
      <c r="P402" s="70">
        <v>54280.03</v>
      </c>
      <c r="Q402">
        <v>0.22819999999999999</v>
      </c>
      <c r="R402">
        <v>0.19350000000000001</v>
      </c>
      <c r="S402">
        <v>0.57830000000000004</v>
      </c>
      <c r="T402">
        <v>19.95</v>
      </c>
      <c r="U402">
        <v>13.88</v>
      </c>
      <c r="V402" s="70">
        <v>74468.44</v>
      </c>
      <c r="W402">
        <v>163.32</v>
      </c>
      <c r="X402" s="70">
        <v>129148.45</v>
      </c>
      <c r="Y402">
        <v>0.84019999999999995</v>
      </c>
      <c r="Z402">
        <v>0.121</v>
      </c>
      <c r="AA402">
        <v>3.8899999999999997E-2</v>
      </c>
      <c r="AB402">
        <v>0.1598</v>
      </c>
      <c r="AC402">
        <v>129.15</v>
      </c>
      <c r="AD402" s="70">
        <v>4047.15</v>
      </c>
      <c r="AE402">
        <v>552.04</v>
      </c>
      <c r="AF402" s="70">
        <v>138300.32999999999</v>
      </c>
      <c r="AG402" t="s">
        <v>751</v>
      </c>
      <c r="AH402" s="70">
        <v>35062</v>
      </c>
      <c r="AI402" s="70">
        <v>51095.67</v>
      </c>
      <c r="AJ402">
        <v>50.2</v>
      </c>
      <c r="AK402">
        <v>30.08</v>
      </c>
      <c r="AL402">
        <v>32.89</v>
      </c>
      <c r="AM402">
        <v>4.84</v>
      </c>
      <c r="AN402" s="70">
        <v>1031.82</v>
      </c>
      <c r="AO402">
        <v>0.93440000000000001</v>
      </c>
      <c r="AP402" s="70">
        <v>1137.6099999999999</v>
      </c>
      <c r="AQ402" s="70">
        <v>1675.59</v>
      </c>
      <c r="AR402" s="70">
        <v>5131.13</v>
      </c>
      <c r="AS402">
        <v>444.49</v>
      </c>
      <c r="AT402">
        <v>177.44</v>
      </c>
      <c r="AU402" s="70">
        <v>8566.26</v>
      </c>
      <c r="AV402" s="70">
        <v>4208.8</v>
      </c>
      <c r="AW402">
        <v>0.45200000000000001</v>
      </c>
      <c r="AX402" s="70">
        <v>3573.83</v>
      </c>
      <c r="AY402">
        <v>0.38379999999999997</v>
      </c>
      <c r="AZ402">
        <v>982.72</v>
      </c>
      <c r="BA402">
        <v>0.1055</v>
      </c>
      <c r="BB402">
        <v>545.37</v>
      </c>
      <c r="BC402">
        <v>5.8599999999999999E-2</v>
      </c>
      <c r="BD402" s="70">
        <v>9310.7199999999993</v>
      </c>
      <c r="BE402" s="70">
        <v>3675.05</v>
      </c>
      <c r="BF402">
        <v>0.86909999999999998</v>
      </c>
      <c r="BG402">
        <v>0.58420000000000005</v>
      </c>
      <c r="BH402">
        <v>0.2271</v>
      </c>
      <c r="BI402">
        <v>0.14019999999999999</v>
      </c>
      <c r="BJ402">
        <v>3.1199999999999999E-2</v>
      </c>
      <c r="BK402">
        <v>1.7399999999999999E-2</v>
      </c>
    </row>
    <row r="403" spans="1:63" x14ac:dyDescent="0.25">
      <c r="A403" t="s">
        <v>482</v>
      </c>
      <c r="B403">
        <v>44560</v>
      </c>
      <c r="C403">
        <v>57.62</v>
      </c>
      <c r="D403">
        <v>51.12</v>
      </c>
      <c r="E403" s="70">
        <v>2945.57</v>
      </c>
      <c r="F403" s="70">
        <v>2777.82</v>
      </c>
      <c r="G403">
        <v>7.7000000000000002E-3</v>
      </c>
      <c r="H403">
        <v>3.5700000000000003E-2</v>
      </c>
      <c r="I403">
        <v>1.2999999999999999E-3</v>
      </c>
      <c r="J403">
        <v>4.8800000000000003E-2</v>
      </c>
      <c r="K403">
        <v>0.85609999999999997</v>
      </c>
      <c r="L403">
        <v>5.0500000000000003E-2</v>
      </c>
      <c r="M403">
        <v>0.53339999999999999</v>
      </c>
      <c r="N403">
        <v>1.18E-2</v>
      </c>
      <c r="O403">
        <v>0.155</v>
      </c>
      <c r="P403" s="70">
        <v>53369.51</v>
      </c>
      <c r="Q403">
        <v>0.20860000000000001</v>
      </c>
      <c r="R403">
        <v>0.19389999999999999</v>
      </c>
      <c r="S403">
        <v>0.59750000000000003</v>
      </c>
      <c r="T403">
        <v>18.48</v>
      </c>
      <c r="U403">
        <v>17.57</v>
      </c>
      <c r="V403" s="70">
        <v>72994.64</v>
      </c>
      <c r="W403">
        <v>163.58000000000001</v>
      </c>
      <c r="X403" s="70">
        <v>103201.91</v>
      </c>
      <c r="Y403">
        <v>0.74990000000000001</v>
      </c>
      <c r="Z403">
        <v>0.2112</v>
      </c>
      <c r="AA403">
        <v>3.8899999999999997E-2</v>
      </c>
      <c r="AB403">
        <v>0.25009999999999999</v>
      </c>
      <c r="AC403">
        <v>103.2</v>
      </c>
      <c r="AD403" s="70">
        <v>3212.54</v>
      </c>
      <c r="AE403">
        <v>416.88</v>
      </c>
      <c r="AF403" s="70">
        <v>106269.9</v>
      </c>
      <c r="AG403" t="s">
        <v>751</v>
      </c>
      <c r="AH403" s="70">
        <v>27764</v>
      </c>
      <c r="AI403" s="70">
        <v>42284.56</v>
      </c>
      <c r="AJ403">
        <v>48.98</v>
      </c>
      <c r="AK403">
        <v>29.28</v>
      </c>
      <c r="AL403">
        <v>34.78</v>
      </c>
      <c r="AM403">
        <v>4.2300000000000004</v>
      </c>
      <c r="AN403">
        <v>798.26</v>
      </c>
      <c r="AO403">
        <v>1.0106999999999999</v>
      </c>
      <c r="AP403" s="70">
        <v>1161.33</v>
      </c>
      <c r="AQ403" s="70">
        <v>1686.28</v>
      </c>
      <c r="AR403" s="70">
        <v>5374.01</v>
      </c>
      <c r="AS403">
        <v>489.75</v>
      </c>
      <c r="AT403">
        <v>262.41000000000003</v>
      </c>
      <c r="AU403" s="70">
        <v>8973.7800000000007</v>
      </c>
      <c r="AV403" s="70">
        <v>5087.1899999999996</v>
      </c>
      <c r="AW403">
        <v>0.51239999999999997</v>
      </c>
      <c r="AX403" s="70">
        <v>3094.4</v>
      </c>
      <c r="AY403">
        <v>0.31169999999999998</v>
      </c>
      <c r="AZ403">
        <v>797.7</v>
      </c>
      <c r="BA403">
        <v>8.0299999999999996E-2</v>
      </c>
      <c r="BB403">
        <v>948.62</v>
      </c>
      <c r="BC403">
        <v>9.5600000000000004E-2</v>
      </c>
      <c r="BD403" s="70">
        <v>9927.91</v>
      </c>
      <c r="BE403" s="70">
        <v>3807.93</v>
      </c>
      <c r="BF403">
        <v>1.2709999999999999</v>
      </c>
      <c r="BG403">
        <v>0.56389999999999996</v>
      </c>
      <c r="BH403">
        <v>0.22059999999999999</v>
      </c>
      <c r="BI403">
        <v>0.16389999999999999</v>
      </c>
      <c r="BJ403">
        <v>3.0700000000000002E-2</v>
      </c>
      <c r="BK403">
        <v>2.0899999999999998E-2</v>
      </c>
    </row>
    <row r="404" spans="1:63" x14ac:dyDescent="0.25">
      <c r="A404" t="s">
        <v>483</v>
      </c>
      <c r="B404">
        <v>44578</v>
      </c>
      <c r="C404">
        <v>16.38</v>
      </c>
      <c r="D404">
        <v>245.53</v>
      </c>
      <c r="E404" s="70">
        <v>4022.09</v>
      </c>
      <c r="F404" s="70">
        <v>3592.26</v>
      </c>
      <c r="G404">
        <v>1.4200000000000001E-2</v>
      </c>
      <c r="H404">
        <v>0.15920000000000001</v>
      </c>
      <c r="I404">
        <v>1.6999999999999999E-3</v>
      </c>
      <c r="J404">
        <v>5.0799999999999998E-2</v>
      </c>
      <c r="K404">
        <v>0.70009999999999994</v>
      </c>
      <c r="L404">
        <v>7.4099999999999999E-2</v>
      </c>
      <c r="M404">
        <v>0.55820000000000003</v>
      </c>
      <c r="N404">
        <v>2.07E-2</v>
      </c>
      <c r="O404">
        <v>0.1552</v>
      </c>
      <c r="P404" s="70">
        <v>58169.8</v>
      </c>
      <c r="Q404">
        <v>0.24460000000000001</v>
      </c>
      <c r="R404">
        <v>0.19919999999999999</v>
      </c>
      <c r="S404">
        <v>0.55620000000000003</v>
      </c>
      <c r="T404">
        <v>18.05</v>
      </c>
      <c r="U404">
        <v>21.89</v>
      </c>
      <c r="V404" s="70">
        <v>85229.1</v>
      </c>
      <c r="W404">
        <v>179.86</v>
      </c>
      <c r="X404" s="70">
        <v>130083.39</v>
      </c>
      <c r="Y404">
        <v>0.64500000000000002</v>
      </c>
      <c r="Z404">
        <v>0.31730000000000003</v>
      </c>
      <c r="AA404">
        <v>3.7699999999999997E-2</v>
      </c>
      <c r="AB404">
        <v>0.35499999999999998</v>
      </c>
      <c r="AC404">
        <v>130.08000000000001</v>
      </c>
      <c r="AD404" s="70">
        <v>5562.39</v>
      </c>
      <c r="AE404">
        <v>604.87</v>
      </c>
      <c r="AF404" s="70">
        <v>152906.49</v>
      </c>
      <c r="AG404" t="s">
        <v>751</v>
      </c>
      <c r="AH404" s="70">
        <v>28487</v>
      </c>
      <c r="AI404" s="70">
        <v>43220.2</v>
      </c>
      <c r="AJ404">
        <v>64.989999999999995</v>
      </c>
      <c r="AK404">
        <v>40.81</v>
      </c>
      <c r="AL404">
        <v>45.27</v>
      </c>
      <c r="AM404">
        <v>4.4400000000000004</v>
      </c>
      <c r="AN404">
        <v>969.05</v>
      </c>
      <c r="AO404">
        <v>1.2032</v>
      </c>
      <c r="AP404" s="70">
        <v>1382.04</v>
      </c>
      <c r="AQ404" s="70">
        <v>2020.74</v>
      </c>
      <c r="AR404" s="70">
        <v>6322.45</v>
      </c>
      <c r="AS404">
        <v>644.76</v>
      </c>
      <c r="AT404">
        <v>344.44</v>
      </c>
      <c r="AU404" s="70">
        <v>10714.44</v>
      </c>
      <c r="AV404" s="70">
        <v>4843.01</v>
      </c>
      <c r="AW404">
        <v>0.39860000000000001</v>
      </c>
      <c r="AX404" s="70">
        <v>5479.38</v>
      </c>
      <c r="AY404">
        <v>0.45100000000000001</v>
      </c>
      <c r="AZ404">
        <v>789.51</v>
      </c>
      <c r="BA404">
        <v>6.5000000000000002E-2</v>
      </c>
      <c r="BB404" s="70">
        <v>1038.83</v>
      </c>
      <c r="BC404">
        <v>8.5500000000000007E-2</v>
      </c>
      <c r="BD404" s="70">
        <v>12150.73</v>
      </c>
      <c r="BE404" s="70">
        <v>2379.4699999999998</v>
      </c>
      <c r="BF404">
        <v>0.67020000000000002</v>
      </c>
      <c r="BG404">
        <v>0.54920000000000002</v>
      </c>
      <c r="BH404">
        <v>0.20899999999999999</v>
      </c>
      <c r="BI404">
        <v>0.19359999999999999</v>
      </c>
      <c r="BJ404">
        <v>2.69E-2</v>
      </c>
      <c r="BK404">
        <v>2.1299999999999999E-2</v>
      </c>
    </row>
    <row r="405" spans="1:63" x14ac:dyDescent="0.25">
      <c r="A405" t="s">
        <v>484</v>
      </c>
      <c r="B405">
        <v>47761</v>
      </c>
      <c r="C405">
        <v>113.95</v>
      </c>
      <c r="D405">
        <v>12.2</v>
      </c>
      <c r="E405" s="70">
        <v>1389.92</v>
      </c>
      <c r="F405" s="70">
        <v>1335.28</v>
      </c>
      <c r="G405">
        <v>2.3E-3</v>
      </c>
      <c r="H405">
        <v>5.0000000000000001E-3</v>
      </c>
      <c r="I405">
        <v>1.1000000000000001E-3</v>
      </c>
      <c r="J405">
        <v>7.0000000000000001E-3</v>
      </c>
      <c r="K405">
        <v>0.9718</v>
      </c>
      <c r="L405">
        <v>1.2800000000000001E-2</v>
      </c>
      <c r="M405">
        <v>0.58950000000000002</v>
      </c>
      <c r="N405">
        <v>1.4E-3</v>
      </c>
      <c r="O405">
        <v>0.15820000000000001</v>
      </c>
      <c r="P405" s="70">
        <v>48124.34</v>
      </c>
      <c r="Q405">
        <v>0.2079</v>
      </c>
      <c r="R405">
        <v>0.20619999999999999</v>
      </c>
      <c r="S405">
        <v>0.58579999999999999</v>
      </c>
      <c r="T405">
        <v>17.28</v>
      </c>
      <c r="U405">
        <v>10.23</v>
      </c>
      <c r="V405" s="70">
        <v>65077.39</v>
      </c>
      <c r="W405">
        <v>131.08000000000001</v>
      </c>
      <c r="X405" s="70">
        <v>89606.88</v>
      </c>
      <c r="Y405">
        <v>0.75660000000000005</v>
      </c>
      <c r="Z405">
        <v>0.124</v>
      </c>
      <c r="AA405">
        <v>0.11940000000000001</v>
      </c>
      <c r="AB405">
        <v>0.24340000000000001</v>
      </c>
      <c r="AC405">
        <v>89.61</v>
      </c>
      <c r="AD405" s="70">
        <v>2250.44</v>
      </c>
      <c r="AE405">
        <v>300.42</v>
      </c>
      <c r="AF405" s="70">
        <v>85469.39</v>
      </c>
      <c r="AG405" t="s">
        <v>751</v>
      </c>
      <c r="AH405" s="70">
        <v>28093</v>
      </c>
      <c r="AI405" s="70">
        <v>40008.120000000003</v>
      </c>
      <c r="AJ405">
        <v>31.78</v>
      </c>
      <c r="AK405">
        <v>23.97</v>
      </c>
      <c r="AL405">
        <v>25.49</v>
      </c>
      <c r="AM405">
        <v>3.71</v>
      </c>
      <c r="AN405" s="70">
        <v>1007.3</v>
      </c>
      <c r="AO405">
        <v>0.86680000000000001</v>
      </c>
      <c r="AP405" s="70">
        <v>1224.52</v>
      </c>
      <c r="AQ405" s="70">
        <v>2186.46</v>
      </c>
      <c r="AR405" s="70">
        <v>5529.67</v>
      </c>
      <c r="AS405">
        <v>482.46</v>
      </c>
      <c r="AT405">
        <v>287.22000000000003</v>
      </c>
      <c r="AU405" s="70">
        <v>9710.33</v>
      </c>
      <c r="AV405" s="70">
        <v>6648.18</v>
      </c>
      <c r="AW405">
        <v>0.6119</v>
      </c>
      <c r="AX405" s="70">
        <v>2020.81</v>
      </c>
      <c r="AY405">
        <v>0.186</v>
      </c>
      <c r="AZ405">
        <v>892.48</v>
      </c>
      <c r="BA405">
        <v>8.2199999999999995E-2</v>
      </c>
      <c r="BB405" s="70">
        <v>1302.5</v>
      </c>
      <c r="BC405">
        <v>0.11990000000000001</v>
      </c>
      <c r="BD405" s="70">
        <v>10863.96</v>
      </c>
      <c r="BE405" s="70">
        <v>5701.26</v>
      </c>
      <c r="BF405">
        <v>2.4784999999999999</v>
      </c>
      <c r="BG405">
        <v>0.50929999999999997</v>
      </c>
      <c r="BH405">
        <v>0.2437</v>
      </c>
      <c r="BI405">
        <v>0.18360000000000001</v>
      </c>
      <c r="BJ405">
        <v>4.0500000000000001E-2</v>
      </c>
      <c r="BK405">
        <v>2.29E-2</v>
      </c>
    </row>
    <row r="406" spans="1:63" x14ac:dyDescent="0.25">
      <c r="A406" t="s">
        <v>485</v>
      </c>
      <c r="B406">
        <v>47373</v>
      </c>
      <c r="C406">
        <v>46.76</v>
      </c>
      <c r="D406">
        <v>114.89</v>
      </c>
      <c r="E406" s="70">
        <v>5372.31</v>
      </c>
      <c r="F406" s="70">
        <v>5105.92</v>
      </c>
      <c r="G406">
        <v>1.77E-2</v>
      </c>
      <c r="H406">
        <v>0.02</v>
      </c>
      <c r="I406">
        <v>1.1000000000000001E-3</v>
      </c>
      <c r="J406">
        <v>2.5700000000000001E-2</v>
      </c>
      <c r="K406">
        <v>0.90720000000000001</v>
      </c>
      <c r="L406">
        <v>2.8299999999999999E-2</v>
      </c>
      <c r="M406">
        <v>0.20680000000000001</v>
      </c>
      <c r="N406">
        <v>9.2999999999999992E-3</v>
      </c>
      <c r="O406">
        <v>0.1177</v>
      </c>
      <c r="P406" s="70">
        <v>60619.45</v>
      </c>
      <c r="Q406">
        <v>0.2069</v>
      </c>
      <c r="R406">
        <v>0.23080000000000001</v>
      </c>
      <c r="S406">
        <v>0.56230000000000002</v>
      </c>
      <c r="T406">
        <v>20.18</v>
      </c>
      <c r="U406">
        <v>26.68</v>
      </c>
      <c r="V406" s="70">
        <v>83188.509999999995</v>
      </c>
      <c r="W406">
        <v>197.89</v>
      </c>
      <c r="X406" s="70">
        <v>151726.06</v>
      </c>
      <c r="Y406">
        <v>0.82179999999999997</v>
      </c>
      <c r="Z406">
        <v>0.15390000000000001</v>
      </c>
      <c r="AA406">
        <v>2.4299999999999999E-2</v>
      </c>
      <c r="AB406">
        <v>0.1782</v>
      </c>
      <c r="AC406">
        <v>151.72999999999999</v>
      </c>
      <c r="AD406" s="70">
        <v>5798.54</v>
      </c>
      <c r="AE406">
        <v>749.75</v>
      </c>
      <c r="AF406" s="70">
        <v>173238.38</v>
      </c>
      <c r="AG406" t="s">
        <v>751</v>
      </c>
      <c r="AH406" s="70">
        <v>40212</v>
      </c>
      <c r="AI406" s="70">
        <v>65710.350000000006</v>
      </c>
      <c r="AJ406">
        <v>63.26</v>
      </c>
      <c r="AK406">
        <v>37.020000000000003</v>
      </c>
      <c r="AL406">
        <v>39.64</v>
      </c>
      <c r="AM406">
        <v>4.33</v>
      </c>
      <c r="AN406">
        <v>0</v>
      </c>
      <c r="AO406">
        <v>0.76480000000000004</v>
      </c>
      <c r="AP406" s="70">
        <v>1118.58</v>
      </c>
      <c r="AQ406" s="70">
        <v>1730</v>
      </c>
      <c r="AR406" s="70">
        <v>5523.17</v>
      </c>
      <c r="AS406">
        <v>544.92999999999995</v>
      </c>
      <c r="AT406">
        <v>272.89999999999998</v>
      </c>
      <c r="AU406" s="70">
        <v>9189.58</v>
      </c>
      <c r="AV406" s="70">
        <v>3494.42</v>
      </c>
      <c r="AW406">
        <v>0.3523</v>
      </c>
      <c r="AX406" s="70">
        <v>5146.5600000000004</v>
      </c>
      <c r="AY406">
        <v>0.51890000000000003</v>
      </c>
      <c r="AZ406">
        <v>853.95</v>
      </c>
      <c r="BA406">
        <v>8.6099999999999996E-2</v>
      </c>
      <c r="BB406">
        <v>423.59</v>
      </c>
      <c r="BC406">
        <v>4.2700000000000002E-2</v>
      </c>
      <c r="BD406" s="70">
        <v>9918.5300000000007</v>
      </c>
      <c r="BE406" s="70">
        <v>2265.4699999999998</v>
      </c>
      <c r="BF406">
        <v>0.35</v>
      </c>
      <c r="BG406">
        <v>0.60019999999999996</v>
      </c>
      <c r="BH406">
        <v>0.2278</v>
      </c>
      <c r="BI406">
        <v>0.1231</v>
      </c>
      <c r="BJ406">
        <v>3.2500000000000001E-2</v>
      </c>
      <c r="BK406">
        <v>1.6400000000000001E-2</v>
      </c>
    </row>
    <row r="407" spans="1:63" x14ac:dyDescent="0.25">
      <c r="A407" t="s">
        <v>486</v>
      </c>
      <c r="B407">
        <v>44586</v>
      </c>
      <c r="C407">
        <v>18.809999999999999</v>
      </c>
      <c r="D407">
        <v>179.32</v>
      </c>
      <c r="E407" s="70">
        <v>3373.53</v>
      </c>
      <c r="F407" s="70">
        <v>3261.58</v>
      </c>
      <c r="G407">
        <v>3.73E-2</v>
      </c>
      <c r="H407">
        <v>2.3199999999999998E-2</v>
      </c>
      <c r="I407">
        <v>6.9999999999999999E-4</v>
      </c>
      <c r="J407">
        <v>1.83E-2</v>
      </c>
      <c r="K407">
        <v>0.89139999999999997</v>
      </c>
      <c r="L407">
        <v>2.9100000000000001E-2</v>
      </c>
      <c r="M407">
        <v>8.1299999999999997E-2</v>
      </c>
      <c r="N407">
        <v>1.01E-2</v>
      </c>
      <c r="O407">
        <v>0.1108</v>
      </c>
      <c r="P407" s="70">
        <v>67305.289999999994</v>
      </c>
      <c r="Q407">
        <v>0.16020000000000001</v>
      </c>
      <c r="R407">
        <v>0.20200000000000001</v>
      </c>
      <c r="S407">
        <v>0.63770000000000004</v>
      </c>
      <c r="T407">
        <v>18.3</v>
      </c>
      <c r="U407">
        <v>18.309999999999999</v>
      </c>
      <c r="V407" s="70">
        <v>87667.98</v>
      </c>
      <c r="W407">
        <v>182.73</v>
      </c>
      <c r="X407" s="70">
        <v>187774.88</v>
      </c>
      <c r="Y407">
        <v>0.89339999999999997</v>
      </c>
      <c r="Z407">
        <v>8.4900000000000003E-2</v>
      </c>
      <c r="AA407">
        <v>2.1700000000000001E-2</v>
      </c>
      <c r="AB407">
        <v>0.1066</v>
      </c>
      <c r="AC407">
        <v>187.77</v>
      </c>
      <c r="AD407" s="70">
        <v>8540.7900000000009</v>
      </c>
      <c r="AE407" s="70">
        <v>1102.83</v>
      </c>
      <c r="AF407" s="70">
        <v>221706.21</v>
      </c>
      <c r="AG407" t="s">
        <v>751</v>
      </c>
      <c r="AH407" s="70">
        <v>60702.5</v>
      </c>
      <c r="AI407" s="70">
        <v>117787.29</v>
      </c>
      <c r="AJ407">
        <v>91.46</v>
      </c>
      <c r="AK407">
        <v>46.46</v>
      </c>
      <c r="AL407">
        <v>56.86</v>
      </c>
      <c r="AM407">
        <v>4.84</v>
      </c>
      <c r="AN407" s="70">
        <v>3008.98</v>
      </c>
      <c r="AO407">
        <v>0.64219999999999999</v>
      </c>
      <c r="AP407" s="70">
        <v>1372.32</v>
      </c>
      <c r="AQ407" s="70">
        <v>1754.02</v>
      </c>
      <c r="AR407" s="70">
        <v>6847.27</v>
      </c>
      <c r="AS407">
        <v>728.54</v>
      </c>
      <c r="AT407">
        <v>463.38</v>
      </c>
      <c r="AU407" s="70">
        <v>11165.53</v>
      </c>
      <c r="AV407" s="70">
        <v>2859.93</v>
      </c>
      <c r="AW407">
        <v>0.24210000000000001</v>
      </c>
      <c r="AX407" s="70">
        <v>7751.62</v>
      </c>
      <c r="AY407">
        <v>0.65610000000000002</v>
      </c>
      <c r="AZ407">
        <v>893.01</v>
      </c>
      <c r="BA407">
        <v>7.5600000000000001E-2</v>
      </c>
      <c r="BB407">
        <v>310.08</v>
      </c>
      <c r="BC407">
        <v>2.6200000000000001E-2</v>
      </c>
      <c r="BD407" s="70">
        <v>11814.63</v>
      </c>
      <c r="BE407" s="70">
        <v>1534.17</v>
      </c>
      <c r="BF407">
        <v>0.13059999999999999</v>
      </c>
      <c r="BG407">
        <v>0.61739999999999995</v>
      </c>
      <c r="BH407">
        <v>0.2147</v>
      </c>
      <c r="BI407">
        <v>0.1148</v>
      </c>
      <c r="BJ407">
        <v>3.3000000000000002E-2</v>
      </c>
      <c r="BK407">
        <v>0.02</v>
      </c>
    </row>
    <row r="408" spans="1:63" x14ac:dyDescent="0.25">
      <c r="A408" t="s">
        <v>487</v>
      </c>
      <c r="B408">
        <v>44594</v>
      </c>
      <c r="C408">
        <v>33.479999999999997</v>
      </c>
      <c r="D408">
        <v>52.6</v>
      </c>
      <c r="E408" s="70">
        <v>1760.73</v>
      </c>
      <c r="F408" s="70">
        <v>1677.43</v>
      </c>
      <c r="G408">
        <v>1.2699999999999999E-2</v>
      </c>
      <c r="H408">
        <v>0.11210000000000001</v>
      </c>
      <c r="I408">
        <v>1.5E-3</v>
      </c>
      <c r="J408">
        <v>6.6100000000000006E-2</v>
      </c>
      <c r="K408">
        <v>0.751</v>
      </c>
      <c r="L408">
        <v>5.6500000000000002E-2</v>
      </c>
      <c r="M408">
        <v>0.47470000000000001</v>
      </c>
      <c r="N408">
        <v>1.5800000000000002E-2</v>
      </c>
      <c r="O408">
        <v>0.1464</v>
      </c>
      <c r="P408" s="70">
        <v>55989.58</v>
      </c>
      <c r="Q408">
        <v>0.2445</v>
      </c>
      <c r="R408">
        <v>0.185</v>
      </c>
      <c r="S408">
        <v>0.57050000000000001</v>
      </c>
      <c r="T408">
        <v>17.16</v>
      </c>
      <c r="U408">
        <v>12.96</v>
      </c>
      <c r="V408" s="70">
        <v>71916.929999999993</v>
      </c>
      <c r="W408">
        <v>132.24</v>
      </c>
      <c r="X408" s="70">
        <v>148615.79</v>
      </c>
      <c r="Y408">
        <v>0.71250000000000002</v>
      </c>
      <c r="Z408">
        <v>0.24940000000000001</v>
      </c>
      <c r="AA408">
        <v>3.7999999999999999E-2</v>
      </c>
      <c r="AB408">
        <v>0.28749999999999998</v>
      </c>
      <c r="AC408">
        <v>148.62</v>
      </c>
      <c r="AD408" s="70">
        <v>5557.93</v>
      </c>
      <c r="AE408">
        <v>643.51</v>
      </c>
      <c r="AF408" s="70">
        <v>165709.73000000001</v>
      </c>
      <c r="AG408" t="s">
        <v>751</v>
      </c>
      <c r="AH408" s="70">
        <v>31445</v>
      </c>
      <c r="AI408" s="70">
        <v>48848.62</v>
      </c>
      <c r="AJ408">
        <v>59.24</v>
      </c>
      <c r="AK408">
        <v>36.86</v>
      </c>
      <c r="AL408">
        <v>42.29</v>
      </c>
      <c r="AM408">
        <v>4.62</v>
      </c>
      <c r="AN408" s="70">
        <v>1387.05</v>
      </c>
      <c r="AO408">
        <v>1.0803</v>
      </c>
      <c r="AP408" s="70">
        <v>1369.08</v>
      </c>
      <c r="AQ408" s="70">
        <v>1818.98</v>
      </c>
      <c r="AR408" s="70">
        <v>5875.23</v>
      </c>
      <c r="AS408">
        <v>568.59</v>
      </c>
      <c r="AT408">
        <v>305.23</v>
      </c>
      <c r="AU408" s="70">
        <v>9937.11</v>
      </c>
      <c r="AV408" s="70">
        <v>4348.9799999999996</v>
      </c>
      <c r="AW408">
        <v>0.38419999999999999</v>
      </c>
      <c r="AX408" s="70">
        <v>5189.91</v>
      </c>
      <c r="AY408">
        <v>0.45850000000000002</v>
      </c>
      <c r="AZ408">
        <v>916.57</v>
      </c>
      <c r="BA408">
        <v>8.1000000000000003E-2</v>
      </c>
      <c r="BB408">
        <v>864.97</v>
      </c>
      <c r="BC408">
        <v>7.6399999999999996E-2</v>
      </c>
      <c r="BD408" s="70">
        <v>11320.42</v>
      </c>
      <c r="BE408" s="70">
        <v>2427.58</v>
      </c>
      <c r="BF408">
        <v>0.55279999999999996</v>
      </c>
      <c r="BG408">
        <v>0.55120000000000002</v>
      </c>
      <c r="BH408">
        <v>0.20910000000000001</v>
      </c>
      <c r="BI408">
        <v>0.18509999999999999</v>
      </c>
      <c r="BJ408">
        <v>2.87E-2</v>
      </c>
      <c r="BK408">
        <v>2.58E-2</v>
      </c>
    </row>
    <row r="409" spans="1:63" x14ac:dyDescent="0.25">
      <c r="A409" t="s">
        <v>488</v>
      </c>
      <c r="B409">
        <v>61903</v>
      </c>
      <c r="C409">
        <v>169.81</v>
      </c>
      <c r="D409">
        <v>13.77</v>
      </c>
      <c r="E409" s="70">
        <v>2337.7199999999998</v>
      </c>
      <c r="F409" s="70">
        <v>2276.91</v>
      </c>
      <c r="G409">
        <v>2.5999999999999999E-3</v>
      </c>
      <c r="H409">
        <v>6.6E-3</v>
      </c>
      <c r="I409">
        <v>1.1999999999999999E-3</v>
      </c>
      <c r="J409">
        <v>8.2000000000000007E-3</v>
      </c>
      <c r="K409">
        <v>0.96560000000000001</v>
      </c>
      <c r="L409">
        <v>1.5800000000000002E-2</v>
      </c>
      <c r="M409">
        <v>0.5796</v>
      </c>
      <c r="N409">
        <v>1.4E-3</v>
      </c>
      <c r="O409">
        <v>0.16470000000000001</v>
      </c>
      <c r="P409" s="70">
        <v>50468.97</v>
      </c>
      <c r="Q409">
        <v>0.18740000000000001</v>
      </c>
      <c r="R409">
        <v>0.1754</v>
      </c>
      <c r="S409">
        <v>0.63719999999999999</v>
      </c>
      <c r="T409">
        <v>17.86</v>
      </c>
      <c r="U409">
        <v>16.21</v>
      </c>
      <c r="V409" s="70">
        <v>66844.28</v>
      </c>
      <c r="W409">
        <v>140.16999999999999</v>
      </c>
      <c r="X409" s="70">
        <v>93528.45</v>
      </c>
      <c r="Y409">
        <v>0.78180000000000005</v>
      </c>
      <c r="Z409">
        <v>0.13769999999999999</v>
      </c>
      <c r="AA409">
        <v>8.0500000000000002E-2</v>
      </c>
      <c r="AB409">
        <v>0.21820000000000001</v>
      </c>
      <c r="AC409">
        <v>93.53</v>
      </c>
      <c r="AD409" s="70">
        <v>2298.9499999999998</v>
      </c>
      <c r="AE409">
        <v>320.41000000000003</v>
      </c>
      <c r="AF409" s="70">
        <v>89001.23</v>
      </c>
      <c r="AG409" t="s">
        <v>751</v>
      </c>
      <c r="AH409" s="70">
        <v>28132</v>
      </c>
      <c r="AI409" s="70">
        <v>41415.129999999997</v>
      </c>
      <c r="AJ409">
        <v>32.06</v>
      </c>
      <c r="AK409">
        <v>23.98</v>
      </c>
      <c r="AL409">
        <v>26.19</v>
      </c>
      <c r="AM409">
        <v>3.97</v>
      </c>
      <c r="AN409">
        <v>848.58</v>
      </c>
      <c r="AO409">
        <v>0.88219999999999998</v>
      </c>
      <c r="AP409" s="70">
        <v>1103.52</v>
      </c>
      <c r="AQ409" s="70">
        <v>1925.31</v>
      </c>
      <c r="AR409" s="70">
        <v>5371.84</v>
      </c>
      <c r="AS409">
        <v>434.9</v>
      </c>
      <c r="AT409">
        <v>269.27999999999997</v>
      </c>
      <c r="AU409" s="70">
        <v>9104.85</v>
      </c>
      <c r="AV409" s="70">
        <v>6116.41</v>
      </c>
      <c r="AW409">
        <v>0.60099999999999998</v>
      </c>
      <c r="AX409" s="70">
        <v>2107.33</v>
      </c>
      <c r="AY409">
        <v>0.20710000000000001</v>
      </c>
      <c r="AZ409">
        <v>812.31</v>
      </c>
      <c r="BA409">
        <v>7.9799999999999996E-2</v>
      </c>
      <c r="BB409" s="70">
        <v>1140.94</v>
      </c>
      <c r="BC409">
        <v>0.11210000000000001</v>
      </c>
      <c r="BD409" s="70">
        <v>10176.99</v>
      </c>
      <c r="BE409" s="70">
        <v>5348.66</v>
      </c>
      <c r="BF409">
        <v>2.1027</v>
      </c>
      <c r="BG409">
        <v>0.53490000000000004</v>
      </c>
      <c r="BH409">
        <v>0.24210000000000001</v>
      </c>
      <c r="BI409">
        <v>0.1653</v>
      </c>
      <c r="BJ409">
        <v>3.7400000000000003E-2</v>
      </c>
      <c r="BK409">
        <v>2.0299999999999999E-2</v>
      </c>
    </row>
    <row r="410" spans="1:63" x14ac:dyDescent="0.25">
      <c r="A410" t="s">
        <v>489</v>
      </c>
      <c r="B410">
        <v>49726</v>
      </c>
      <c r="C410">
        <v>69.75</v>
      </c>
      <c r="D410">
        <v>9.15</v>
      </c>
      <c r="E410">
        <v>608.08000000000004</v>
      </c>
      <c r="F410">
        <v>625.29</v>
      </c>
      <c r="G410">
        <v>6.1000000000000004E-3</v>
      </c>
      <c r="H410">
        <v>7.7999999999999996E-3</v>
      </c>
      <c r="I410">
        <v>8.0000000000000004E-4</v>
      </c>
      <c r="J410">
        <v>4.2900000000000001E-2</v>
      </c>
      <c r="K410">
        <v>0.92130000000000001</v>
      </c>
      <c r="L410">
        <v>2.12E-2</v>
      </c>
      <c r="M410">
        <v>0.34710000000000002</v>
      </c>
      <c r="N410">
        <v>4.4999999999999997E-3</v>
      </c>
      <c r="O410">
        <v>0.1439</v>
      </c>
      <c r="P410" s="70">
        <v>48822.84</v>
      </c>
      <c r="Q410">
        <v>0.28339999999999999</v>
      </c>
      <c r="R410">
        <v>0.186</v>
      </c>
      <c r="S410">
        <v>0.53059999999999996</v>
      </c>
      <c r="T410">
        <v>16.62</v>
      </c>
      <c r="U410">
        <v>5.81</v>
      </c>
      <c r="V410" s="70">
        <v>65641.11</v>
      </c>
      <c r="W410">
        <v>101.94</v>
      </c>
      <c r="X410" s="70">
        <v>125410.43</v>
      </c>
      <c r="Y410">
        <v>0.88590000000000002</v>
      </c>
      <c r="Z410">
        <v>6.9000000000000006E-2</v>
      </c>
      <c r="AA410">
        <v>4.5100000000000001E-2</v>
      </c>
      <c r="AB410">
        <v>0.11409999999999999</v>
      </c>
      <c r="AC410">
        <v>125.41</v>
      </c>
      <c r="AD410" s="70">
        <v>3060.02</v>
      </c>
      <c r="AE410">
        <v>438.1</v>
      </c>
      <c r="AF410" s="70">
        <v>109165.07</v>
      </c>
      <c r="AG410" t="s">
        <v>751</v>
      </c>
      <c r="AH410" s="70">
        <v>33650</v>
      </c>
      <c r="AI410" s="70">
        <v>45905.89</v>
      </c>
      <c r="AJ410">
        <v>40.520000000000003</v>
      </c>
      <c r="AK410">
        <v>23.36</v>
      </c>
      <c r="AL410">
        <v>29.16</v>
      </c>
      <c r="AM410">
        <v>4.5999999999999996</v>
      </c>
      <c r="AN410" s="70">
        <v>1469.47</v>
      </c>
      <c r="AO410">
        <v>1.3078000000000001</v>
      </c>
      <c r="AP410" s="70">
        <v>1476.75</v>
      </c>
      <c r="AQ410" s="70">
        <v>1832.93</v>
      </c>
      <c r="AR410" s="70">
        <v>5743.88</v>
      </c>
      <c r="AS410">
        <v>327.61</v>
      </c>
      <c r="AT410">
        <v>255.68</v>
      </c>
      <c r="AU410" s="70">
        <v>9636.85</v>
      </c>
      <c r="AV410" s="70">
        <v>5125.25</v>
      </c>
      <c r="AW410">
        <v>0.45789999999999997</v>
      </c>
      <c r="AX410" s="70">
        <v>3916.88</v>
      </c>
      <c r="AY410">
        <v>0.35</v>
      </c>
      <c r="AZ410" s="70">
        <v>1525.36</v>
      </c>
      <c r="BA410">
        <v>0.1363</v>
      </c>
      <c r="BB410">
        <v>624.62</v>
      </c>
      <c r="BC410">
        <v>5.5800000000000002E-2</v>
      </c>
      <c r="BD410" s="70">
        <v>11192.11</v>
      </c>
      <c r="BE410" s="70">
        <v>4562.3</v>
      </c>
      <c r="BF410">
        <v>1.3875999999999999</v>
      </c>
      <c r="BG410">
        <v>0.53910000000000002</v>
      </c>
      <c r="BH410">
        <v>0.2021</v>
      </c>
      <c r="BI410">
        <v>0.18640000000000001</v>
      </c>
      <c r="BJ410">
        <v>3.5000000000000003E-2</v>
      </c>
      <c r="BK410">
        <v>3.7400000000000003E-2</v>
      </c>
    </row>
    <row r="411" spans="1:63" x14ac:dyDescent="0.25">
      <c r="A411" t="s">
        <v>490</v>
      </c>
      <c r="B411">
        <v>46763</v>
      </c>
      <c r="C411">
        <v>33.81</v>
      </c>
      <c r="D411">
        <v>250.85</v>
      </c>
      <c r="E411" s="70">
        <v>8480.99</v>
      </c>
      <c r="F411" s="70">
        <v>8107.28</v>
      </c>
      <c r="G411">
        <v>7.3499999999999996E-2</v>
      </c>
      <c r="H411">
        <v>6.4600000000000005E-2</v>
      </c>
      <c r="I411">
        <v>1.1999999999999999E-3</v>
      </c>
      <c r="J411">
        <v>3.56E-2</v>
      </c>
      <c r="K411">
        <v>0.78159999999999996</v>
      </c>
      <c r="L411">
        <v>4.3400000000000001E-2</v>
      </c>
      <c r="M411">
        <v>0.1477</v>
      </c>
      <c r="N411">
        <v>3.3099999999999997E-2</v>
      </c>
      <c r="O411">
        <v>0.1128</v>
      </c>
      <c r="P411" s="70">
        <v>66593</v>
      </c>
      <c r="Q411">
        <v>0.19570000000000001</v>
      </c>
      <c r="R411">
        <v>0.20760000000000001</v>
      </c>
      <c r="S411">
        <v>0.59670000000000001</v>
      </c>
      <c r="T411">
        <v>18.71</v>
      </c>
      <c r="U411">
        <v>39.06</v>
      </c>
      <c r="V411" s="70">
        <v>89590.07</v>
      </c>
      <c r="W411">
        <v>215.15</v>
      </c>
      <c r="X411" s="70">
        <v>173464.89</v>
      </c>
      <c r="Y411">
        <v>0.78939999999999999</v>
      </c>
      <c r="Z411">
        <v>0.18679999999999999</v>
      </c>
      <c r="AA411">
        <v>2.3800000000000002E-2</v>
      </c>
      <c r="AB411">
        <v>0.21060000000000001</v>
      </c>
      <c r="AC411">
        <v>173.46</v>
      </c>
      <c r="AD411" s="70">
        <v>7739.14</v>
      </c>
      <c r="AE411">
        <v>900.03</v>
      </c>
      <c r="AF411" s="70">
        <v>210905.18</v>
      </c>
      <c r="AG411" t="s">
        <v>751</v>
      </c>
      <c r="AH411" s="70">
        <v>50879</v>
      </c>
      <c r="AI411" s="70">
        <v>89969.35</v>
      </c>
      <c r="AJ411">
        <v>71.78</v>
      </c>
      <c r="AK411">
        <v>42.11</v>
      </c>
      <c r="AL411">
        <v>46.35</v>
      </c>
      <c r="AM411">
        <v>4.8899999999999997</v>
      </c>
      <c r="AN411" s="70">
        <v>1280.57</v>
      </c>
      <c r="AO411">
        <v>0.64910000000000001</v>
      </c>
      <c r="AP411" s="70">
        <v>1200.49</v>
      </c>
      <c r="AQ411" s="70">
        <v>1827.34</v>
      </c>
      <c r="AR411" s="70">
        <v>6649.51</v>
      </c>
      <c r="AS411">
        <v>654.17999999999995</v>
      </c>
      <c r="AT411">
        <v>342.62</v>
      </c>
      <c r="AU411" s="70">
        <v>10674.14</v>
      </c>
      <c r="AV411" s="70">
        <v>2888.59</v>
      </c>
      <c r="AW411">
        <v>0.25750000000000001</v>
      </c>
      <c r="AX411" s="70">
        <v>7013.89</v>
      </c>
      <c r="AY411">
        <v>0.62509999999999999</v>
      </c>
      <c r="AZ411">
        <v>924.13</v>
      </c>
      <c r="BA411">
        <v>8.2400000000000001E-2</v>
      </c>
      <c r="BB411">
        <v>393.38</v>
      </c>
      <c r="BC411">
        <v>3.5099999999999999E-2</v>
      </c>
      <c r="BD411" s="70">
        <v>11219.99</v>
      </c>
      <c r="BE411" s="70">
        <v>1445.24</v>
      </c>
      <c r="BF411">
        <v>0.17219999999999999</v>
      </c>
      <c r="BG411">
        <v>0.6169</v>
      </c>
      <c r="BH411">
        <v>0.22869999999999999</v>
      </c>
      <c r="BI411">
        <v>0.1016</v>
      </c>
      <c r="BJ411">
        <v>2.8899999999999999E-2</v>
      </c>
      <c r="BK411">
        <v>2.3900000000000001E-2</v>
      </c>
    </row>
    <row r="412" spans="1:63" x14ac:dyDescent="0.25">
      <c r="A412" t="s">
        <v>491</v>
      </c>
      <c r="B412">
        <v>46573</v>
      </c>
      <c r="C412">
        <v>39.43</v>
      </c>
      <c r="D412">
        <v>104.43</v>
      </c>
      <c r="E412" s="70">
        <v>4117.42</v>
      </c>
      <c r="F412" s="70">
        <v>3920.6</v>
      </c>
      <c r="G412">
        <v>1.66E-2</v>
      </c>
      <c r="H412">
        <v>1.83E-2</v>
      </c>
      <c r="I412">
        <v>1.1999999999999999E-3</v>
      </c>
      <c r="J412">
        <v>2.5100000000000001E-2</v>
      </c>
      <c r="K412">
        <v>0.91290000000000004</v>
      </c>
      <c r="L412">
        <v>2.5899999999999999E-2</v>
      </c>
      <c r="M412">
        <v>0.19450000000000001</v>
      </c>
      <c r="N412">
        <v>1.09E-2</v>
      </c>
      <c r="O412">
        <v>0.112</v>
      </c>
      <c r="P412" s="70">
        <v>60842.11</v>
      </c>
      <c r="Q412">
        <v>0.2044</v>
      </c>
      <c r="R412">
        <v>0.21279999999999999</v>
      </c>
      <c r="S412">
        <v>0.58279999999999998</v>
      </c>
      <c r="T412">
        <v>19.96</v>
      </c>
      <c r="U412">
        <v>20.329999999999998</v>
      </c>
      <c r="V412" s="70">
        <v>78143.960000000006</v>
      </c>
      <c r="W412">
        <v>199.32</v>
      </c>
      <c r="X412" s="70">
        <v>167488.48000000001</v>
      </c>
      <c r="Y412">
        <v>0.81969999999999998</v>
      </c>
      <c r="Z412">
        <v>0.1565</v>
      </c>
      <c r="AA412">
        <v>2.3800000000000002E-2</v>
      </c>
      <c r="AB412">
        <v>0.18029999999999999</v>
      </c>
      <c r="AC412">
        <v>167.49</v>
      </c>
      <c r="AD412" s="70">
        <v>6361.97</v>
      </c>
      <c r="AE412">
        <v>805.64</v>
      </c>
      <c r="AF412" s="70">
        <v>192905.27</v>
      </c>
      <c r="AG412" t="s">
        <v>751</v>
      </c>
      <c r="AH412" s="70">
        <v>41443</v>
      </c>
      <c r="AI412" s="70">
        <v>68413.31</v>
      </c>
      <c r="AJ412">
        <v>62.43</v>
      </c>
      <c r="AK412">
        <v>37.19</v>
      </c>
      <c r="AL412">
        <v>38.83</v>
      </c>
      <c r="AM412">
        <v>4.5199999999999996</v>
      </c>
      <c r="AN412" s="70">
        <v>1533.79</v>
      </c>
      <c r="AO412">
        <v>0.78310000000000002</v>
      </c>
      <c r="AP412" s="70">
        <v>1123.47</v>
      </c>
      <c r="AQ412" s="70">
        <v>1805.99</v>
      </c>
      <c r="AR412" s="70">
        <v>5561.89</v>
      </c>
      <c r="AS412">
        <v>538.67999999999995</v>
      </c>
      <c r="AT412">
        <v>231.78</v>
      </c>
      <c r="AU412" s="70">
        <v>9261.82</v>
      </c>
      <c r="AV412" s="70">
        <v>3259.58</v>
      </c>
      <c r="AW412">
        <v>0.32040000000000002</v>
      </c>
      <c r="AX412" s="70">
        <v>5692.33</v>
      </c>
      <c r="AY412">
        <v>0.5595</v>
      </c>
      <c r="AZ412">
        <v>800.04</v>
      </c>
      <c r="BA412">
        <v>7.8600000000000003E-2</v>
      </c>
      <c r="BB412">
        <v>421.54</v>
      </c>
      <c r="BC412">
        <v>4.1399999999999999E-2</v>
      </c>
      <c r="BD412" s="70">
        <v>10173.5</v>
      </c>
      <c r="BE412" s="70">
        <v>1920.18</v>
      </c>
      <c r="BF412">
        <v>0.27460000000000001</v>
      </c>
      <c r="BG412">
        <v>0.59040000000000004</v>
      </c>
      <c r="BH412">
        <v>0.22040000000000001</v>
      </c>
      <c r="BI412">
        <v>0.1376</v>
      </c>
      <c r="BJ412">
        <v>3.1600000000000003E-2</v>
      </c>
      <c r="BK412">
        <v>0.02</v>
      </c>
    </row>
    <row r="413" spans="1:63" x14ac:dyDescent="0.25">
      <c r="A413" t="s">
        <v>492</v>
      </c>
      <c r="B413">
        <v>49478</v>
      </c>
      <c r="C413">
        <v>48.67</v>
      </c>
      <c r="D413">
        <v>44.48</v>
      </c>
      <c r="E413" s="70">
        <v>2164.4699999999998</v>
      </c>
      <c r="F413" s="70">
        <v>2149.64</v>
      </c>
      <c r="G413">
        <v>1.5100000000000001E-2</v>
      </c>
      <c r="H413">
        <v>2.9399999999999999E-2</v>
      </c>
      <c r="I413">
        <v>1.5E-3</v>
      </c>
      <c r="J413">
        <v>2.9600000000000001E-2</v>
      </c>
      <c r="K413">
        <v>0.88260000000000005</v>
      </c>
      <c r="L413">
        <v>4.1799999999999997E-2</v>
      </c>
      <c r="M413">
        <v>0.35249999999999998</v>
      </c>
      <c r="N413">
        <v>1.11E-2</v>
      </c>
      <c r="O413">
        <v>0.1273</v>
      </c>
      <c r="P413" s="70">
        <v>55978.33</v>
      </c>
      <c r="Q413">
        <v>0.23680000000000001</v>
      </c>
      <c r="R413">
        <v>0.19309999999999999</v>
      </c>
      <c r="S413">
        <v>0.57020000000000004</v>
      </c>
      <c r="T413">
        <v>18.739999999999998</v>
      </c>
      <c r="U413">
        <v>14.72</v>
      </c>
      <c r="V413" s="70">
        <v>73510.009999999995</v>
      </c>
      <c r="W413">
        <v>142.69999999999999</v>
      </c>
      <c r="X413" s="70">
        <v>164843.82999999999</v>
      </c>
      <c r="Y413">
        <v>0.69710000000000005</v>
      </c>
      <c r="Z413">
        <v>0.2535</v>
      </c>
      <c r="AA413">
        <v>4.9299999999999997E-2</v>
      </c>
      <c r="AB413">
        <v>0.3029</v>
      </c>
      <c r="AC413">
        <v>164.84</v>
      </c>
      <c r="AD413" s="70">
        <v>5375.93</v>
      </c>
      <c r="AE413">
        <v>605.25</v>
      </c>
      <c r="AF413" s="70">
        <v>173849.24</v>
      </c>
      <c r="AG413" t="s">
        <v>751</v>
      </c>
      <c r="AH413" s="70">
        <v>33828</v>
      </c>
      <c r="AI413" s="70">
        <v>55194.96</v>
      </c>
      <c r="AJ413">
        <v>50.71</v>
      </c>
      <c r="AK413">
        <v>31.3</v>
      </c>
      <c r="AL413">
        <v>35.24</v>
      </c>
      <c r="AM413">
        <v>4.49</v>
      </c>
      <c r="AN413" s="70">
        <v>1490.96</v>
      </c>
      <c r="AO413">
        <v>0.88770000000000004</v>
      </c>
      <c r="AP413" s="70">
        <v>1189.8800000000001</v>
      </c>
      <c r="AQ413" s="70">
        <v>1705.03</v>
      </c>
      <c r="AR413" s="70">
        <v>5600.58</v>
      </c>
      <c r="AS413">
        <v>500.03</v>
      </c>
      <c r="AT413">
        <v>272.52</v>
      </c>
      <c r="AU413" s="70">
        <v>9268.0300000000007</v>
      </c>
      <c r="AV413" s="70">
        <v>3382.41</v>
      </c>
      <c r="AW413">
        <v>0.33800000000000002</v>
      </c>
      <c r="AX413" s="70">
        <v>4825.01</v>
      </c>
      <c r="AY413">
        <v>0.48220000000000002</v>
      </c>
      <c r="AZ413" s="70">
        <v>1161.9100000000001</v>
      </c>
      <c r="BA413">
        <v>0.11609999999999999</v>
      </c>
      <c r="BB413">
        <v>637.54</v>
      </c>
      <c r="BC413">
        <v>6.3700000000000007E-2</v>
      </c>
      <c r="BD413" s="70">
        <v>10006.870000000001</v>
      </c>
      <c r="BE413" s="70">
        <v>2148.6799999999998</v>
      </c>
      <c r="BF413">
        <v>0.40670000000000001</v>
      </c>
      <c r="BG413">
        <v>0.5645</v>
      </c>
      <c r="BH413">
        <v>0.2137</v>
      </c>
      <c r="BI413">
        <v>0.1671</v>
      </c>
      <c r="BJ413">
        <v>2.9499999999999998E-2</v>
      </c>
      <c r="BK413">
        <v>2.52E-2</v>
      </c>
    </row>
    <row r="414" spans="1:63" x14ac:dyDescent="0.25">
      <c r="A414" t="s">
        <v>493</v>
      </c>
      <c r="B414">
        <v>46581</v>
      </c>
      <c r="C414">
        <v>23.19</v>
      </c>
      <c r="D414">
        <v>151.93</v>
      </c>
      <c r="E414" s="70">
        <v>3523.3</v>
      </c>
      <c r="F414" s="70">
        <v>3410.16</v>
      </c>
      <c r="G414">
        <v>6.5100000000000005E-2</v>
      </c>
      <c r="H414">
        <v>6.5799999999999997E-2</v>
      </c>
      <c r="I414">
        <v>1.1999999999999999E-3</v>
      </c>
      <c r="J414">
        <v>2.7400000000000001E-2</v>
      </c>
      <c r="K414">
        <v>0.8054</v>
      </c>
      <c r="L414">
        <v>3.5200000000000002E-2</v>
      </c>
      <c r="M414">
        <v>0.1201</v>
      </c>
      <c r="N414">
        <v>2.24E-2</v>
      </c>
      <c r="O414">
        <v>0.1091</v>
      </c>
      <c r="P414" s="70">
        <v>69154.83</v>
      </c>
      <c r="Q414">
        <v>0.2261</v>
      </c>
      <c r="R414">
        <v>0.20369999999999999</v>
      </c>
      <c r="S414">
        <v>0.57020000000000004</v>
      </c>
      <c r="T414">
        <v>18.29</v>
      </c>
      <c r="U414">
        <v>18.079999999999998</v>
      </c>
      <c r="V414" s="70">
        <v>93618.14</v>
      </c>
      <c r="W414">
        <v>193.01</v>
      </c>
      <c r="X414" s="70">
        <v>248077.11</v>
      </c>
      <c r="Y414">
        <v>0.75509999999999999</v>
      </c>
      <c r="Z414">
        <v>0.2233</v>
      </c>
      <c r="AA414">
        <v>2.1600000000000001E-2</v>
      </c>
      <c r="AB414">
        <v>0.24490000000000001</v>
      </c>
      <c r="AC414">
        <v>248.08</v>
      </c>
      <c r="AD414" s="70">
        <v>9741.85</v>
      </c>
      <c r="AE414" s="70">
        <v>1056.6600000000001</v>
      </c>
      <c r="AF414" s="70">
        <v>303815.39</v>
      </c>
      <c r="AG414" t="s">
        <v>751</v>
      </c>
      <c r="AH414" s="70">
        <v>51343</v>
      </c>
      <c r="AI414" s="70">
        <v>110737.9</v>
      </c>
      <c r="AJ414">
        <v>71.569999999999993</v>
      </c>
      <c r="AK414">
        <v>38.65</v>
      </c>
      <c r="AL414">
        <v>45</v>
      </c>
      <c r="AM414">
        <v>5.0599999999999996</v>
      </c>
      <c r="AN414" s="70">
        <v>1145.5899999999999</v>
      </c>
      <c r="AO414">
        <v>0.59309999999999996</v>
      </c>
      <c r="AP414" s="70">
        <v>1453.79</v>
      </c>
      <c r="AQ414" s="70">
        <v>2161.2800000000002</v>
      </c>
      <c r="AR414" s="70">
        <v>7109.22</v>
      </c>
      <c r="AS414">
        <v>804.06</v>
      </c>
      <c r="AT414">
        <v>379.09</v>
      </c>
      <c r="AU414" s="70">
        <v>11907.45</v>
      </c>
      <c r="AV414" s="70">
        <v>2679.42</v>
      </c>
      <c r="AW414">
        <v>0.21149999999999999</v>
      </c>
      <c r="AX414" s="70">
        <v>8674.68</v>
      </c>
      <c r="AY414">
        <v>0.68479999999999996</v>
      </c>
      <c r="AZ414">
        <v>911.89</v>
      </c>
      <c r="BA414">
        <v>7.1999999999999995E-2</v>
      </c>
      <c r="BB414">
        <v>401.51</v>
      </c>
      <c r="BC414">
        <v>3.1699999999999999E-2</v>
      </c>
      <c r="BD414" s="70">
        <v>12667.51</v>
      </c>
      <c r="BE414">
        <v>835.06</v>
      </c>
      <c r="BF414">
        <v>6.5199999999999994E-2</v>
      </c>
      <c r="BG414">
        <v>0.61109999999999998</v>
      </c>
      <c r="BH414">
        <v>0.21709999999999999</v>
      </c>
      <c r="BI414">
        <v>0.11409999999999999</v>
      </c>
      <c r="BJ414">
        <v>3.1300000000000001E-2</v>
      </c>
      <c r="BK414">
        <v>2.64E-2</v>
      </c>
    </row>
    <row r="415" spans="1:63" x14ac:dyDescent="0.25">
      <c r="A415" t="s">
        <v>494</v>
      </c>
      <c r="B415">
        <v>44602</v>
      </c>
      <c r="C415">
        <v>53.52</v>
      </c>
      <c r="D415">
        <v>67.400000000000006</v>
      </c>
      <c r="E415" s="70">
        <v>3607.43</v>
      </c>
      <c r="F415" s="70">
        <v>3424.94</v>
      </c>
      <c r="G415">
        <v>1.2800000000000001E-2</v>
      </c>
      <c r="H415">
        <v>4.3400000000000001E-2</v>
      </c>
      <c r="I415">
        <v>1.4E-3</v>
      </c>
      <c r="J415">
        <v>3.9100000000000003E-2</v>
      </c>
      <c r="K415">
        <v>0.8468</v>
      </c>
      <c r="L415">
        <v>5.6500000000000002E-2</v>
      </c>
      <c r="M415">
        <v>0.47749999999999998</v>
      </c>
      <c r="N415">
        <v>1.2E-2</v>
      </c>
      <c r="O415">
        <v>0.14269999999999999</v>
      </c>
      <c r="P415" s="70">
        <v>55308.17</v>
      </c>
      <c r="Q415">
        <v>0.21829999999999999</v>
      </c>
      <c r="R415">
        <v>0.2132</v>
      </c>
      <c r="S415">
        <v>0.56850000000000001</v>
      </c>
      <c r="T415">
        <v>18.37</v>
      </c>
      <c r="U415">
        <v>21.58</v>
      </c>
      <c r="V415" s="70">
        <v>76966.429999999993</v>
      </c>
      <c r="W415">
        <v>163.27000000000001</v>
      </c>
      <c r="X415" s="70">
        <v>125659.37</v>
      </c>
      <c r="Y415">
        <v>0.71860000000000002</v>
      </c>
      <c r="Z415">
        <v>0.2417</v>
      </c>
      <c r="AA415">
        <v>3.9699999999999999E-2</v>
      </c>
      <c r="AB415">
        <v>0.28139999999999998</v>
      </c>
      <c r="AC415">
        <v>125.66</v>
      </c>
      <c r="AD415" s="70">
        <v>4311.49</v>
      </c>
      <c r="AE415">
        <v>516.14</v>
      </c>
      <c r="AF415" s="70">
        <v>131645.92000000001</v>
      </c>
      <c r="AG415" t="s">
        <v>751</v>
      </c>
      <c r="AH415" s="70">
        <v>29095</v>
      </c>
      <c r="AI415" s="70">
        <v>46788.94</v>
      </c>
      <c r="AJ415">
        <v>53.23</v>
      </c>
      <c r="AK415">
        <v>31.51</v>
      </c>
      <c r="AL415">
        <v>37.9</v>
      </c>
      <c r="AM415">
        <v>4.4000000000000004</v>
      </c>
      <c r="AN415" s="70">
        <v>1218.94</v>
      </c>
      <c r="AO415">
        <v>1.042</v>
      </c>
      <c r="AP415" s="70">
        <v>1170.28</v>
      </c>
      <c r="AQ415" s="70">
        <v>1632.4</v>
      </c>
      <c r="AR415" s="70">
        <v>5625.86</v>
      </c>
      <c r="AS415">
        <v>537.36</v>
      </c>
      <c r="AT415">
        <v>241.1</v>
      </c>
      <c r="AU415" s="70">
        <v>9207</v>
      </c>
      <c r="AV415" s="70">
        <v>4280.34</v>
      </c>
      <c r="AW415">
        <v>0.42220000000000002</v>
      </c>
      <c r="AX415" s="70">
        <v>4217.34</v>
      </c>
      <c r="AY415">
        <v>0.41599999999999998</v>
      </c>
      <c r="AZ415">
        <v>780.28</v>
      </c>
      <c r="BA415">
        <v>7.6999999999999999E-2</v>
      </c>
      <c r="BB415">
        <v>859.94</v>
      </c>
      <c r="BC415">
        <v>8.48E-2</v>
      </c>
      <c r="BD415" s="70">
        <v>10137.91</v>
      </c>
      <c r="BE415" s="70">
        <v>2713.96</v>
      </c>
      <c r="BF415">
        <v>0.69099999999999995</v>
      </c>
      <c r="BG415">
        <v>0.56799999999999995</v>
      </c>
      <c r="BH415">
        <v>0.219</v>
      </c>
      <c r="BI415">
        <v>0.1628</v>
      </c>
      <c r="BJ415">
        <v>3.0599999999999999E-2</v>
      </c>
      <c r="BK415">
        <v>1.9599999999999999E-2</v>
      </c>
    </row>
    <row r="416" spans="1:63" x14ac:dyDescent="0.25">
      <c r="A416" t="s">
        <v>495</v>
      </c>
      <c r="B416">
        <v>44610</v>
      </c>
      <c r="C416">
        <v>55.52</v>
      </c>
      <c r="D416">
        <v>37.81</v>
      </c>
      <c r="E416" s="70">
        <v>2099.25</v>
      </c>
      <c r="F416" s="70">
        <v>2014.25</v>
      </c>
      <c r="G416">
        <v>8.6999999999999994E-3</v>
      </c>
      <c r="H416">
        <v>3.1899999999999998E-2</v>
      </c>
      <c r="I416">
        <v>1.4E-3</v>
      </c>
      <c r="J416">
        <v>4.4499999999999998E-2</v>
      </c>
      <c r="K416">
        <v>0.86170000000000002</v>
      </c>
      <c r="L416">
        <v>5.1799999999999999E-2</v>
      </c>
      <c r="M416">
        <v>0.48449999999999999</v>
      </c>
      <c r="N416">
        <v>1.12E-2</v>
      </c>
      <c r="O416">
        <v>0.14499999999999999</v>
      </c>
      <c r="P416" s="70">
        <v>53055.44</v>
      </c>
      <c r="Q416">
        <v>0.25140000000000001</v>
      </c>
      <c r="R416">
        <v>0.18859999999999999</v>
      </c>
      <c r="S416">
        <v>0.56000000000000005</v>
      </c>
      <c r="T416">
        <v>17.920000000000002</v>
      </c>
      <c r="U416">
        <v>13.54</v>
      </c>
      <c r="V416" s="70">
        <v>71972.31</v>
      </c>
      <c r="W416">
        <v>150.44</v>
      </c>
      <c r="X416" s="70">
        <v>137131.14000000001</v>
      </c>
      <c r="Y416">
        <v>0.70440000000000003</v>
      </c>
      <c r="Z416">
        <v>0.24790000000000001</v>
      </c>
      <c r="AA416">
        <v>4.7699999999999999E-2</v>
      </c>
      <c r="AB416">
        <v>0.29559999999999997</v>
      </c>
      <c r="AC416">
        <v>137.13</v>
      </c>
      <c r="AD416" s="70">
        <v>4253.9799999999996</v>
      </c>
      <c r="AE416">
        <v>488.76</v>
      </c>
      <c r="AF416" s="70">
        <v>148006.94</v>
      </c>
      <c r="AG416" t="s">
        <v>751</v>
      </c>
      <c r="AH416" s="70">
        <v>29746</v>
      </c>
      <c r="AI416" s="70">
        <v>46179.76</v>
      </c>
      <c r="AJ416">
        <v>49.73</v>
      </c>
      <c r="AK416">
        <v>29.95</v>
      </c>
      <c r="AL416">
        <v>35.74</v>
      </c>
      <c r="AM416">
        <v>4.17</v>
      </c>
      <c r="AN416" s="70">
        <v>1232.97</v>
      </c>
      <c r="AO416">
        <v>0.97309999999999997</v>
      </c>
      <c r="AP416" s="70">
        <v>1192.58</v>
      </c>
      <c r="AQ416" s="70">
        <v>1685.3</v>
      </c>
      <c r="AR416" s="70">
        <v>5474.51</v>
      </c>
      <c r="AS416">
        <v>475.23</v>
      </c>
      <c r="AT416">
        <v>244.82</v>
      </c>
      <c r="AU416" s="70">
        <v>9072.44</v>
      </c>
      <c r="AV416" s="70">
        <v>4298.5200000000004</v>
      </c>
      <c r="AW416">
        <v>0.42809999999999998</v>
      </c>
      <c r="AX416" s="70">
        <v>3963.61</v>
      </c>
      <c r="AY416">
        <v>0.39479999999999998</v>
      </c>
      <c r="AZ416">
        <v>908.15</v>
      </c>
      <c r="BA416">
        <v>9.0399999999999994E-2</v>
      </c>
      <c r="BB416">
        <v>870.1</v>
      </c>
      <c r="BC416">
        <v>8.6699999999999999E-2</v>
      </c>
      <c r="BD416" s="70">
        <v>10040.379999999999</v>
      </c>
      <c r="BE416" s="70">
        <v>2692.38</v>
      </c>
      <c r="BF416">
        <v>0.71899999999999997</v>
      </c>
      <c r="BG416">
        <v>0.55620000000000003</v>
      </c>
      <c r="BH416">
        <v>0.21149999999999999</v>
      </c>
      <c r="BI416">
        <v>0.1772</v>
      </c>
      <c r="BJ416">
        <v>3.1099999999999999E-2</v>
      </c>
      <c r="BK416">
        <v>2.4E-2</v>
      </c>
    </row>
    <row r="417" spans="1:63" x14ac:dyDescent="0.25">
      <c r="A417" t="s">
        <v>496</v>
      </c>
      <c r="B417">
        <v>49916</v>
      </c>
      <c r="C417">
        <v>71.239999999999995</v>
      </c>
      <c r="D417">
        <v>13.54</v>
      </c>
      <c r="E417">
        <v>964.35</v>
      </c>
      <c r="F417">
        <v>974.09</v>
      </c>
      <c r="G417">
        <v>3.0999999999999999E-3</v>
      </c>
      <c r="H417">
        <v>6.7999999999999996E-3</v>
      </c>
      <c r="I417">
        <v>1.8E-3</v>
      </c>
      <c r="J417">
        <v>2.3E-2</v>
      </c>
      <c r="K417">
        <v>0.94189999999999996</v>
      </c>
      <c r="L417">
        <v>2.35E-2</v>
      </c>
      <c r="M417">
        <v>0.4556</v>
      </c>
      <c r="N417">
        <v>2.5000000000000001E-3</v>
      </c>
      <c r="O417">
        <v>0.15340000000000001</v>
      </c>
      <c r="P417" s="70">
        <v>49275.82</v>
      </c>
      <c r="Q417">
        <v>0.22900000000000001</v>
      </c>
      <c r="R417">
        <v>0.19</v>
      </c>
      <c r="S417">
        <v>0.58099999999999996</v>
      </c>
      <c r="T417">
        <v>17.43</v>
      </c>
      <c r="U417">
        <v>8.9499999999999993</v>
      </c>
      <c r="V417" s="70">
        <v>60342.63</v>
      </c>
      <c r="W417">
        <v>104.49</v>
      </c>
      <c r="X417" s="70">
        <v>107057.14</v>
      </c>
      <c r="Y417">
        <v>0.85609999999999997</v>
      </c>
      <c r="Z417">
        <v>9.1600000000000001E-2</v>
      </c>
      <c r="AA417">
        <v>5.2200000000000003E-2</v>
      </c>
      <c r="AB417">
        <v>0.1439</v>
      </c>
      <c r="AC417">
        <v>107.06</v>
      </c>
      <c r="AD417" s="70">
        <v>2740.87</v>
      </c>
      <c r="AE417">
        <v>402.07</v>
      </c>
      <c r="AF417" s="70">
        <v>101516.53</v>
      </c>
      <c r="AG417" t="s">
        <v>751</v>
      </c>
      <c r="AH417" s="70">
        <v>30682</v>
      </c>
      <c r="AI417" s="70">
        <v>42626.51</v>
      </c>
      <c r="AJ417">
        <v>42.09</v>
      </c>
      <c r="AK417">
        <v>24.52</v>
      </c>
      <c r="AL417">
        <v>29.17</v>
      </c>
      <c r="AM417">
        <v>4.3099999999999996</v>
      </c>
      <c r="AN417" s="70">
        <v>1093.42</v>
      </c>
      <c r="AO417">
        <v>1.1416999999999999</v>
      </c>
      <c r="AP417" s="70">
        <v>1279.4000000000001</v>
      </c>
      <c r="AQ417" s="70">
        <v>1855.98</v>
      </c>
      <c r="AR417" s="70">
        <v>5199.45</v>
      </c>
      <c r="AS417">
        <v>390.91</v>
      </c>
      <c r="AT417">
        <v>211.18</v>
      </c>
      <c r="AU417" s="70">
        <v>8936.91</v>
      </c>
      <c r="AV417" s="70">
        <v>5375.39</v>
      </c>
      <c r="AW417">
        <v>0.52249999999999996</v>
      </c>
      <c r="AX417" s="70">
        <v>2909.06</v>
      </c>
      <c r="AY417">
        <v>0.2828</v>
      </c>
      <c r="AZ417" s="70">
        <v>1201.56</v>
      </c>
      <c r="BA417">
        <v>0.1168</v>
      </c>
      <c r="BB417">
        <v>801.21</v>
      </c>
      <c r="BC417">
        <v>7.7899999999999997E-2</v>
      </c>
      <c r="BD417" s="70">
        <v>10287.219999999999</v>
      </c>
      <c r="BE417" s="70">
        <v>4707.49</v>
      </c>
      <c r="BF417">
        <v>1.6541999999999999</v>
      </c>
      <c r="BG417">
        <v>0.52659999999999996</v>
      </c>
      <c r="BH417">
        <v>0.21149999999999999</v>
      </c>
      <c r="BI417">
        <v>0.19800000000000001</v>
      </c>
      <c r="BJ417">
        <v>3.5700000000000003E-2</v>
      </c>
      <c r="BK417">
        <v>2.8199999999999999E-2</v>
      </c>
    </row>
    <row r="418" spans="1:63" x14ac:dyDescent="0.25">
      <c r="A418" t="s">
        <v>497</v>
      </c>
      <c r="B418">
        <v>50724</v>
      </c>
      <c r="C418">
        <v>83.1</v>
      </c>
      <c r="D418">
        <v>18.37</v>
      </c>
      <c r="E418" s="70">
        <v>1526.71</v>
      </c>
      <c r="F418" s="70">
        <v>1511.41</v>
      </c>
      <c r="G418">
        <v>6.7999999999999996E-3</v>
      </c>
      <c r="H418">
        <v>7.6E-3</v>
      </c>
      <c r="I418">
        <v>1.1000000000000001E-3</v>
      </c>
      <c r="J418">
        <v>3.27E-2</v>
      </c>
      <c r="K418">
        <v>0.92610000000000003</v>
      </c>
      <c r="L418">
        <v>2.5700000000000001E-2</v>
      </c>
      <c r="M418">
        <v>0.27439999999999998</v>
      </c>
      <c r="N418">
        <v>4.4000000000000003E-3</v>
      </c>
      <c r="O418">
        <v>0.1234</v>
      </c>
      <c r="P418" s="70">
        <v>52352.76</v>
      </c>
      <c r="Q418">
        <v>0.2082</v>
      </c>
      <c r="R418">
        <v>0.184</v>
      </c>
      <c r="S418">
        <v>0.60780000000000001</v>
      </c>
      <c r="T418">
        <v>18.61</v>
      </c>
      <c r="U418">
        <v>10.93</v>
      </c>
      <c r="V418" s="70">
        <v>67212.36</v>
      </c>
      <c r="W418">
        <v>135.01</v>
      </c>
      <c r="X418" s="70">
        <v>141987.97</v>
      </c>
      <c r="Y418">
        <v>0.86860000000000004</v>
      </c>
      <c r="Z418">
        <v>8.5300000000000001E-2</v>
      </c>
      <c r="AA418">
        <v>4.6100000000000002E-2</v>
      </c>
      <c r="AB418">
        <v>0.13139999999999999</v>
      </c>
      <c r="AC418">
        <v>141.99</v>
      </c>
      <c r="AD418" s="70">
        <v>4024.61</v>
      </c>
      <c r="AE418">
        <v>540.95000000000005</v>
      </c>
      <c r="AF418" s="70">
        <v>145974.59</v>
      </c>
      <c r="AG418" t="s">
        <v>751</v>
      </c>
      <c r="AH418" s="70">
        <v>36338</v>
      </c>
      <c r="AI418" s="70">
        <v>55385.88</v>
      </c>
      <c r="AJ418">
        <v>41.77</v>
      </c>
      <c r="AK418">
        <v>27.35</v>
      </c>
      <c r="AL418">
        <v>29.34</v>
      </c>
      <c r="AM418">
        <v>4.5</v>
      </c>
      <c r="AN418" s="70">
        <v>1363.35</v>
      </c>
      <c r="AO418">
        <v>0.95320000000000005</v>
      </c>
      <c r="AP418" s="70">
        <v>1145.45</v>
      </c>
      <c r="AQ418" s="70">
        <v>1779.12</v>
      </c>
      <c r="AR418" s="70">
        <v>5121.34</v>
      </c>
      <c r="AS418">
        <v>472.52</v>
      </c>
      <c r="AT418">
        <v>211.59</v>
      </c>
      <c r="AU418" s="70">
        <v>8730.01</v>
      </c>
      <c r="AV418" s="70">
        <v>4207.09</v>
      </c>
      <c r="AW418">
        <v>0.42620000000000002</v>
      </c>
      <c r="AX418" s="70">
        <v>4000.23</v>
      </c>
      <c r="AY418">
        <v>0.4052</v>
      </c>
      <c r="AZ418" s="70">
        <v>1130.2</v>
      </c>
      <c r="BA418">
        <v>0.1145</v>
      </c>
      <c r="BB418">
        <v>534.78</v>
      </c>
      <c r="BC418">
        <v>5.4199999999999998E-2</v>
      </c>
      <c r="BD418" s="70">
        <v>9872.2999999999993</v>
      </c>
      <c r="BE418" s="70">
        <v>3408.59</v>
      </c>
      <c r="BF418">
        <v>0.72819999999999996</v>
      </c>
      <c r="BG418">
        <v>0.55889999999999995</v>
      </c>
      <c r="BH418">
        <v>0.2135</v>
      </c>
      <c r="BI418">
        <v>0.1613</v>
      </c>
      <c r="BJ418">
        <v>3.8699999999999998E-2</v>
      </c>
      <c r="BK418">
        <v>2.76E-2</v>
      </c>
    </row>
    <row r="419" spans="1:63" x14ac:dyDescent="0.25">
      <c r="A419" t="s">
        <v>498</v>
      </c>
      <c r="B419">
        <v>48215</v>
      </c>
      <c r="C419">
        <v>8.6300000000000008</v>
      </c>
      <c r="D419">
        <v>225.86</v>
      </c>
      <c r="E419" s="70">
        <v>1948.01</v>
      </c>
      <c r="F419" s="70">
        <v>1916.18</v>
      </c>
      <c r="G419">
        <v>2.5499999999999998E-2</v>
      </c>
      <c r="H419">
        <v>3.27E-2</v>
      </c>
      <c r="I419">
        <v>8.9999999999999998E-4</v>
      </c>
      <c r="J419">
        <v>1.9599999999999999E-2</v>
      </c>
      <c r="K419">
        <v>0.89049999999999996</v>
      </c>
      <c r="L419">
        <v>3.0800000000000001E-2</v>
      </c>
      <c r="M419">
        <v>6.6000000000000003E-2</v>
      </c>
      <c r="N419">
        <v>8.6E-3</v>
      </c>
      <c r="O419">
        <v>0.1016</v>
      </c>
      <c r="P419" s="70">
        <v>67750.2</v>
      </c>
      <c r="Q419">
        <v>0.17799999999999999</v>
      </c>
      <c r="R419">
        <v>0.19650000000000001</v>
      </c>
      <c r="S419">
        <v>0.62549999999999994</v>
      </c>
      <c r="T419">
        <v>17.36</v>
      </c>
      <c r="U419">
        <v>12.1</v>
      </c>
      <c r="V419" s="70">
        <v>93807.41</v>
      </c>
      <c r="W419">
        <v>160.4</v>
      </c>
      <c r="X419" s="70">
        <v>186319.72</v>
      </c>
      <c r="Y419">
        <v>0.93149999999999999</v>
      </c>
      <c r="Z419">
        <v>5.5199999999999999E-2</v>
      </c>
      <c r="AA419">
        <v>1.3299999999999999E-2</v>
      </c>
      <c r="AB419">
        <v>6.8500000000000005E-2</v>
      </c>
      <c r="AC419">
        <v>186.32</v>
      </c>
      <c r="AD419" s="70">
        <v>9303.6299999999992</v>
      </c>
      <c r="AE419" s="70">
        <v>1279.99</v>
      </c>
      <c r="AF419" s="70">
        <v>216865.86</v>
      </c>
      <c r="AG419" t="s">
        <v>751</v>
      </c>
      <c r="AH419" s="70">
        <v>60873.5</v>
      </c>
      <c r="AI419" s="70">
        <v>128854.79</v>
      </c>
      <c r="AJ419">
        <v>104.62</v>
      </c>
      <c r="AK419">
        <v>50.14</v>
      </c>
      <c r="AL419">
        <v>65.209999999999994</v>
      </c>
      <c r="AM419">
        <v>4.59</v>
      </c>
      <c r="AN419" s="70">
        <v>3008.98</v>
      </c>
      <c r="AO419">
        <v>0.68100000000000005</v>
      </c>
      <c r="AP419" s="70">
        <v>1600.61</v>
      </c>
      <c r="AQ419" s="70">
        <v>1702</v>
      </c>
      <c r="AR419" s="70">
        <v>7323.39</v>
      </c>
      <c r="AS419">
        <v>741.29</v>
      </c>
      <c r="AT419">
        <v>467.83</v>
      </c>
      <c r="AU419" s="70">
        <v>11835.12</v>
      </c>
      <c r="AV419" s="70">
        <v>3097.69</v>
      </c>
      <c r="AW419">
        <v>0.2402</v>
      </c>
      <c r="AX419" s="70">
        <v>8806.6299999999992</v>
      </c>
      <c r="AY419">
        <v>0.68279999999999996</v>
      </c>
      <c r="AZ419">
        <v>691.95</v>
      </c>
      <c r="BA419">
        <v>5.3600000000000002E-2</v>
      </c>
      <c r="BB419">
        <v>301.89</v>
      </c>
      <c r="BC419">
        <v>2.3400000000000001E-2</v>
      </c>
      <c r="BD419" s="70">
        <v>12898.16</v>
      </c>
      <c r="BE419" s="70">
        <v>1696.81</v>
      </c>
      <c r="BF419">
        <v>0.13170000000000001</v>
      </c>
      <c r="BG419">
        <v>0.61009999999999998</v>
      </c>
      <c r="BH419">
        <v>0.21590000000000001</v>
      </c>
      <c r="BI419">
        <v>0.11849999999999999</v>
      </c>
      <c r="BJ419">
        <v>3.4000000000000002E-2</v>
      </c>
      <c r="BK419">
        <v>2.1600000000000001E-2</v>
      </c>
    </row>
    <row r="420" spans="1:63" x14ac:dyDescent="0.25">
      <c r="A420" t="s">
        <v>499</v>
      </c>
      <c r="B420">
        <v>49379</v>
      </c>
      <c r="C420">
        <v>63.19</v>
      </c>
      <c r="D420">
        <v>23.28</v>
      </c>
      <c r="E420" s="70">
        <v>1471.02</v>
      </c>
      <c r="F420" s="70">
        <v>1461.95</v>
      </c>
      <c r="G420">
        <v>7.3000000000000001E-3</v>
      </c>
      <c r="H420">
        <v>7.4999999999999997E-3</v>
      </c>
      <c r="I420">
        <v>1.5E-3</v>
      </c>
      <c r="J420">
        <v>3.7400000000000003E-2</v>
      </c>
      <c r="K420">
        <v>0.9214</v>
      </c>
      <c r="L420">
        <v>2.4899999999999999E-2</v>
      </c>
      <c r="M420">
        <v>0.28220000000000001</v>
      </c>
      <c r="N420">
        <v>6.7000000000000002E-3</v>
      </c>
      <c r="O420">
        <v>0.1196</v>
      </c>
      <c r="P420" s="70">
        <v>53505.38</v>
      </c>
      <c r="Q420">
        <v>0.21920000000000001</v>
      </c>
      <c r="R420">
        <v>0.1754</v>
      </c>
      <c r="S420">
        <v>0.60540000000000005</v>
      </c>
      <c r="T420">
        <v>18.82</v>
      </c>
      <c r="U420">
        <v>10.53</v>
      </c>
      <c r="V420" s="70">
        <v>66638.009999999995</v>
      </c>
      <c r="W420">
        <v>134.81</v>
      </c>
      <c r="X420" s="70">
        <v>144237.87</v>
      </c>
      <c r="Y420">
        <v>0.84519999999999995</v>
      </c>
      <c r="Z420">
        <v>0.1144</v>
      </c>
      <c r="AA420">
        <v>4.0399999999999998E-2</v>
      </c>
      <c r="AB420">
        <v>0.15479999999999999</v>
      </c>
      <c r="AC420">
        <v>144.24</v>
      </c>
      <c r="AD420" s="70">
        <v>4359.03</v>
      </c>
      <c r="AE420">
        <v>576.94000000000005</v>
      </c>
      <c r="AF420" s="70">
        <v>154318.47</v>
      </c>
      <c r="AG420" t="s">
        <v>751</v>
      </c>
      <c r="AH420" s="70">
        <v>36338</v>
      </c>
      <c r="AI420" s="70">
        <v>55106.080000000002</v>
      </c>
      <c r="AJ420">
        <v>46.68</v>
      </c>
      <c r="AK420">
        <v>28.89</v>
      </c>
      <c r="AL420">
        <v>31.14</v>
      </c>
      <c r="AM420">
        <v>4.72</v>
      </c>
      <c r="AN420" s="70">
        <v>1245.52</v>
      </c>
      <c r="AO420">
        <v>0.96299999999999997</v>
      </c>
      <c r="AP420" s="70">
        <v>1226.8599999999999</v>
      </c>
      <c r="AQ420" s="70">
        <v>1749.43</v>
      </c>
      <c r="AR420" s="70">
        <v>5332.35</v>
      </c>
      <c r="AS420">
        <v>454.16</v>
      </c>
      <c r="AT420">
        <v>212.43</v>
      </c>
      <c r="AU420" s="70">
        <v>8975.23</v>
      </c>
      <c r="AV420" s="70">
        <v>4104.79</v>
      </c>
      <c r="AW420">
        <v>0.41520000000000001</v>
      </c>
      <c r="AX420" s="70">
        <v>4157.21</v>
      </c>
      <c r="AY420">
        <v>0.42049999999999998</v>
      </c>
      <c r="AZ420" s="70">
        <v>1087.94</v>
      </c>
      <c r="BA420">
        <v>0.1101</v>
      </c>
      <c r="BB420">
        <v>535.94000000000005</v>
      </c>
      <c r="BC420">
        <v>5.4199999999999998E-2</v>
      </c>
      <c r="BD420" s="70">
        <v>9885.8799999999992</v>
      </c>
      <c r="BE420" s="70">
        <v>3270.87</v>
      </c>
      <c r="BF420">
        <v>0.6734</v>
      </c>
      <c r="BG420">
        <v>0.56969999999999998</v>
      </c>
      <c r="BH420">
        <v>0.21490000000000001</v>
      </c>
      <c r="BI420">
        <v>0.15110000000000001</v>
      </c>
      <c r="BJ420">
        <v>3.78E-2</v>
      </c>
      <c r="BK420">
        <v>2.6499999999999999E-2</v>
      </c>
    </row>
    <row r="421" spans="1:63" x14ac:dyDescent="0.25">
      <c r="A421" t="s">
        <v>500</v>
      </c>
      <c r="B421">
        <v>49387</v>
      </c>
      <c r="C421">
        <v>51.67</v>
      </c>
      <c r="D421">
        <v>13.36</v>
      </c>
      <c r="E421">
        <v>690.19</v>
      </c>
      <c r="F421">
        <v>702.11</v>
      </c>
      <c r="G421">
        <v>3.0999999999999999E-3</v>
      </c>
      <c r="H421">
        <v>3.0000000000000001E-3</v>
      </c>
      <c r="I421">
        <v>5.0000000000000001E-4</v>
      </c>
      <c r="J421">
        <v>8.2000000000000007E-3</v>
      </c>
      <c r="K421">
        <v>0.97770000000000001</v>
      </c>
      <c r="L421">
        <v>7.4000000000000003E-3</v>
      </c>
      <c r="M421">
        <v>0.1981</v>
      </c>
      <c r="N421">
        <v>3.5999999999999999E-3</v>
      </c>
      <c r="O421">
        <v>0.1144</v>
      </c>
      <c r="P421" s="70">
        <v>51421.47</v>
      </c>
      <c r="Q421">
        <v>0.18679999999999999</v>
      </c>
      <c r="R421">
        <v>0.1797</v>
      </c>
      <c r="S421">
        <v>0.63349999999999995</v>
      </c>
      <c r="T421">
        <v>17</v>
      </c>
      <c r="U421">
        <v>6.11</v>
      </c>
      <c r="V421" s="70">
        <v>63301.14</v>
      </c>
      <c r="W421">
        <v>110.88</v>
      </c>
      <c r="X421" s="70">
        <v>121441.5</v>
      </c>
      <c r="Y421">
        <v>0.87729999999999997</v>
      </c>
      <c r="Z421">
        <v>8.8099999999999998E-2</v>
      </c>
      <c r="AA421">
        <v>3.4500000000000003E-2</v>
      </c>
      <c r="AB421">
        <v>0.1227</v>
      </c>
      <c r="AC421">
        <v>121.44</v>
      </c>
      <c r="AD421" s="70">
        <v>2963.53</v>
      </c>
      <c r="AE421">
        <v>435.93</v>
      </c>
      <c r="AF421" s="70">
        <v>113092.76</v>
      </c>
      <c r="AG421" t="s">
        <v>751</v>
      </c>
      <c r="AH421" s="70">
        <v>36997</v>
      </c>
      <c r="AI421" s="70">
        <v>55636.95</v>
      </c>
      <c r="AJ421">
        <v>37.119999999999997</v>
      </c>
      <c r="AK421">
        <v>23.5</v>
      </c>
      <c r="AL421">
        <v>26.98</v>
      </c>
      <c r="AM421">
        <v>4.97</v>
      </c>
      <c r="AN421" s="70">
        <v>1590.44</v>
      </c>
      <c r="AO421">
        <v>1.0589</v>
      </c>
      <c r="AP421" s="70">
        <v>1262.1300000000001</v>
      </c>
      <c r="AQ421" s="70">
        <v>1682.69</v>
      </c>
      <c r="AR421" s="70">
        <v>5525.65</v>
      </c>
      <c r="AS421">
        <v>334.66</v>
      </c>
      <c r="AT421">
        <v>280.07</v>
      </c>
      <c r="AU421" s="70">
        <v>9085.2099999999991</v>
      </c>
      <c r="AV421" s="70">
        <v>4861.66</v>
      </c>
      <c r="AW421">
        <v>0.46650000000000003</v>
      </c>
      <c r="AX421" s="70">
        <v>3696.46</v>
      </c>
      <c r="AY421">
        <v>0.35470000000000002</v>
      </c>
      <c r="AZ421" s="70">
        <v>1389.76</v>
      </c>
      <c r="BA421">
        <v>0.1333</v>
      </c>
      <c r="BB421">
        <v>474.78</v>
      </c>
      <c r="BC421">
        <v>4.5600000000000002E-2</v>
      </c>
      <c r="BD421" s="70">
        <v>10422.66</v>
      </c>
      <c r="BE421" s="70">
        <v>4404.01</v>
      </c>
      <c r="BF421">
        <v>1.0064</v>
      </c>
      <c r="BG421">
        <v>0.5655</v>
      </c>
      <c r="BH421">
        <v>0.22120000000000001</v>
      </c>
      <c r="BI421">
        <v>0.153</v>
      </c>
      <c r="BJ421">
        <v>3.5999999999999997E-2</v>
      </c>
      <c r="BK421">
        <v>2.4299999999999999E-2</v>
      </c>
    </row>
    <row r="422" spans="1:63" x14ac:dyDescent="0.25">
      <c r="A422" t="s">
        <v>501</v>
      </c>
      <c r="B422">
        <v>44628</v>
      </c>
      <c r="C422">
        <v>14.76</v>
      </c>
      <c r="D422">
        <v>283.22000000000003</v>
      </c>
      <c r="E422" s="70">
        <v>4180.8599999999997</v>
      </c>
      <c r="F422" s="70">
        <v>3268.23</v>
      </c>
      <c r="G422">
        <v>4.8999999999999998E-3</v>
      </c>
      <c r="H422">
        <v>0.39340000000000003</v>
      </c>
      <c r="I422">
        <v>1.1000000000000001E-3</v>
      </c>
      <c r="J422">
        <v>0.1014</v>
      </c>
      <c r="K422">
        <v>0.4078</v>
      </c>
      <c r="L422">
        <v>9.1399999999999995E-2</v>
      </c>
      <c r="M422">
        <v>0.80710000000000004</v>
      </c>
      <c r="N422">
        <v>3.4700000000000002E-2</v>
      </c>
      <c r="O422">
        <v>0.186</v>
      </c>
      <c r="P422" s="70">
        <v>55296.23</v>
      </c>
      <c r="Q422">
        <v>0.20180000000000001</v>
      </c>
      <c r="R422">
        <v>0.18340000000000001</v>
      </c>
      <c r="S422">
        <v>0.61480000000000001</v>
      </c>
      <c r="T422">
        <v>18.72</v>
      </c>
      <c r="U422">
        <v>26.05</v>
      </c>
      <c r="V422" s="70">
        <v>74867.5</v>
      </c>
      <c r="W422">
        <v>158.78</v>
      </c>
      <c r="X422" s="70">
        <v>71728.66</v>
      </c>
      <c r="Y422">
        <v>0.68679999999999997</v>
      </c>
      <c r="Z422">
        <v>0.2641</v>
      </c>
      <c r="AA422">
        <v>4.9000000000000002E-2</v>
      </c>
      <c r="AB422">
        <v>0.31319999999999998</v>
      </c>
      <c r="AC422">
        <v>71.73</v>
      </c>
      <c r="AD422" s="70">
        <v>2870.02</v>
      </c>
      <c r="AE422">
        <v>401.43</v>
      </c>
      <c r="AF422" s="70">
        <v>78010.710000000006</v>
      </c>
      <c r="AG422" t="s">
        <v>751</v>
      </c>
      <c r="AH422" s="70">
        <v>23491</v>
      </c>
      <c r="AI422" s="70">
        <v>34166.51</v>
      </c>
      <c r="AJ422">
        <v>57.69</v>
      </c>
      <c r="AK422">
        <v>37.29</v>
      </c>
      <c r="AL422">
        <v>43.39</v>
      </c>
      <c r="AM422">
        <v>4.47</v>
      </c>
      <c r="AN422">
        <v>0</v>
      </c>
      <c r="AO422">
        <v>1.1647000000000001</v>
      </c>
      <c r="AP422" s="70">
        <v>1559.67</v>
      </c>
      <c r="AQ422" s="70">
        <v>2217.4</v>
      </c>
      <c r="AR422" s="70">
        <v>6580</v>
      </c>
      <c r="AS422">
        <v>685.79</v>
      </c>
      <c r="AT422">
        <v>515.34</v>
      </c>
      <c r="AU422" s="70">
        <v>11558.2</v>
      </c>
      <c r="AV422" s="70">
        <v>8389.08</v>
      </c>
      <c r="AW422">
        <v>0.5917</v>
      </c>
      <c r="AX422" s="70">
        <v>2990.34</v>
      </c>
      <c r="AY422">
        <v>0.2109</v>
      </c>
      <c r="AZ422">
        <v>918.52</v>
      </c>
      <c r="BA422">
        <v>6.4799999999999996E-2</v>
      </c>
      <c r="BB422" s="70">
        <v>1880.12</v>
      </c>
      <c r="BC422">
        <v>0.1326</v>
      </c>
      <c r="BD422" s="70">
        <v>14178.08</v>
      </c>
      <c r="BE422" s="70">
        <v>4569.12</v>
      </c>
      <c r="BF422">
        <v>2.5125999999999999</v>
      </c>
      <c r="BG422">
        <v>0.48880000000000001</v>
      </c>
      <c r="BH422">
        <v>0.19409999999999999</v>
      </c>
      <c r="BI422">
        <v>0.27879999999999999</v>
      </c>
      <c r="BJ422">
        <v>2.3300000000000001E-2</v>
      </c>
      <c r="BK422">
        <v>1.4999999999999999E-2</v>
      </c>
    </row>
    <row r="423" spans="1:63" x14ac:dyDescent="0.25">
      <c r="A423" t="s">
        <v>502</v>
      </c>
      <c r="B423">
        <v>49510</v>
      </c>
      <c r="C423">
        <v>89.86</v>
      </c>
      <c r="D423">
        <v>11.5</v>
      </c>
      <c r="E423" s="70">
        <v>1033.28</v>
      </c>
      <c r="F423" s="70">
        <v>1031.21</v>
      </c>
      <c r="G423">
        <v>2.3E-3</v>
      </c>
      <c r="H423">
        <v>4.5999999999999999E-3</v>
      </c>
      <c r="I423">
        <v>1.4E-3</v>
      </c>
      <c r="J423">
        <v>9.1000000000000004E-3</v>
      </c>
      <c r="K423">
        <v>0.96779999999999999</v>
      </c>
      <c r="L423">
        <v>1.4800000000000001E-2</v>
      </c>
      <c r="M423">
        <v>0.49590000000000001</v>
      </c>
      <c r="N423">
        <v>6.4999999999999997E-3</v>
      </c>
      <c r="O423">
        <v>0.15459999999999999</v>
      </c>
      <c r="P423" s="70">
        <v>49394.28</v>
      </c>
      <c r="Q423">
        <v>0.23230000000000001</v>
      </c>
      <c r="R423">
        <v>0.15479999999999999</v>
      </c>
      <c r="S423">
        <v>0.6129</v>
      </c>
      <c r="T423">
        <v>17.63</v>
      </c>
      <c r="U423">
        <v>8.06</v>
      </c>
      <c r="V423" s="70">
        <v>63042.66</v>
      </c>
      <c r="W423">
        <v>124.25</v>
      </c>
      <c r="X423" s="70">
        <v>92332.11</v>
      </c>
      <c r="Y423">
        <v>0.90329999999999999</v>
      </c>
      <c r="Z423">
        <v>4.87E-2</v>
      </c>
      <c r="AA423">
        <v>4.8000000000000001E-2</v>
      </c>
      <c r="AB423">
        <v>9.6699999999999994E-2</v>
      </c>
      <c r="AC423">
        <v>92.33</v>
      </c>
      <c r="AD423" s="70">
        <v>2251.4</v>
      </c>
      <c r="AE423">
        <v>345.72</v>
      </c>
      <c r="AF423" s="70">
        <v>86853.79</v>
      </c>
      <c r="AG423" t="s">
        <v>751</v>
      </c>
      <c r="AH423" s="70">
        <v>31565</v>
      </c>
      <c r="AI423" s="70">
        <v>43455.86</v>
      </c>
      <c r="AJ423">
        <v>35.11</v>
      </c>
      <c r="AK423">
        <v>23.59</v>
      </c>
      <c r="AL423">
        <v>25.91</v>
      </c>
      <c r="AM423">
        <v>4.63</v>
      </c>
      <c r="AN423" s="70">
        <v>1198.1300000000001</v>
      </c>
      <c r="AO423">
        <v>0.95830000000000004</v>
      </c>
      <c r="AP423" s="70">
        <v>1178.52</v>
      </c>
      <c r="AQ423" s="70">
        <v>2073.89</v>
      </c>
      <c r="AR423" s="70">
        <v>5558.68</v>
      </c>
      <c r="AS423">
        <v>396.05</v>
      </c>
      <c r="AT423">
        <v>292.33</v>
      </c>
      <c r="AU423" s="70">
        <v>9499.4599999999991</v>
      </c>
      <c r="AV423" s="70">
        <v>6291.31</v>
      </c>
      <c r="AW423">
        <v>0.58589999999999998</v>
      </c>
      <c r="AX423" s="70">
        <v>2152.46</v>
      </c>
      <c r="AY423">
        <v>0.20050000000000001</v>
      </c>
      <c r="AZ423" s="70">
        <v>1256.44</v>
      </c>
      <c r="BA423">
        <v>0.11700000000000001</v>
      </c>
      <c r="BB423" s="70">
        <v>1036.77</v>
      </c>
      <c r="BC423">
        <v>9.6600000000000005E-2</v>
      </c>
      <c r="BD423" s="70">
        <v>10736.98</v>
      </c>
      <c r="BE423" s="70">
        <v>5700.52</v>
      </c>
      <c r="BF423">
        <v>2.1920000000000002</v>
      </c>
      <c r="BG423">
        <v>0.52769999999999995</v>
      </c>
      <c r="BH423">
        <v>0.21909999999999999</v>
      </c>
      <c r="BI423">
        <v>0.1865</v>
      </c>
      <c r="BJ423">
        <v>4.02E-2</v>
      </c>
      <c r="BK423">
        <v>2.6599999999999999E-2</v>
      </c>
    </row>
    <row r="424" spans="1:63" x14ac:dyDescent="0.25">
      <c r="A424" t="s">
        <v>503</v>
      </c>
      <c r="B424">
        <v>49395</v>
      </c>
      <c r="C424">
        <v>72.400000000000006</v>
      </c>
      <c r="D424">
        <v>10.18</v>
      </c>
      <c r="E424">
        <v>701.59</v>
      </c>
      <c r="F424">
        <v>727.42</v>
      </c>
      <c r="G424">
        <v>5.7000000000000002E-3</v>
      </c>
      <c r="H424">
        <v>8.3999999999999995E-3</v>
      </c>
      <c r="I424">
        <v>8.0000000000000004E-4</v>
      </c>
      <c r="J424">
        <v>3.6999999999999998E-2</v>
      </c>
      <c r="K424">
        <v>0.92600000000000005</v>
      </c>
      <c r="L424">
        <v>2.2100000000000002E-2</v>
      </c>
      <c r="M424">
        <v>0.31509999999999999</v>
      </c>
      <c r="N424">
        <v>5.1000000000000004E-3</v>
      </c>
      <c r="O424">
        <v>0.14130000000000001</v>
      </c>
      <c r="P424" s="70">
        <v>48868.639999999999</v>
      </c>
      <c r="Q424">
        <v>0.30309999999999998</v>
      </c>
      <c r="R424">
        <v>0.17069999999999999</v>
      </c>
      <c r="S424">
        <v>0.52629999999999999</v>
      </c>
      <c r="T424">
        <v>17.010000000000002</v>
      </c>
      <c r="U424">
        <v>6.72</v>
      </c>
      <c r="V424" s="70">
        <v>63345</v>
      </c>
      <c r="W424">
        <v>101.79</v>
      </c>
      <c r="X424" s="70">
        <v>115699.5</v>
      </c>
      <c r="Y424">
        <v>0.90139999999999998</v>
      </c>
      <c r="Z424">
        <v>5.5500000000000001E-2</v>
      </c>
      <c r="AA424">
        <v>4.3099999999999999E-2</v>
      </c>
      <c r="AB424">
        <v>9.8599999999999993E-2</v>
      </c>
      <c r="AC424">
        <v>115.7</v>
      </c>
      <c r="AD424" s="70">
        <v>2751.82</v>
      </c>
      <c r="AE424">
        <v>398.12</v>
      </c>
      <c r="AF424" s="70">
        <v>103067.1</v>
      </c>
      <c r="AG424" t="s">
        <v>751</v>
      </c>
      <c r="AH424" s="70">
        <v>34181</v>
      </c>
      <c r="AI424" s="70">
        <v>47038.69</v>
      </c>
      <c r="AJ424">
        <v>37.26</v>
      </c>
      <c r="AK424">
        <v>22.98</v>
      </c>
      <c r="AL424">
        <v>27.72</v>
      </c>
      <c r="AM424">
        <v>4.75</v>
      </c>
      <c r="AN424" s="70">
        <v>1393.89</v>
      </c>
      <c r="AO424">
        <v>1.3036000000000001</v>
      </c>
      <c r="AP424" s="70">
        <v>1338.71</v>
      </c>
      <c r="AQ424" s="70">
        <v>1805.62</v>
      </c>
      <c r="AR424" s="70">
        <v>5543.08</v>
      </c>
      <c r="AS424">
        <v>326.18</v>
      </c>
      <c r="AT424">
        <v>241.61</v>
      </c>
      <c r="AU424" s="70">
        <v>9255.2099999999991</v>
      </c>
      <c r="AV424" s="70">
        <v>5173.1000000000004</v>
      </c>
      <c r="AW424">
        <v>0.48110000000000003</v>
      </c>
      <c r="AX424" s="70">
        <v>3555.92</v>
      </c>
      <c r="AY424">
        <v>0.33069999999999999</v>
      </c>
      <c r="AZ424" s="70">
        <v>1472.95</v>
      </c>
      <c r="BA424">
        <v>0.13700000000000001</v>
      </c>
      <c r="BB424">
        <v>550.16999999999996</v>
      </c>
      <c r="BC424">
        <v>5.1200000000000002E-2</v>
      </c>
      <c r="BD424" s="70">
        <v>10752.14</v>
      </c>
      <c r="BE424" s="70">
        <v>4714.17</v>
      </c>
      <c r="BF424">
        <v>1.4731000000000001</v>
      </c>
      <c r="BG424">
        <v>0.53969999999999996</v>
      </c>
      <c r="BH424">
        <v>0.20599999999999999</v>
      </c>
      <c r="BI424">
        <v>0.18160000000000001</v>
      </c>
      <c r="BJ424">
        <v>3.56E-2</v>
      </c>
      <c r="BK424">
        <v>3.6999999999999998E-2</v>
      </c>
    </row>
    <row r="425" spans="1:63" x14ac:dyDescent="0.25">
      <c r="A425" t="s">
        <v>504</v>
      </c>
      <c r="B425">
        <v>48579</v>
      </c>
      <c r="C425">
        <v>94.29</v>
      </c>
      <c r="D425">
        <v>9.8800000000000008</v>
      </c>
      <c r="E425">
        <v>931.31</v>
      </c>
      <c r="F425">
        <v>968.9</v>
      </c>
      <c r="G425">
        <v>3.2000000000000002E-3</v>
      </c>
      <c r="H425">
        <v>3.8999999999999998E-3</v>
      </c>
      <c r="I425">
        <v>8.0000000000000004E-4</v>
      </c>
      <c r="J425">
        <v>8.6E-3</v>
      </c>
      <c r="K425">
        <v>0.97209999999999996</v>
      </c>
      <c r="L425">
        <v>1.14E-2</v>
      </c>
      <c r="M425">
        <v>0.3997</v>
      </c>
      <c r="N425">
        <v>1.8E-3</v>
      </c>
      <c r="O425">
        <v>0.1389</v>
      </c>
      <c r="P425" s="70">
        <v>49493.68</v>
      </c>
      <c r="Q425">
        <v>0.21210000000000001</v>
      </c>
      <c r="R425">
        <v>0.1638</v>
      </c>
      <c r="S425">
        <v>0.62409999999999999</v>
      </c>
      <c r="T425">
        <v>17.829999999999998</v>
      </c>
      <c r="U425">
        <v>7.67</v>
      </c>
      <c r="V425" s="70">
        <v>62991.4</v>
      </c>
      <c r="W425">
        <v>117.86</v>
      </c>
      <c r="X425" s="70">
        <v>114555.55</v>
      </c>
      <c r="Y425">
        <v>0.89800000000000002</v>
      </c>
      <c r="Z425">
        <v>5.7200000000000001E-2</v>
      </c>
      <c r="AA425">
        <v>4.48E-2</v>
      </c>
      <c r="AB425">
        <v>0.10199999999999999</v>
      </c>
      <c r="AC425">
        <v>114.56</v>
      </c>
      <c r="AD425" s="70">
        <v>2827.01</v>
      </c>
      <c r="AE425">
        <v>435.15</v>
      </c>
      <c r="AF425" s="70">
        <v>103819.98</v>
      </c>
      <c r="AG425" t="s">
        <v>751</v>
      </c>
      <c r="AH425" s="70">
        <v>32531</v>
      </c>
      <c r="AI425" s="70">
        <v>45420.97</v>
      </c>
      <c r="AJ425">
        <v>36.380000000000003</v>
      </c>
      <c r="AK425">
        <v>23.81</v>
      </c>
      <c r="AL425">
        <v>26.88</v>
      </c>
      <c r="AM425">
        <v>4.74</v>
      </c>
      <c r="AN425" s="70">
        <v>1231.4100000000001</v>
      </c>
      <c r="AO425">
        <v>1.1597</v>
      </c>
      <c r="AP425" s="70">
        <v>1241.45</v>
      </c>
      <c r="AQ425" s="70">
        <v>1969.55</v>
      </c>
      <c r="AR425" s="70">
        <v>5222.1400000000003</v>
      </c>
      <c r="AS425">
        <v>361.43</v>
      </c>
      <c r="AT425">
        <v>267.25</v>
      </c>
      <c r="AU425" s="70">
        <v>9061.81</v>
      </c>
      <c r="AV425" s="70">
        <v>5172.6000000000004</v>
      </c>
      <c r="AW425">
        <v>0.50639999999999996</v>
      </c>
      <c r="AX425" s="70">
        <v>2981.3</v>
      </c>
      <c r="AY425">
        <v>0.29189999999999999</v>
      </c>
      <c r="AZ425" s="70">
        <v>1378.81</v>
      </c>
      <c r="BA425">
        <v>0.13500000000000001</v>
      </c>
      <c r="BB425">
        <v>680.93</v>
      </c>
      <c r="BC425">
        <v>6.6699999999999995E-2</v>
      </c>
      <c r="BD425" s="70">
        <v>10213.64</v>
      </c>
      <c r="BE425" s="70">
        <v>4990.24</v>
      </c>
      <c r="BF425">
        <v>1.5599000000000001</v>
      </c>
      <c r="BG425">
        <v>0.5383</v>
      </c>
      <c r="BH425">
        <v>0.21709999999999999</v>
      </c>
      <c r="BI425">
        <v>0.18090000000000001</v>
      </c>
      <c r="BJ425">
        <v>3.8199999999999998E-2</v>
      </c>
      <c r="BK425">
        <v>2.5499999999999998E-2</v>
      </c>
    </row>
    <row r="426" spans="1:63" x14ac:dyDescent="0.25">
      <c r="A426" t="s">
        <v>505</v>
      </c>
      <c r="B426">
        <v>44636</v>
      </c>
      <c r="C426">
        <v>31.7</v>
      </c>
      <c r="D426">
        <v>280.67</v>
      </c>
      <c r="E426" s="70">
        <v>8473.42</v>
      </c>
      <c r="F426" s="70">
        <v>7715.62</v>
      </c>
      <c r="G426">
        <v>1.7100000000000001E-2</v>
      </c>
      <c r="H426">
        <v>0.113</v>
      </c>
      <c r="I426">
        <v>1.2999999999999999E-3</v>
      </c>
      <c r="J426">
        <v>5.7599999999999998E-2</v>
      </c>
      <c r="K426">
        <v>0.75339999999999996</v>
      </c>
      <c r="L426">
        <v>5.7599999999999998E-2</v>
      </c>
      <c r="M426">
        <v>0.49769999999999998</v>
      </c>
      <c r="N426">
        <v>3.78E-2</v>
      </c>
      <c r="O426">
        <v>0.14810000000000001</v>
      </c>
      <c r="P426" s="70">
        <v>58837.3</v>
      </c>
      <c r="Q426">
        <v>0.21510000000000001</v>
      </c>
      <c r="R426">
        <v>0.2001</v>
      </c>
      <c r="S426">
        <v>0.58479999999999999</v>
      </c>
      <c r="T426">
        <v>18.72</v>
      </c>
      <c r="U426">
        <v>41.79</v>
      </c>
      <c r="V426" s="70">
        <v>84258.11</v>
      </c>
      <c r="W426">
        <v>200.16</v>
      </c>
      <c r="X426" s="70">
        <v>131333.44</v>
      </c>
      <c r="Y426">
        <v>0.71989999999999998</v>
      </c>
      <c r="Z426">
        <v>0.2475</v>
      </c>
      <c r="AA426">
        <v>3.2599999999999997E-2</v>
      </c>
      <c r="AB426">
        <v>0.28010000000000002</v>
      </c>
      <c r="AC426">
        <v>131.33000000000001</v>
      </c>
      <c r="AD426" s="70">
        <v>5439.03</v>
      </c>
      <c r="AE426">
        <v>674.2</v>
      </c>
      <c r="AF426" s="70">
        <v>149345</v>
      </c>
      <c r="AG426" t="s">
        <v>751</v>
      </c>
      <c r="AH426" s="70">
        <v>31714</v>
      </c>
      <c r="AI426" s="70">
        <v>46439.25</v>
      </c>
      <c r="AJ426">
        <v>63.54</v>
      </c>
      <c r="AK426">
        <v>38.26</v>
      </c>
      <c r="AL426">
        <v>44.3</v>
      </c>
      <c r="AM426">
        <v>4.87</v>
      </c>
      <c r="AN426">
        <v>922.38</v>
      </c>
      <c r="AO426">
        <v>1.0438000000000001</v>
      </c>
      <c r="AP426" s="70">
        <v>1332.53</v>
      </c>
      <c r="AQ426" s="70">
        <v>1864.07</v>
      </c>
      <c r="AR426" s="70">
        <v>6187.1</v>
      </c>
      <c r="AS426">
        <v>635.36</v>
      </c>
      <c r="AT426">
        <v>336.02</v>
      </c>
      <c r="AU426" s="70">
        <v>10355.08</v>
      </c>
      <c r="AV426" s="70">
        <v>4522.2700000000004</v>
      </c>
      <c r="AW426">
        <v>0.3952</v>
      </c>
      <c r="AX426" s="70">
        <v>5247.67</v>
      </c>
      <c r="AY426">
        <v>0.45860000000000001</v>
      </c>
      <c r="AZ426">
        <v>710.38</v>
      </c>
      <c r="BA426">
        <v>6.2100000000000002E-2</v>
      </c>
      <c r="BB426">
        <v>963.72</v>
      </c>
      <c r="BC426">
        <v>8.4199999999999997E-2</v>
      </c>
      <c r="BD426" s="70">
        <v>11444.04</v>
      </c>
      <c r="BE426" s="70">
        <v>2632.27</v>
      </c>
      <c r="BF426">
        <v>0.64929999999999999</v>
      </c>
      <c r="BG426">
        <v>0.56899999999999995</v>
      </c>
      <c r="BH426">
        <v>0.21690000000000001</v>
      </c>
      <c r="BI426">
        <v>0.16869999999999999</v>
      </c>
      <c r="BJ426">
        <v>2.8199999999999999E-2</v>
      </c>
      <c r="BK426">
        <v>1.72E-2</v>
      </c>
    </row>
    <row r="427" spans="1:63" x14ac:dyDescent="0.25">
      <c r="A427" t="s">
        <v>506</v>
      </c>
      <c r="B427">
        <v>47597</v>
      </c>
      <c r="C427">
        <v>99.95</v>
      </c>
      <c r="D427">
        <v>10.14</v>
      </c>
      <c r="E427">
        <v>965.64</v>
      </c>
      <c r="F427">
        <v>972.67</v>
      </c>
      <c r="G427">
        <v>3.5000000000000001E-3</v>
      </c>
      <c r="H427">
        <v>5.7000000000000002E-3</v>
      </c>
      <c r="I427">
        <v>8.0000000000000004E-4</v>
      </c>
      <c r="J427">
        <v>3.7499999999999999E-2</v>
      </c>
      <c r="K427">
        <v>0.92830000000000001</v>
      </c>
      <c r="L427">
        <v>2.4199999999999999E-2</v>
      </c>
      <c r="M427">
        <v>0.38719999999999999</v>
      </c>
      <c r="N427">
        <v>4.0000000000000001E-3</v>
      </c>
      <c r="O427">
        <v>0.14849999999999999</v>
      </c>
      <c r="P427" s="70">
        <v>49660.83</v>
      </c>
      <c r="Q427">
        <v>0.26440000000000002</v>
      </c>
      <c r="R427">
        <v>0.18129999999999999</v>
      </c>
      <c r="S427">
        <v>0.55430000000000001</v>
      </c>
      <c r="T427">
        <v>17.18</v>
      </c>
      <c r="U427">
        <v>8.83</v>
      </c>
      <c r="V427" s="70">
        <v>61372.31</v>
      </c>
      <c r="W427">
        <v>105.56</v>
      </c>
      <c r="X427" s="70">
        <v>118625.44</v>
      </c>
      <c r="Y427">
        <v>0.89370000000000005</v>
      </c>
      <c r="Z427">
        <v>5.8200000000000002E-2</v>
      </c>
      <c r="AA427">
        <v>4.8099999999999997E-2</v>
      </c>
      <c r="AB427">
        <v>0.10630000000000001</v>
      </c>
      <c r="AC427">
        <v>118.63</v>
      </c>
      <c r="AD427" s="70">
        <v>2872.9</v>
      </c>
      <c r="AE427">
        <v>415.38</v>
      </c>
      <c r="AF427" s="70">
        <v>107378.97</v>
      </c>
      <c r="AG427" t="s">
        <v>751</v>
      </c>
      <c r="AH427" s="70">
        <v>32424</v>
      </c>
      <c r="AI427" s="70">
        <v>45223.58</v>
      </c>
      <c r="AJ427">
        <v>39.700000000000003</v>
      </c>
      <c r="AK427">
        <v>23.03</v>
      </c>
      <c r="AL427">
        <v>27.89</v>
      </c>
      <c r="AM427">
        <v>4.3099999999999996</v>
      </c>
      <c r="AN427" s="70">
        <v>1359.86</v>
      </c>
      <c r="AO427">
        <v>1.3066</v>
      </c>
      <c r="AP427" s="70">
        <v>1298.23</v>
      </c>
      <c r="AQ427" s="70">
        <v>1870.91</v>
      </c>
      <c r="AR427" s="70">
        <v>5549.06</v>
      </c>
      <c r="AS427">
        <v>422.05</v>
      </c>
      <c r="AT427">
        <v>240.54</v>
      </c>
      <c r="AU427" s="70">
        <v>9380.7900000000009</v>
      </c>
      <c r="AV427" s="70">
        <v>5194.42</v>
      </c>
      <c r="AW427">
        <v>0.49609999999999999</v>
      </c>
      <c r="AX427" s="70">
        <v>3444.93</v>
      </c>
      <c r="AY427">
        <v>0.32900000000000001</v>
      </c>
      <c r="AZ427" s="70">
        <v>1136.33</v>
      </c>
      <c r="BA427">
        <v>0.1085</v>
      </c>
      <c r="BB427">
        <v>695.15</v>
      </c>
      <c r="BC427">
        <v>6.6400000000000001E-2</v>
      </c>
      <c r="BD427" s="70">
        <v>10470.83</v>
      </c>
      <c r="BE427" s="70">
        <v>4455.3100000000004</v>
      </c>
      <c r="BF427">
        <v>1.4538</v>
      </c>
      <c r="BG427">
        <v>0.53969999999999996</v>
      </c>
      <c r="BH427">
        <v>0.21099999999999999</v>
      </c>
      <c r="BI427">
        <v>0.18129999999999999</v>
      </c>
      <c r="BJ427">
        <v>3.8199999999999998E-2</v>
      </c>
      <c r="BK427">
        <v>2.9899999999999999E-2</v>
      </c>
    </row>
    <row r="428" spans="1:63" x14ac:dyDescent="0.25">
      <c r="A428" t="s">
        <v>507</v>
      </c>
      <c r="B428">
        <v>45575</v>
      </c>
      <c r="C428">
        <v>103.52</v>
      </c>
      <c r="D428">
        <v>15.54</v>
      </c>
      <c r="E428" s="70">
        <v>1608.75</v>
      </c>
      <c r="F428" s="70">
        <v>1534.71</v>
      </c>
      <c r="G428">
        <v>4.1000000000000003E-3</v>
      </c>
      <c r="H428">
        <v>1.38E-2</v>
      </c>
      <c r="I428">
        <v>1.9E-3</v>
      </c>
      <c r="J428">
        <v>3.8300000000000001E-2</v>
      </c>
      <c r="K428">
        <v>0.91069999999999995</v>
      </c>
      <c r="L428">
        <v>3.1300000000000001E-2</v>
      </c>
      <c r="M428">
        <v>0.4551</v>
      </c>
      <c r="N428">
        <v>3.5999999999999999E-3</v>
      </c>
      <c r="O428">
        <v>0.1613</v>
      </c>
      <c r="P428" s="70">
        <v>51226.53</v>
      </c>
      <c r="Q428">
        <v>0.22520000000000001</v>
      </c>
      <c r="R428">
        <v>0.16059999999999999</v>
      </c>
      <c r="S428">
        <v>0.61419999999999997</v>
      </c>
      <c r="T428">
        <v>17.670000000000002</v>
      </c>
      <c r="U428">
        <v>12.75</v>
      </c>
      <c r="V428" s="70">
        <v>65133.599999999999</v>
      </c>
      <c r="W428">
        <v>122.57</v>
      </c>
      <c r="X428" s="70">
        <v>119091.57</v>
      </c>
      <c r="Y428">
        <v>0.80940000000000001</v>
      </c>
      <c r="Z428">
        <v>0.14560000000000001</v>
      </c>
      <c r="AA428">
        <v>4.4999999999999998E-2</v>
      </c>
      <c r="AB428">
        <v>0.19059999999999999</v>
      </c>
      <c r="AC428">
        <v>119.09</v>
      </c>
      <c r="AD428" s="70">
        <v>3338.83</v>
      </c>
      <c r="AE428">
        <v>467.9</v>
      </c>
      <c r="AF428" s="70">
        <v>118020.52</v>
      </c>
      <c r="AG428" t="s">
        <v>751</v>
      </c>
      <c r="AH428" s="70">
        <v>30419</v>
      </c>
      <c r="AI428" s="70">
        <v>43314.09</v>
      </c>
      <c r="AJ428">
        <v>43.91</v>
      </c>
      <c r="AK428">
        <v>26.27</v>
      </c>
      <c r="AL428">
        <v>32.53</v>
      </c>
      <c r="AM428">
        <v>4.26</v>
      </c>
      <c r="AN428">
        <v>973.23</v>
      </c>
      <c r="AO428">
        <v>1.1234999999999999</v>
      </c>
      <c r="AP428" s="70">
        <v>1242.3399999999999</v>
      </c>
      <c r="AQ428" s="70">
        <v>1868.73</v>
      </c>
      <c r="AR428" s="70">
        <v>5563.06</v>
      </c>
      <c r="AS428">
        <v>508.4</v>
      </c>
      <c r="AT428">
        <v>283.56</v>
      </c>
      <c r="AU428" s="70">
        <v>9466.1</v>
      </c>
      <c r="AV428" s="70">
        <v>5340.86</v>
      </c>
      <c r="AW428">
        <v>0.499</v>
      </c>
      <c r="AX428" s="70">
        <v>3478.03</v>
      </c>
      <c r="AY428">
        <v>0.32490000000000002</v>
      </c>
      <c r="AZ428" s="70">
        <v>1014.05</v>
      </c>
      <c r="BA428">
        <v>9.4700000000000006E-2</v>
      </c>
      <c r="BB428">
        <v>870.82</v>
      </c>
      <c r="BC428">
        <v>8.14E-2</v>
      </c>
      <c r="BD428" s="70">
        <v>10703.77</v>
      </c>
      <c r="BE428" s="70">
        <v>3987.04</v>
      </c>
      <c r="BF428">
        <v>1.2622</v>
      </c>
      <c r="BG428">
        <v>0.54210000000000003</v>
      </c>
      <c r="BH428">
        <v>0.21729999999999999</v>
      </c>
      <c r="BI428">
        <v>0.18329999999999999</v>
      </c>
      <c r="BJ428">
        <v>3.9100000000000003E-2</v>
      </c>
      <c r="BK428">
        <v>1.8200000000000001E-2</v>
      </c>
    </row>
    <row r="429" spans="1:63" x14ac:dyDescent="0.25">
      <c r="A429" t="s">
        <v>508</v>
      </c>
      <c r="B429">
        <v>46813</v>
      </c>
      <c r="C429">
        <v>45.95</v>
      </c>
      <c r="D429">
        <v>48.41</v>
      </c>
      <c r="E429" s="70">
        <v>2224.58</v>
      </c>
      <c r="F429" s="70">
        <v>2184.48</v>
      </c>
      <c r="G429">
        <v>1.6E-2</v>
      </c>
      <c r="H429">
        <v>4.0099999999999997E-2</v>
      </c>
      <c r="I429">
        <v>1.6000000000000001E-3</v>
      </c>
      <c r="J429">
        <v>3.5799999999999998E-2</v>
      </c>
      <c r="K429">
        <v>0.85970000000000002</v>
      </c>
      <c r="L429">
        <v>4.6899999999999997E-2</v>
      </c>
      <c r="M429">
        <v>0.3427</v>
      </c>
      <c r="N429">
        <v>1.1299999999999999E-2</v>
      </c>
      <c r="O429">
        <v>0.12959999999999999</v>
      </c>
      <c r="P429" s="70">
        <v>59295.12</v>
      </c>
      <c r="Q429">
        <v>0.24940000000000001</v>
      </c>
      <c r="R429">
        <v>0.187</v>
      </c>
      <c r="S429">
        <v>0.56359999999999999</v>
      </c>
      <c r="T429">
        <v>17.66</v>
      </c>
      <c r="U429">
        <v>14.92</v>
      </c>
      <c r="V429" s="70">
        <v>79434.850000000006</v>
      </c>
      <c r="W429">
        <v>144.69999999999999</v>
      </c>
      <c r="X429" s="70">
        <v>187970.67</v>
      </c>
      <c r="Y429">
        <v>0.6532</v>
      </c>
      <c r="Z429">
        <v>0.27760000000000001</v>
      </c>
      <c r="AA429">
        <v>6.9199999999999998E-2</v>
      </c>
      <c r="AB429">
        <v>0.3468</v>
      </c>
      <c r="AC429">
        <v>187.97</v>
      </c>
      <c r="AD429" s="70">
        <v>6374.39</v>
      </c>
      <c r="AE429">
        <v>643.37</v>
      </c>
      <c r="AF429" s="70">
        <v>205312.72</v>
      </c>
      <c r="AG429" t="s">
        <v>751</v>
      </c>
      <c r="AH429" s="70">
        <v>34073</v>
      </c>
      <c r="AI429" s="70">
        <v>53848.44</v>
      </c>
      <c r="AJ429">
        <v>52.09</v>
      </c>
      <c r="AK429">
        <v>32.380000000000003</v>
      </c>
      <c r="AL429">
        <v>36.01</v>
      </c>
      <c r="AM429">
        <v>4.67</v>
      </c>
      <c r="AN429" s="70">
        <v>1336.56</v>
      </c>
      <c r="AO429">
        <v>0.93869999999999998</v>
      </c>
      <c r="AP429" s="70">
        <v>1288.6300000000001</v>
      </c>
      <c r="AQ429" s="70">
        <v>1885.59</v>
      </c>
      <c r="AR429" s="70">
        <v>6074.9</v>
      </c>
      <c r="AS429">
        <v>627.51</v>
      </c>
      <c r="AT429">
        <v>321.89999999999998</v>
      </c>
      <c r="AU429" s="70">
        <v>10198.530000000001</v>
      </c>
      <c r="AV429" s="70">
        <v>3440.39</v>
      </c>
      <c r="AW429">
        <v>0.31490000000000001</v>
      </c>
      <c r="AX429" s="70">
        <v>5802.66</v>
      </c>
      <c r="AY429">
        <v>0.53110000000000002</v>
      </c>
      <c r="AZ429" s="70">
        <v>1058.1300000000001</v>
      </c>
      <c r="BA429">
        <v>9.6799999999999997E-2</v>
      </c>
      <c r="BB429">
        <v>625.24</v>
      </c>
      <c r="BC429">
        <v>5.7200000000000001E-2</v>
      </c>
      <c r="BD429" s="70">
        <v>10926.42</v>
      </c>
      <c r="BE429" s="70">
        <v>1667.54</v>
      </c>
      <c r="BF429">
        <v>0.311</v>
      </c>
      <c r="BG429">
        <v>0.57620000000000005</v>
      </c>
      <c r="BH429">
        <v>0.21510000000000001</v>
      </c>
      <c r="BI429">
        <v>0.15440000000000001</v>
      </c>
      <c r="BJ429">
        <v>3.1699999999999999E-2</v>
      </c>
      <c r="BK429">
        <v>2.2599999999999999E-2</v>
      </c>
    </row>
    <row r="430" spans="1:63" x14ac:dyDescent="0.25">
      <c r="A430" t="s">
        <v>509</v>
      </c>
      <c r="B430">
        <v>45781</v>
      </c>
      <c r="C430">
        <v>51.65</v>
      </c>
      <c r="D430">
        <v>27.04</v>
      </c>
      <c r="E430" s="70">
        <v>1330.16</v>
      </c>
      <c r="F430" s="70">
        <v>1197.54</v>
      </c>
      <c r="G430">
        <v>8.5000000000000006E-3</v>
      </c>
      <c r="H430">
        <v>0.1739</v>
      </c>
      <c r="I430">
        <v>1.1000000000000001E-3</v>
      </c>
      <c r="J430">
        <v>7.0300000000000001E-2</v>
      </c>
      <c r="K430">
        <v>0.67759999999999998</v>
      </c>
      <c r="L430">
        <v>6.8599999999999994E-2</v>
      </c>
      <c r="M430">
        <v>0.64659999999999995</v>
      </c>
      <c r="N430">
        <v>2.75E-2</v>
      </c>
      <c r="O430">
        <v>0.17449999999999999</v>
      </c>
      <c r="P430" s="70">
        <v>53406.52</v>
      </c>
      <c r="Q430">
        <v>0.26350000000000001</v>
      </c>
      <c r="R430">
        <v>0.19189999999999999</v>
      </c>
      <c r="S430">
        <v>0.54459999999999997</v>
      </c>
      <c r="T430">
        <v>16.190000000000001</v>
      </c>
      <c r="U430">
        <v>10.91</v>
      </c>
      <c r="V430" s="70">
        <v>67994.39</v>
      </c>
      <c r="W430">
        <v>118.68</v>
      </c>
      <c r="X430" s="70">
        <v>123881.59</v>
      </c>
      <c r="Y430">
        <v>0.58930000000000005</v>
      </c>
      <c r="Z430">
        <v>0.3483</v>
      </c>
      <c r="AA430">
        <v>6.2399999999999997E-2</v>
      </c>
      <c r="AB430">
        <v>0.41070000000000001</v>
      </c>
      <c r="AC430">
        <v>123.88</v>
      </c>
      <c r="AD430" s="70">
        <v>4716.7700000000004</v>
      </c>
      <c r="AE430">
        <v>470.44</v>
      </c>
      <c r="AF430" s="70">
        <v>121379.89</v>
      </c>
      <c r="AG430" t="s">
        <v>751</v>
      </c>
      <c r="AH430" s="70">
        <v>27930</v>
      </c>
      <c r="AI430" s="70">
        <v>41501.96</v>
      </c>
      <c r="AJ430">
        <v>51.49</v>
      </c>
      <c r="AK430">
        <v>34.17</v>
      </c>
      <c r="AL430">
        <v>39.53</v>
      </c>
      <c r="AM430">
        <v>4.5599999999999996</v>
      </c>
      <c r="AN430" s="70">
        <v>1931.26</v>
      </c>
      <c r="AO430">
        <v>1.0885</v>
      </c>
      <c r="AP430" s="70">
        <v>1692.42</v>
      </c>
      <c r="AQ430" s="70">
        <v>2095.69</v>
      </c>
      <c r="AR430" s="70">
        <v>6394.01</v>
      </c>
      <c r="AS430">
        <v>558.37</v>
      </c>
      <c r="AT430">
        <v>354.22</v>
      </c>
      <c r="AU430" s="70">
        <v>11094.71</v>
      </c>
      <c r="AV430" s="70">
        <v>6079.54</v>
      </c>
      <c r="AW430">
        <v>0.46689999999999998</v>
      </c>
      <c r="AX430" s="70">
        <v>4579.17</v>
      </c>
      <c r="AY430">
        <v>0.35170000000000001</v>
      </c>
      <c r="AZ430" s="70">
        <v>1033.33</v>
      </c>
      <c r="BA430">
        <v>7.9399999999999998E-2</v>
      </c>
      <c r="BB430" s="70">
        <v>1329.89</v>
      </c>
      <c r="BC430">
        <v>0.1021</v>
      </c>
      <c r="BD430" s="70">
        <v>13021.92</v>
      </c>
      <c r="BE430" s="70">
        <v>3550.6</v>
      </c>
      <c r="BF430">
        <v>1.1821999999999999</v>
      </c>
      <c r="BG430">
        <v>0.51060000000000005</v>
      </c>
      <c r="BH430">
        <v>0.2064</v>
      </c>
      <c r="BI430">
        <v>0.22559999999999999</v>
      </c>
      <c r="BJ430">
        <v>2.9100000000000001E-2</v>
      </c>
      <c r="BK430">
        <v>2.8299999999999999E-2</v>
      </c>
    </row>
    <row r="431" spans="1:63" x14ac:dyDescent="0.25">
      <c r="A431" t="s">
        <v>510</v>
      </c>
      <c r="B431">
        <v>47902</v>
      </c>
      <c r="C431">
        <v>51.05</v>
      </c>
      <c r="D431">
        <v>39.78</v>
      </c>
      <c r="E431" s="70">
        <v>2030.8</v>
      </c>
      <c r="F431" s="70">
        <v>2017.68</v>
      </c>
      <c r="G431">
        <v>1.55E-2</v>
      </c>
      <c r="H431">
        <v>3.4000000000000002E-2</v>
      </c>
      <c r="I431">
        <v>1.4E-3</v>
      </c>
      <c r="J431">
        <v>3.6400000000000002E-2</v>
      </c>
      <c r="K431">
        <v>0.87219999999999998</v>
      </c>
      <c r="L431">
        <v>4.0500000000000001E-2</v>
      </c>
      <c r="M431">
        <v>0.33660000000000001</v>
      </c>
      <c r="N431">
        <v>1.1599999999999999E-2</v>
      </c>
      <c r="O431">
        <v>0.1275</v>
      </c>
      <c r="P431" s="70">
        <v>59979.45</v>
      </c>
      <c r="Q431">
        <v>0.22650000000000001</v>
      </c>
      <c r="R431">
        <v>0.1847</v>
      </c>
      <c r="S431">
        <v>0.58879999999999999</v>
      </c>
      <c r="T431">
        <v>17.579999999999998</v>
      </c>
      <c r="U431">
        <v>13.36</v>
      </c>
      <c r="V431" s="70">
        <v>79517.84</v>
      </c>
      <c r="W431">
        <v>147.47</v>
      </c>
      <c r="X431" s="70">
        <v>193380.05</v>
      </c>
      <c r="Y431">
        <v>0.60119999999999996</v>
      </c>
      <c r="Z431">
        <v>0.29899999999999999</v>
      </c>
      <c r="AA431">
        <v>9.98E-2</v>
      </c>
      <c r="AB431">
        <v>0.39879999999999999</v>
      </c>
      <c r="AC431">
        <v>193.38</v>
      </c>
      <c r="AD431" s="70">
        <v>6421.7</v>
      </c>
      <c r="AE431">
        <v>573.24</v>
      </c>
      <c r="AF431" s="70">
        <v>210679.92</v>
      </c>
      <c r="AG431" t="s">
        <v>751</v>
      </c>
      <c r="AH431" s="70">
        <v>34334</v>
      </c>
      <c r="AI431" s="70">
        <v>53842.92</v>
      </c>
      <c r="AJ431">
        <v>48.91</v>
      </c>
      <c r="AK431">
        <v>30.93</v>
      </c>
      <c r="AL431">
        <v>34.57</v>
      </c>
      <c r="AM431">
        <v>4.5599999999999996</v>
      </c>
      <c r="AN431" s="70">
        <v>1336.56</v>
      </c>
      <c r="AO431">
        <v>0.83809999999999996</v>
      </c>
      <c r="AP431" s="70">
        <v>1313.82</v>
      </c>
      <c r="AQ431" s="70">
        <v>1929.09</v>
      </c>
      <c r="AR431" s="70">
        <v>6082.9</v>
      </c>
      <c r="AS431">
        <v>581.17999999999995</v>
      </c>
      <c r="AT431">
        <v>301.13</v>
      </c>
      <c r="AU431" s="70">
        <v>10208.120000000001</v>
      </c>
      <c r="AV431" s="70">
        <v>3591.51</v>
      </c>
      <c r="AW431">
        <v>0.32390000000000002</v>
      </c>
      <c r="AX431" s="70">
        <v>5763.4</v>
      </c>
      <c r="AY431">
        <v>0.51980000000000004</v>
      </c>
      <c r="AZ431" s="70">
        <v>1157.8800000000001</v>
      </c>
      <c r="BA431">
        <v>0.10440000000000001</v>
      </c>
      <c r="BB431">
        <v>575.22</v>
      </c>
      <c r="BC431">
        <v>5.1900000000000002E-2</v>
      </c>
      <c r="BD431" s="70">
        <v>11088</v>
      </c>
      <c r="BE431" s="70">
        <v>1798.13</v>
      </c>
      <c r="BF431">
        <v>0.34799999999999998</v>
      </c>
      <c r="BG431">
        <v>0.57740000000000002</v>
      </c>
      <c r="BH431">
        <v>0.21290000000000001</v>
      </c>
      <c r="BI431">
        <v>0.154</v>
      </c>
      <c r="BJ431">
        <v>3.32E-2</v>
      </c>
      <c r="BK431">
        <v>2.24E-2</v>
      </c>
    </row>
    <row r="432" spans="1:63" x14ac:dyDescent="0.25">
      <c r="A432" t="s">
        <v>511</v>
      </c>
      <c r="B432">
        <v>49924</v>
      </c>
      <c r="C432">
        <v>52.9</v>
      </c>
      <c r="D432">
        <v>82.74</v>
      </c>
      <c r="E432" s="70">
        <v>4377.22</v>
      </c>
      <c r="F432" s="70">
        <v>4161.03</v>
      </c>
      <c r="G432">
        <v>1.29E-2</v>
      </c>
      <c r="H432">
        <v>4.19E-2</v>
      </c>
      <c r="I432">
        <v>1.2999999999999999E-3</v>
      </c>
      <c r="J432">
        <v>3.61E-2</v>
      </c>
      <c r="K432">
        <v>0.86119999999999997</v>
      </c>
      <c r="L432">
        <v>4.65E-2</v>
      </c>
      <c r="M432">
        <v>0.40749999999999997</v>
      </c>
      <c r="N432">
        <v>1.21E-2</v>
      </c>
      <c r="O432">
        <v>0.13780000000000001</v>
      </c>
      <c r="P432" s="70">
        <v>56848.87</v>
      </c>
      <c r="Q432">
        <v>0.20330000000000001</v>
      </c>
      <c r="R432">
        <v>0.19650000000000001</v>
      </c>
      <c r="S432">
        <v>0.60029999999999994</v>
      </c>
      <c r="T432">
        <v>19</v>
      </c>
      <c r="U432">
        <v>24.57</v>
      </c>
      <c r="V432" s="70">
        <v>78893.19</v>
      </c>
      <c r="W432">
        <v>174.09</v>
      </c>
      <c r="X432" s="70">
        <v>137686.82</v>
      </c>
      <c r="Y432">
        <v>0.74039999999999995</v>
      </c>
      <c r="Z432">
        <v>0.22070000000000001</v>
      </c>
      <c r="AA432">
        <v>3.9E-2</v>
      </c>
      <c r="AB432">
        <v>0.2596</v>
      </c>
      <c r="AC432">
        <v>137.69</v>
      </c>
      <c r="AD432" s="70">
        <v>4866.67</v>
      </c>
      <c r="AE432">
        <v>596.04</v>
      </c>
      <c r="AF432" s="70">
        <v>151253.68</v>
      </c>
      <c r="AG432" t="s">
        <v>751</v>
      </c>
      <c r="AH432" s="70">
        <v>31508</v>
      </c>
      <c r="AI432" s="70">
        <v>50052.639999999999</v>
      </c>
      <c r="AJ432">
        <v>57.43</v>
      </c>
      <c r="AK432">
        <v>33.47</v>
      </c>
      <c r="AL432">
        <v>38.590000000000003</v>
      </c>
      <c r="AM432">
        <v>4.2300000000000004</v>
      </c>
      <c r="AN432" s="70">
        <v>1329.79</v>
      </c>
      <c r="AO432">
        <v>0.9929</v>
      </c>
      <c r="AP432" s="70">
        <v>1114.57</v>
      </c>
      <c r="AQ432" s="70">
        <v>1680.1</v>
      </c>
      <c r="AR432" s="70">
        <v>5582.74</v>
      </c>
      <c r="AS432">
        <v>561.82000000000005</v>
      </c>
      <c r="AT432">
        <v>239.64</v>
      </c>
      <c r="AU432" s="70">
        <v>9178.8700000000008</v>
      </c>
      <c r="AV432" s="70">
        <v>3902.34</v>
      </c>
      <c r="AW432">
        <v>0.39100000000000001</v>
      </c>
      <c r="AX432" s="70">
        <v>4625.6000000000004</v>
      </c>
      <c r="AY432">
        <v>0.46339999999999998</v>
      </c>
      <c r="AZ432">
        <v>727.93</v>
      </c>
      <c r="BA432">
        <v>7.2900000000000006E-2</v>
      </c>
      <c r="BB432">
        <v>725.18</v>
      </c>
      <c r="BC432">
        <v>7.2700000000000001E-2</v>
      </c>
      <c r="BD432" s="70">
        <v>9981.06</v>
      </c>
      <c r="BE432" s="70">
        <v>2498.35</v>
      </c>
      <c r="BF432">
        <v>0.55459999999999998</v>
      </c>
      <c r="BG432">
        <v>0.5716</v>
      </c>
      <c r="BH432">
        <v>0.2225</v>
      </c>
      <c r="BI432">
        <v>0.15640000000000001</v>
      </c>
      <c r="BJ432">
        <v>3.1199999999999999E-2</v>
      </c>
      <c r="BK432">
        <v>1.83E-2</v>
      </c>
    </row>
    <row r="433" spans="1:63" x14ac:dyDescent="0.25">
      <c r="A433" t="s">
        <v>512</v>
      </c>
      <c r="B433">
        <v>45583</v>
      </c>
      <c r="C433">
        <v>31.81</v>
      </c>
      <c r="D433">
        <v>156.56</v>
      </c>
      <c r="E433" s="70">
        <v>4980.08</v>
      </c>
      <c r="F433" s="70">
        <v>4786.68</v>
      </c>
      <c r="G433">
        <v>4.2700000000000002E-2</v>
      </c>
      <c r="H433">
        <v>4.6300000000000001E-2</v>
      </c>
      <c r="I433">
        <v>1.1000000000000001E-3</v>
      </c>
      <c r="J433">
        <v>2.4400000000000002E-2</v>
      </c>
      <c r="K433">
        <v>0.8548</v>
      </c>
      <c r="L433">
        <v>3.0700000000000002E-2</v>
      </c>
      <c r="M433">
        <v>0.1459</v>
      </c>
      <c r="N433">
        <v>1.4500000000000001E-2</v>
      </c>
      <c r="O433">
        <v>0.108</v>
      </c>
      <c r="P433" s="70">
        <v>64382.84</v>
      </c>
      <c r="Q433">
        <v>0.2397</v>
      </c>
      <c r="R433">
        <v>0.1968</v>
      </c>
      <c r="S433">
        <v>0.5635</v>
      </c>
      <c r="T433">
        <v>19.53</v>
      </c>
      <c r="U433">
        <v>24.23</v>
      </c>
      <c r="V433" s="70">
        <v>85631.69</v>
      </c>
      <c r="W433">
        <v>203.06</v>
      </c>
      <c r="X433" s="70">
        <v>191028.66</v>
      </c>
      <c r="Y433">
        <v>0.79010000000000002</v>
      </c>
      <c r="Z433">
        <v>0.18540000000000001</v>
      </c>
      <c r="AA433">
        <v>2.4400000000000002E-2</v>
      </c>
      <c r="AB433">
        <v>0.2099</v>
      </c>
      <c r="AC433">
        <v>191.03</v>
      </c>
      <c r="AD433" s="70">
        <v>7536.07</v>
      </c>
      <c r="AE433">
        <v>901.34</v>
      </c>
      <c r="AF433" s="70">
        <v>220398.76</v>
      </c>
      <c r="AG433" t="s">
        <v>751</v>
      </c>
      <c r="AH433" s="70">
        <v>49051</v>
      </c>
      <c r="AI433" s="70">
        <v>81681.05</v>
      </c>
      <c r="AJ433">
        <v>66.05</v>
      </c>
      <c r="AK433">
        <v>38.07</v>
      </c>
      <c r="AL433">
        <v>40.57</v>
      </c>
      <c r="AM433">
        <v>4.7699999999999996</v>
      </c>
      <c r="AN433" s="70">
        <v>1145.5899999999999</v>
      </c>
      <c r="AO433">
        <v>0.67059999999999997</v>
      </c>
      <c r="AP433" s="70">
        <v>1189.55</v>
      </c>
      <c r="AQ433" s="70">
        <v>1829.96</v>
      </c>
      <c r="AR433" s="70">
        <v>6209.86</v>
      </c>
      <c r="AS433">
        <v>604.46</v>
      </c>
      <c r="AT433">
        <v>254.75</v>
      </c>
      <c r="AU433" s="70">
        <v>10088.58</v>
      </c>
      <c r="AV433" s="70">
        <v>2798.57</v>
      </c>
      <c r="AW433">
        <v>0.26290000000000002</v>
      </c>
      <c r="AX433" s="70">
        <v>6658.69</v>
      </c>
      <c r="AY433">
        <v>0.62539999999999996</v>
      </c>
      <c r="AZ433">
        <v>789.95</v>
      </c>
      <c r="BA433">
        <v>7.4200000000000002E-2</v>
      </c>
      <c r="BB433">
        <v>399.56</v>
      </c>
      <c r="BC433">
        <v>3.7499999999999999E-2</v>
      </c>
      <c r="BD433" s="70">
        <v>10646.77</v>
      </c>
      <c r="BE433" s="70">
        <v>1269.17</v>
      </c>
      <c r="BF433">
        <v>0.1454</v>
      </c>
      <c r="BG433">
        <v>0.60609999999999997</v>
      </c>
      <c r="BH433">
        <v>0.23139999999999999</v>
      </c>
      <c r="BI433">
        <v>0.1089</v>
      </c>
      <c r="BJ433">
        <v>3.1899999999999998E-2</v>
      </c>
      <c r="BK433">
        <v>2.1700000000000001E-2</v>
      </c>
    </row>
    <row r="434" spans="1:63" x14ac:dyDescent="0.25">
      <c r="A434" t="s">
        <v>513</v>
      </c>
      <c r="B434">
        <v>47076</v>
      </c>
      <c r="C434">
        <v>70.099999999999994</v>
      </c>
      <c r="D434">
        <v>10.71</v>
      </c>
      <c r="E434">
        <v>714.94</v>
      </c>
      <c r="F434">
        <v>741.95</v>
      </c>
      <c r="G434">
        <v>5.3E-3</v>
      </c>
      <c r="H434">
        <v>8.2000000000000007E-3</v>
      </c>
      <c r="I434">
        <v>8.0000000000000004E-4</v>
      </c>
      <c r="J434">
        <v>5.0999999999999997E-2</v>
      </c>
      <c r="K434">
        <v>0.90969999999999995</v>
      </c>
      <c r="L434">
        <v>2.5000000000000001E-2</v>
      </c>
      <c r="M434">
        <v>0.31690000000000002</v>
      </c>
      <c r="N434">
        <v>4.3E-3</v>
      </c>
      <c r="O434">
        <v>0.14230000000000001</v>
      </c>
      <c r="P434" s="70">
        <v>49810.09</v>
      </c>
      <c r="Q434">
        <v>0.29110000000000003</v>
      </c>
      <c r="R434">
        <v>0.17549999999999999</v>
      </c>
      <c r="S434">
        <v>0.5333</v>
      </c>
      <c r="T434">
        <v>17.22</v>
      </c>
      <c r="U434">
        <v>6.79</v>
      </c>
      <c r="V434" s="70">
        <v>65313.42</v>
      </c>
      <c r="W434">
        <v>102.68</v>
      </c>
      <c r="X434" s="70">
        <v>122951.98</v>
      </c>
      <c r="Y434">
        <v>0.89370000000000005</v>
      </c>
      <c r="Z434">
        <v>5.9400000000000001E-2</v>
      </c>
      <c r="AA434">
        <v>4.6899999999999997E-2</v>
      </c>
      <c r="AB434">
        <v>0.10630000000000001</v>
      </c>
      <c r="AC434">
        <v>122.95</v>
      </c>
      <c r="AD434" s="70">
        <v>3050.13</v>
      </c>
      <c r="AE434">
        <v>444.52</v>
      </c>
      <c r="AF434" s="70">
        <v>110237.2</v>
      </c>
      <c r="AG434" t="s">
        <v>751</v>
      </c>
      <c r="AH434" s="70">
        <v>34181</v>
      </c>
      <c r="AI434" s="70">
        <v>47405.55</v>
      </c>
      <c r="AJ434">
        <v>39.68</v>
      </c>
      <c r="AK434">
        <v>23.6</v>
      </c>
      <c r="AL434">
        <v>29.16</v>
      </c>
      <c r="AM434">
        <v>4.54</v>
      </c>
      <c r="AN434" s="70">
        <v>1569.94</v>
      </c>
      <c r="AO434">
        <v>1.288</v>
      </c>
      <c r="AP434" s="70">
        <v>1400.27</v>
      </c>
      <c r="AQ434" s="70">
        <v>1885.26</v>
      </c>
      <c r="AR434" s="70">
        <v>5602.72</v>
      </c>
      <c r="AS434">
        <v>359.9</v>
      </c>
      <c r="AT434">
        <v>230.59</v>
      </c>
      <c r="AU434" s="70">
        <v>9478.74</v>
      </c>
      <c r="AV434" s="70">
        <v>5044.6000000000004</v>
      </c>
      <c r="AW434">
        <v>0.46970000000000001</v>
      </c>
      <c r="AX434" s="70">
        <v>3731.74</v>
      </c>
      <c r="AY434">
        <v>0.34739999999999999</v>
      </c>
      <c r="AZ434" s="70">
        <v>1412.39</v>
      </c>
      <c r="BA434">
        <v>0.13150000000000001</v>
      </c>
      <c r="BB434">
        <v>551.66999999999996</v>
      </c>
      <c r="BC434">
        <v>5.1400000000000001E-2</v>
      </c>
      <c r="BD434" s="70">
        <v>10740.39</v>
      </c>
      <c r="BE434" s="70">
        <v>4562.8500000000004</v>
      </c>
      <c r="BF434">
        <v>1.3740000000000001</v>
      </c>
      <c r="BG434">
        <v>0.54810000000000003</v>
      </c>
      <c r="BH434">
        <v>0.2019</v>
      </c>
      <c r="BI434">
        <v>0.1799</v>
      </c>
      <c r="BJ434">
        <v>3.5099999999999999E-2</v>
      </c>
      <c r="BK434">
        <v>3.5000000000000003E-2</v>
      </c>
    </row>
    <row r="435" spans="1:63" x14ac:dyDescent="0.25">
      <c r="A435" t="s">
        <v>514</v>
      </c>
      <c r="B435">
        <v>46896</v>
      </c>
      <c r="C435">
        <v>34.479999999999997</v>
      </c>
      <c r="D435">
        <v>227.37</v>
      </c>
      <c r="E435" s="70">
        <v>7838.71</v>
      </c>
      <c r="F435" s="70">
        <v>7404.34</v>
      </c>
      <c r="G435">
        <v>4.8300000000000003E-2</v>
      </c>
      <c r="H435">
        <v>0.1167</v>
      </c>
      <c r="I435">
        <v>1.5E-3</v>
      </c>
      <c r="J435">
        <v>4.02E-2</v>
      </c>
      <c r="K435">
        <v>0.74419999999999997</v>
      </c>
      <c r="L435">
        <v>4.9099999999999998E-2</v>
      </c>
      <c r="M435">
        <v>0.2208</v>
      </c>
      <c r="N435">
        <v>3.5799999999999998E-2</v>
      </c>
      <c r="O435">
        <v>0.11890000000000001</v>
      </c>
      <c r="P435" s="70">
        <v>64788.26</v>
      </c>
      <c r="Q435">
        <v>0.246</v>
      </c>
      <c r="R435">
        <v>0.21249999999999999</v>
      </c>
      <c r="S435">
        <v>0.54149999999999998</v>
      </c>
      <c r="T435">
        <v>19.059999999999999</v>
      </c>
      <c r="U435">
        <v>39.14</v>
      </c>
      <c r="V435" s="70">
        <v>85417.84</v>
      </c>
      <c r="W435">
        <v>197.76</v>
      </c>
      <c r="X435" s="70">
        <v>154884.95000000001</v>
      </c>
      <c r="Y435">
        <v>0.79269999999999996</v>
      </c>
      <c r="Z435">
        <v>0.18590000000000001</v>
      </c>
      <c r="AA435">
        <v>2.1399999999999999E-2</v>
      </c>
      <c r="AB435">
        <v>0.20730000000000001</v>
      </c>
      <c r="AC435">
        <v>154.88</v>
      </c>
      <c r="AD435" s="70">
        <v>6946.74</v>
      </c>
      <c r="AE435">
        <v>834.82</v>
      </c>
      <c r="AF435" s="70">
        <v>182311.49</v>
      </c>
      <c r="AG435" t="s">
        <v>751</v>
      </c>
      <c r="AH435" s="70">
        <v>44696</v>
      </c>
      <c r="AI435" s="70">
        <v>74402.320000000007</v>
      </c>
      <c r="AJ435">
        <v>75.48</v>
      </c>
      <c r="AK435">
        <v>42.79</v>
      </c>
      <c r="AL435">
        <v>47.71</v>
      </c>
      <c r="AM435">
        <v>4.8</v>
      </c>
      <c r="AN435" s="70">
        <v>1208.53</v>
      </c>
      <c r="AO435">
        <v>0.80320000000000003</v>
      </c>
      <c r="AP435" s="70">
        <v>1235.48</v>
      </c>
      <c r="AQ435" s="70">
        <v>1896.84</v>
      </c>
      <c r="AR435" s="70">
        <v>6294.23</v>
      </c>
      <c r="AS435">
        <v>652.75</v>
      </c>
      <c r="AT435">
        <v>310.64999999999998</v>
      </c>
      <c r="AU435" s="70">
        <v>10389.959999999999</v>
      </c>
      <c r="AV435" s="70">
        <v>3476.58</v>
      </c>
      <c r="AW435">
        <v>0.31069999999999998</v>
      </c>
      <c r="AX435" s="70">
        <v>6344.6</v>
      </c>
      <c r="AY435">
        <v>0.56710000000000005</v>
      </c>
      <c r="AZ435">
        <v>884.11</v>
      </c>
      <c r="BA435">
        <v>7.9000000000000001E-2</v>
      </c>
      <c r="BB435">
        <v>483</v>
      </c>
      <c r="BC435">
        <v>4.3200000000000002E-2</v>
      </c>
      <c r="BD435" s="70">
        <v>11188.3</v>
      </c>
      <c r="BE435" s="70">
        <v>1923.45</v>
      </c>
      <c r="BF435">
        <v>0.27750000000000002</v>
      </c>
      <c r="BG435">
        <v>0.59819999999999995</v>
      </c>
      <c r="BH435">
        <v>0.22470000000000001</v>
      </c>
      <c r="BI435">
        <v>0.1226</v>
      </c>
      <c r="BJ435">
        <v>2.9600000000000001E-2</v>
      </c>
      <c r="BK435">
        <v>2.4899999999999999E-2</v>
      </c>
    </row>
    <row r="436" spans="1:63" x14ac:dyDescent="0.25">
      <c r="A436" t="s">
        <v>515</v>
      </c>
      <c r="B436">
        <v>47084</v>
      </c>
      <c r="C436">
        <v>94.48</v>
      </c>
      <c r="D436">
        <v>16.2</v>
      </c>
      <c r="E436" s="70">
        <v>1530.56</v>
      </c>
      <c r="F436" s="70">
        <v>1481.63</v>
      </c>
      <c r="G436">
        <v>5.1999999999999998E-3</v>
      </c>
      <c r="H436">
        <v>7.7000000000000002E-3</v>
      </c>
      <c r="I436">
        <v>1.6000000000000001E-3</v>
      </c>
      <c r="J436">
        <v>4.4699999999999997E-2</v>
      </c>
      <c r="K436">
        <v>0.91210000000000002</v>
      </c>
      <c r="L436">
        <v>2.86E-2</v>
      </c>
      <c r="M436">
        <v>0.41039999999999999</v>
      </c>
      <c r="N436">
        <v>4.0000000000000001E-3</v>
      </c>
      <c r="O436">
        <v>0.14960000000000001</v>
      </c>
      <c r="P436" s="70">
        <v>52257.84</v>
      </c>
      <c r="Q436">
        <v>0.21560000000000001</v>
      </c>
      <c r="R436">
        <v>0.16800000000000001</v>
      </c>
      <c r="S436">
        <v>0.61639999999999995</v>
      </c>
      <c r="T436">
        <v>18.010000000000002</v>
      </c>
      <c r="U436">
        <v>11.37</v>
      </c>
      <c r="V436" s="70">
        <v>66581.62</v>
      </c>
      <c r="W436">
        <v>130.28</v>
      </c>
      <c r="X436" s="70">
        <v>124838.46</v>
      </c>
      <c r="Y436">
        <v>0.79010000000000002</v>
      </c>
      <c r="Z436">
        <v>0.16830000000000001</v>
      </c>
      <c r="AA436">
        <v>4.1500000000000002E-2</v>
      </c>
      <c r="AB436">
        <v>0.2099</v>
      </c>
      <c r="AC436">
        <v>124.84</v>
      </c>
      <c r="AD436" s="70">
        <v>3638.83</v>
      </c>
      <c r="AE436">
        <v>468.87</v>
      </c>
      <c r="AF436" s="70">
        <v>125719.09</v>
      </c>
      <c r="AG436" t="s">
        <v>751</v>
      </c>
      <c r="AH436" s="70">
        <v>31206</v>
      </c>
      <c r="AI436" s="70">
        <v>45063.18</v>
      </c>
      <c r="AJ436">
        <v>46.13</v>
      </c>
      <c r="AK436">
        <v>27.36</v>
      </c>
      <c r="AL436">
        <v>34.4</v>
      </c>
      <c r="AM436">
        <v>4.1100000000000003</v>
      </c>
      <c r="AN436" s="70">
        <v>1005.22</v>
      </c>
      <c r="AO436">
        <v>1.115</v>
      </c>
      <c r="AP436" s="70">
        <v>1230.74</v>
      </c>
      <c r="AQ436" s="70">
        <v>1789.61</v>
      </c>
      <c r="AR436" s="70">
        <v>5448.45</v>
      </c>
      <c r="AS436">
        <v>487.67</v>
      </c>
      <c r="AT436">
        <v>302.04000000000002</v>
      </c>
      <c r="AU436" s="70">
        <v>9258.51</v>
      </c>
      <c r="AV436" s="70">
        <v>4794.5200000000004</v>
      </c>
      <c r="AW436">
        <v>0.45760000000000001</v>
      </c>
      <c r="AX436" s="70">
        <v>3774.79</v>
      </c>
      <c r="AY436">
        <v>0.36030000000000001</v>
      </c>
      <c r="AZ436" s="70">
        <v>1191.95</v>
      </c>
      <c r="BA436">
        <v>0.1138</v>
      </c>
      <c r="BB436">
        <v>716.53</v>
      </c>
      <c r="BC436">
        <v>6.8400000000000002E-2</v>
      </c>
      <c r="BD436" s="70">
        <v>10477.780000000001</v>
      </c>
      <c r="BE436" s="70">
        <v>3402.84</v>
      </c>
      <c r="BF436">
        <v>0.96079999999999999</v>
      </c>
      <c r="BG436">
        <v>0.54700000000000004</v>
      </c>
      <c r="BH436">
        <v>0.20899999999999999</v>
      </c>
      <c r="BI436">
        <v>0.18709999999999999</v>
      </c>
      <c r="BJ436">
        <v>3.5799999999999998E-2</v>
      </c>
      <c r="BK436">
        <v>2.1100000000000001E-2</v>
      </c>
    </row>
    <row r="437" spans="1:63" x14ac:dyDescent="0.25">
      <c r="A437" t="s">
        <v>516</v>
      </c>
      <c r="B437">
        <v>44644</v>
      </c>
      <c r="C437">
        <v>61.81</v>
      </c>
      <c r="D437">
        <v>48.88</v>
      </c>
      <c r="E437" s="70">
        <v>3021.2</v>
      </c>
      <c r="F437" s="70">
        <v>2831.72</v>
      </c>
      <c r="G437">
        <v>7.9000000000000008E-3</v>
      </c>
      <c r="H437">
        <v>3.32E-2</v>
      </c>
      <c r="I437">
        <v>1.5E-3</v>
      </c>
      <c r="J437">
        <v>3.56E-2</v>
      </c>
      <c r="K437">
        <v>0.86980000000000002</v>
      </c>
      <c r="L437">
        <v>5.1999999999999998E-2</v>
      </c>
      <c r="M437">
        <v>0.54110000000000003</v>
      </c>
      <c r="N437">
        <v>9.5999999999999992E-3</v>
      </c>
      <c r="O437">
        <v>0.15310000000000001</v>
      </c>
      <c r="P437" s="70">
        <v>53439.83</v>
      </c>
      <c r="Q437">
        <v>0.21</v>
      </c>
      <c r="R437">
        <v>0.19750000000000001</v>
      </c>
      <c r="S437">
        <v>0.59250000000000003</v>
      </c>
      <c r="T437">
        <v>18.28</v>
      </c>
      <c r="U437">
        <v>17.78</v>
      </c>
      <c r="V437" s="70">
        <v>76983.19</v>
      </c>
      <c r="W437">
        <v>165.83</v>
      </c>
      <c r="X437" s="70">
        <v>110418.96</v>
      </c>
      <c r="Y437">
        <v>0.71879999999999999</v>
      </c>
      <c r="Z437">
        <v>0.22869999999999999</v>
      </c>
      <c r="AA437">
        <v>5.2499999999999998E-2</v>
      </c>
      <c r="AB437">
        <v>0.28120000000000001</v>
      </c>
      <c r="AC437">
        <v>110.42</v>
      </c>
      <c r="AD437" s="70">
        <v>3537.67</v>
      </c>
      <c r="AE437">
        <v>435.39</v>
      </c>
      <c r="AF437" s="70">
        <v>115297.61</v>
      </c>
      <c r="AG437" t="s">
        <v>751</v>
      </c>
      <c r="AH437" s="70">
        <v>27585</v>
      </c>
      <c r="AI437" s="70">
        <v>42552.57</v>
      </c>
      <c r="AJ437">
        <v>48.83</v>
      </c>
      <c r="AK437">
        <v>29.59</v>
      </c>
      <c r="AL437">
        <v>34.83</v>
      </c>
      <c r="AM437">
        <v>4.12</v>
      </c>
      <c r="AN437">
        <v>949.86</v>
      </c>
      <c r="AO437">
        <v>1.0516000000000001</v>
      </c>
      <c r="AP437" s="70">
        <v>1168.74</v>
      </c>
      <c r="AQ437" s="70">
        <v>1624.83</v>
      </c>
      <c r="AR437" s="70">
        <v>5482.73</v>
      </c>
      <c r="AS437">
        <v>457.03</v>
      </c>
      <c r="AT437">
        <v>296.47000000000003</v>
      </c>
      <c r="AU437" s="70">
        <v>9029.81</v>
      </c>
      <c r="AV437" s="70">
        <v>4868.55</v>
      </c>
      <c r="AW437">
        <v>0.48770000000000002</v>
      </c>
      <c r="AX437" s="70">
        <v>3406.35</v>
      </c>
      <c r="AY437">
        <v>0.3412</v>
      </c>
      <c r="AZ437">
        <v>742.57</v>
      </c>
      <c r="BA437">
        <v>7.4399999999999994E-2</v>
      </c>
      <c r="BB437">
        <v>965.12</v>
      </c>
      <c r="BC437">
        <v>9.6699999999999994E-2</v>
      </c>
      <c r="BD437" s="70">
        <v>9982.58</v>
      </c>
      <c r="BE437" s="70">
        <v>3300.54</v>
      </c>
      <c r="BF437">
        <v>1.0592999999999999</v>
      </c>
      <c r="BG437">
        <v>0.56010000000000004</v>
      </c>
      <c r="BH437">
        <v>0.21859999999999999</v>
      </c>
      <c r="BI437">
        <v>0.16839999999999999</v>
      </c>
      <c r="BJ437">
        <v>3.0800000000000001E-2</v>
      </c>
      <c r="BK437">
        <v>2.2200000000000001E-2</v>
      </c>
    </row>
    <row r="438" spans="1:63" x14ac:dyDescent="0.25">
      <c r="A438" t="s">
        <v>517</v>
      </c>
      <c r="B438">
        <v>49932</v>
      </c>
      <c r="C438">
        <v>36.619999999999997</v>
      </c>
      <c r="D438">
        <v>147.16</v>
      </c>
      <c r="E438" s="70">
        <v>5388.68</v>
      </c>
      <c r="F438" s="70">
        <v>5055.33</v>
      </c>
      <c r="G438">
        <v>1.6400000000000001E-2</v>
      </c>
      <c r="H438">
        <v>0.12039999999999999</v>
      </c>
      <c r="I438">
        <v>1.4E-3</v>
      </c>
      <c r="J438">
        <v>4.5199999999999997E-2</v>
      </c>
      <c r="K438">
        <v>0.752</v>
      </c>
      <c r="L438">
        <v>6.4699999999999994E-2</v>
      </c>
      <c r="M438">
        <v>0.43809999999999999</v>
      </c>
      <c r="N438">
        <v>1.7399999999999999E-2</v>
      </c>
      <c r="O438">
        <v>0.13900000000000001</v>
      </c>
      <c r="P438" s="70">
        <v>57829.37</v>
      </c>
      <c r="Q438">
        <v>0.21729999999999999</v>
      </c>
      <c r="R438">
        <v>0.215</v>
      </c>
      <c r="S438">
        <v>0.56769999999999998</v>
      </c>
      <c r="T438">
        <v>18.73</v>
      </c>
      <c r="U438">
        <v>27.74</v>
      </c>
      <c r="V438" s="70">
        <v>83044.570000000007</v>
      </c>
      <c r="W438">
        <v>190.42</v>
      </c>
      <c r="X438" s="70">
        <v>129956.6</v>
      </c>
      <c r="Y438">
        <v>0.74060000000000004</v>
      </c>
      <c r="Z438">
        <v>0.22939999999999999</v>
      </c>
      <c r="AA438">
        <v>0.03</v>
      </c>
      <c r="AB438">
        <v>0.25940000000000002</v>
      </c>
      <c r="AC438">
        <v>129.96</v>
      </c>
      <c r="AD438" s="70">
        <v>5094.47</v>
      </c>
      <c r="AE438">
        <v>641.16999999999996</v>
      </c>
      <c r="AF438" s="70">
        <v>145522.26999999999</v>
      </c>
      <c r="AG438" t="s">
        <v>751</v>
      </c>
      <c r="AH438" s="70">
        <v>32886</v>
      </c>
      <c r="AI438" s="70">
        <v>49827.88</v>
      </c>
      <c r="AJ438">
        <v>62.68</v>
      </c>
      <c r="AK438">
        <v>37.869999999999997</v>
      </c>
      <c r="AL438">
        <v>42.21</v>
      </c>
      <c r="AM438">
        <v>5.21</v>
      </c>
      <c r="AN438">
        <v>991.21</v>
      </c>
      <c r="AO438">
        <v>1.0325</v>
      </c>
      <c r="AP438" s="70">
        <v>1115.07</v>
      </c>
      <c r="AQ438" s="70">
        <v>1777.4</v>
      </c>
      <c r="AR438" s="70">
        <v>5851.7</v>
      </c>
      <c r="AS438">
        <v>557.54999999999995</v>
      </c>
      <c r="AT438">
        <v>252.2</v>
      </c>
      <c r="AU438" s="70">
        <v>9553.92</v>
      </c>
      <c r="AV438" s="70">
        <v>4099.3500000000004</v>
      </c>
      <c r="AW438">
        <v>0.39269999999999999</v>
      </c>
      <c r="AX438" s="70">
        <v>4775.57</v>
      </c>
      <c r="AY438">
        <v>0.45750000000000002</v>
      </c>
      <c r="AZ438">
        <v>793.3</v>
      </c>
      <c r="BA438">
        <v>7.5999999999999998E-2</v>
      </c>
      <c r="BB438">
        <v>769.35</v>
      </c>
      <c r="BC438">
        <v>7.3700000000000002E-2</v>
      </c>
      <c r="BD438" s="70">
        <v>10437.56</v>
      </c>
      <c r="BE438" s="70">
        <v>2495.41</v>
      </c>
      <c r="BF438">
        <v>0.58160000000000001</v>
      </c>
      <c r="BG438">
        <v>0.57469999999999999</v>
      </c>
      <c r="BH438">
        <v>0.2228</v>
      </c>
      <c r="BI438">
        <v>0.14829999999999999</v>
      </c>
      <c r="BJ438">
        <v>3.1699999999999999E-2</v>
      </c>
      <c r="BK438">
        <v>2.2599999999999999E-2</v>
      </c>
    </row>
    <row r="439" spans="1:63" x14ac:dyDescent="0.25">
      <c r="A439" t="s">
        <v>518</v>
      </c>
      <c r="B439">
        <v>48421</v>
      </c>
      <c r="C439">
        <v>55.67</v>
      </c>
      <c r="D439">
        <v>26.74</v>
      </c>
      <c r="E439" s="70">
        <v>1488.52</v>
      </c>
      <c r="F439" s="70">
        <v>1479.39</v>
      </c>
      <c r="G439">
        <v>7.1999999999999998E-3</v>
      </c>
      <c r="H439">
        <v>7.1999999999999998E-3</v>
      </c>
      <c r="I439">
        <v>1.6000000000000001E-3</v>
      </c>
      <c r="J439">
        <v>3.1699999999999999E-2</v>
      </c>
      <c r="K439">
        <v>0.93059999999999998</v>
      </c>
      <c r="L439">
        <v>2.1600000000000001E-2</v>
      </c>
      <c r="M439">
        <v>0.27029999999999998</v>
      </c>
      <c r="N439">
        <v>7.4999999999999997E-3</v>
      </c>
      <c r="O439">
        <v>0.1129</v>
      </c>
      <c r="P439" s="70">
        <v>53717.24</v>
      </c>
      <c r="Q439">
        <v>0.23680000000000001</v>
      </c>
      <c r="R439">
        <v>0.18629999999999999</v>
      </c>
      <c r="S439">
        <v>0.57689999999999997</v>
      </c>
      <c r="T439">
        <v>19.21</v>
      </c>
      <c r="U439">
        <v>9.5299999999999994</v>
      </c>
      <c r="V439" s="70">
        <v>69102.14</v>
      </c>
      <c r="W439">
        <v>151.16</v>
      </c>
      <c r="X439" s="70">
        <v>149180.57999999999</v>
      </c>
      <c r="Y439">
        <v>0.82850000000000001</v>
      </c>
      <c r="Z439">
        <v>0.12379999999999999</v>
      </c>
      <c r="AA439">
        <v>4.7699999999999999E-2</v>
      </c>
      <c r="AB439">
        <v>0.17150000000000001</v>
      </c>
      <c r="AC439">
        <v>149.18</v>
      </c>
      <c r="AD439" s="70">
        <v>4540.4399999999996</v>
      </c>
      <c r="AE439">
        <v>569.54</v>
      </c>
      <c r="AF439" s="70">
        <v>157219.32999999999</v>
      </c>
      <c r="AG439" t="s">
        <v>751</v>
      </c>
      <c r="AH439" s="70">
        <v>37238</v>
      </c>
      <c r="AI439" s="70">
        <v>55603.13</v>
      </c>
      <c r="AJ439">
        <v>47.12</v>
      </c>
      <c r="AK439">
        <v>29.1</v>
      </c>
      <c r="AL439">
        <v>31.3</v>
      </c>
      <c r="AM439">
        <v>4.74</v>
      </c>
      <c r="AN439" s="70">
        <v>1170.56</v>
      </c>
      <c r="AO439">
        <v>0.94020000000000004</v>
      </c>
      <c r="AP439" s="70">
        <v>1190.6400000000001</v>
      </c>
      <c r="AQ439" s="70">
        <v>1665.13</v>
      </c>
      <c r="AR439" s="70">
        <v>5252.28</v>
      </c>
      <c r="AS439">
        <v>410.55</v>
      </c>
      <c r="AT439">
        <v>223.51</v>
      </c>
      <c r="AU439" s="70">
        <v>8742.1200000000008</v>
      </c>
      <c r="AV439" s="70">
        <v>3936.71</v>
      </c>
      <c r="AW439">
        <v>0.4037</v>
      </c>
      <c r="AX439" s="70">
        <v>4248.04</v>
      </c>
      <c r="AY439">
        <v>0.43559999999999999</v>
      </c>
      <c r="AZ439" s="70">
        <v>1033.3399999999999</v>
      </c>
      <c r="BA439">
        <v>0.106</v>
      </c>
      <c r="BB439">
        <v>533.86</v>
      </c>
      <c r="BC439">
        <v>5.4699999999999999E-2</v>
      </c>
      <c r="BD439" s="70">
        <v>9751.94</v>
      </c>
      <c r="BE439" s="70">
        <v>3014.33</v>
      </c>
      <c r="BF439">
        <v>0.62060000000000004</v>
      </c>
      <c r="BG439">
        <v>0.52880000000000005</v>
      </c>
      <c r="BH439">
        <v>0.23769999999999999</v>
      </c>
      <c r="BI439">
        <v>0.1605</v>
      </c>
      <c r="BJ439">
        <v>4.4999999999999998E-2</v>
      </c>
      <c r="BK439">
        <v>2.8000000000000001E-2</v>
      </c>
    </row>
    <row r="440" spans="1:63" x14ac:dyDescent="0.25">
      <c r="A440" t="s">
        <v>519</v>
      </c>
      <c r="B440">
        <v>49460</v>
      </c>
      <c r="C440">
        <v>83.52</v>
      </c>
      <c r="D440">
        <v>11.29</v>
      </c>
      <c r="E440">
        <v>943.19</v>
      </c>
      <c r="F440">
        <v>932</v>
      </c>
      <c r="G440">
        <v>2E-3</v>
      </c>
      <c r="H440">
        <v>7.6E-3</v>
      </c>
      <c r="I440">
        <v>1.4E-3</v>
      </c>
      <c r="J440">
        <v>1.7600000000000001E-2</v>
      </c>
      <c r="K440">
        <v>0.94730000000000003</v>
      </c>
      <c r="L440">
        <v>2.41E-2</v>
      </c>
      <c r="M440">
        <v>0.51680000000000004</v>
      </c>
      <c r="N440">
        <v>3.8E-3</v>
      </c>
      <c r="O440">
        <v>0.16250000000000001</v>
      </c>
      <c r="P440" s="70">
        <v>48677.95</v>
      </c>
      <c r="Q440">
        <v>0.2238</v>
      </c>
      <c r="R440">
        <v>0.19170000000000001</v>
      </c>
      <c r="S440">
        <v>0.58450000000000002</v>
      </c>
      <c r="T440">
        <v>17.52</v>
      </c>
      <c r="U440">
        <v>8.64</v>
      </c>
      <c r="V440" s="70">
        <v>58846.37</v>
      </c>
      <c r="W440">
        <v>105.22</v>
      </c>
      <c r="X440" s="70">
        <v>95035.98</v>
      </c>
      <c r="Y440">
        <v>0.8821</v>
      </c>
      <c r="Z440">
        <v>6.7799999999999999E-2</v>
      </c>
      <c r="AA440">
        <v>5.0099999999999999E-2</v>
      </c>
      <c r="AB440">
        <v>0.1179</v>
      </c>
      <c r="AC440">
        <v>95.04</v>
      </c>
      <c r="AD440" s="70">
        <v>2293.92</v>
      </c>
      <c r="AE440">
        <v>334.4</v>
      </c>
      <c r="AF440" s="70">
        <v>89556.86</v>
      </c>
      <c r="AG440" t="s">
        <v>751</v>
      </c>
      <c r="AH440" s="70">
        <v>30082</v>
      </c>
      <c r="AI440" s="70">
        <v>41371.64</v>
      </c>
      <c r="AJ440">
        <v>37.1</v>
      </c>
      <c r="AK440">
        <v>23.3</v>
      </c>
      <c r="AL440">
        <v>26.31</v>
      </c>
      <c r="AM440">
        <v>4.37</v>
      </c>
      <c r="AN440" s="70">
        <v>1077.73</v>
      </c>
      <c r="AO440">
        <v>1.2482</v>
      </c>
      <c r="AP440" s="70">
        <v>1163.55</v>
      </c>
      <c r="AQ440" s="70">
        <v>1996.14</v>
      </c>
      <c r="AR440" s="70">
        <v>5399.87</v>
      </c>
      <c r="AS440">
        <v>411.72</v>
      </c>
      <c r="AT440">
        <v>271.68</v>
      </c>
      <c r="AU440" s="70">
        <v>9242.9599999999991</v>
      </c>
      <c r="AV440" s="70">
        <v>5996.58</v>
      </c>
      <c r="AW440">
        <v>0.57130000000000003</v>
      </c>
      <c r="AX440" s="70">
        <v>2452.41</v>
      </c>
      <c r="AY440">
        <v>0.2336</v>
      </c>
      <c r="AZ440" s="70">
        <v>1024.6600000000001</v>
      </c>
      <c r="BA440">
        <v>9.7600000000000006E-2</v>
      </c>
      <c r="BB440" s="70">
        <v>1022.65</v>
      </c>
      <c r="BC440">
        <v>9.74E-2</v>
      </c>
      <c r="BD440" s="70">
        <v>10496.3</v>
      </c>
      <c r="BE440" s="70">
        <v>5213.17</v>
      </c>
      <c r="BF440">
        <v>2.0859000000000001</v>
      </c>
      <c r="BG440">
        <v>0.52280000000000004</v>
      </c>
      <c r="BH440">
        <v>0.2162</v>
      </c>
      <c r="BI440">
        <v>0.1988</v>
      </c>
      <c r="BJ440">
        <v>3.5400000000000001E-2</v>
      </c>
      <c r="BK440">
        <v>2.69E-2</v>
      </c>
    </row>
    <row r="441" spans="1:63" x14ac:dyDescent="0.25">
      <c r="A441" t="s">
        <v>520</v>
      </c>
      <c r="B441">
        <v>48348</v>
      </c>
      <c r="C441">
        <v>41.43</v>
      </c>
      <c r="D441">
        <v>70.45</v>
      </c>
      <c r="E441" s="70">
        <v>2918.47</v>
      </c>
      <c r="F441" s="70">
        <v>2817.33</v>
      </c>
      <c r="G441">
        <v>1.5800000000000002E-2</v>
      </c>
      <c r="H441">
        <v>1.3599999999999999E-2</v>
      </c>
      <c r="I441">
        <v>1.4E-3</v>
      </c>
      <c r="J441">
        <v>2.0199999999999999E-2</v>
      </c>
      <c r="K441">
        <v>0.92700000000000005</v>
      </c>
      <c r="L441">
        <v>2.1899999999999999E-2</v>
      </c>
      <c r="M441">
        <v>0.19059999999999999</v>
      </c>
      <c r="N441">
        <v>8.3999999999999995E-3</v>
      </c>
      <c r="O441">
        <v>0.1077</v>
      </c>
      <c r="P441" s="70">
        <v>59135.25</v>
      </c>
      <c r="Q441">
        <v>0.21260000000000001</v>
      </c>
      <c r="R441">
        <v>0.21110000000000001</v>
      </c>
      <c r="S441">
        <v>0.57630000000000003</v>
      </c>
      <c r="T441">
        <v>19.62</v>
      </c>
      <c r="U441">
        <v>14.42</v>
      </c>
      <c r="V441" s="70">
        <v>81004.740000000005</v>
      </c>
      <c r="W441">
        <v>199.2</v>
      </c>
      <c r="X441" s="70">
        <v>172630.46</v>
      </c>
      <c r="Y441">
        <v>0.82930000000000004</v>
      </c>
      <c r="Z441">
        <v>0.14119999999999999</v>
      </c>
      <c r="AA441">
        <v>2.9399999999999999E-2</v>
      </c>
      <c r="AB441">
        <v>0.17069999999999999</v>
      </c>
      <c r="AC441">
        <v>172.63</v>
      </c>
      <c r="AD441" s="70">
        <v>6318.63</v>
      </c>
      <c r="AE441">
        <v>811.23</v>
      </c>
      <c r="AF441" s="70">
        <v>190428.97</v>
      </c>
      <c r="AG441" t="s">
        <v>751</v>
      </c>
      <c r="AH441" s="70">
        <v>39588</v>
      </c>
      <c r="AI441" s="70">
        <v>68544.850000000006</v>
      </c>
      <c r="AJ441">
        <v>59.15</v>
      </c>
      <c r="AK441">
        <v>35.31</v>
      </c>
      <c r="AL441">
        <v>37.61</v>
      </c>
      <c r="AM441">
        <v>4.3499999999999996</v>
      </c>
      <c r="AN441" s="70">
        <v>1618.34</v>
      </c>
      <c r="AO441">
        <v>0.85250000000000004</v>
      </c>
      <c r="AP441" s="70">
        <v>1169.76</v>
      </c>
      <c r="AQ441" s="70">
        <v>1745.09</v>
      </c>
      <c r="AR441" s="70">
        <v>5581.37</v>
      </c>
      <c r="AS441">
        <v>517.16999999999996</v>
      </c>
      <c r="AT441">
        <v>263.02999999999997</v>
      </c>
      <c r="AU441" s="70">
        <v>9276.42</v>
      </c>
      <c r="AV441" s="70">
        <v>3276.51</v>
      </c>
      <c r="AW441">
        <v>0.32590000000000002</v>
      </c>
      <c r="AX441" s="70">
        <v>5632.59</v>
      </c>
      <c r="AY441">
        <v>0.56020000000000003</v>
      </c>
      <c r="AZ441">
        <v>735.66</v>
      </c>
      <c r="BA441">
        <v>7.3200000000000001E-2</v>
      </c>
      <c r="BB441">
        <v>409.35</v>
      </c>
      <c r="BC441">
        <v>4.07E-2</v>
      </c>
      <c r="BD441" s="70">
        <v>10054.11</v>
      </c>
      <c r="BE441" s="70">
        <v>1968.61</v>
      </c>
      <c r="BF441">
        <v>0.27900000000000003</v>
      </c>
      <c r="BG441">
        <v>0.5726</v>
      </c>
      <c r="BH441">
        <v>0.23480000000000001</v>
      </c>
      <c r="BI441">
        <v>0.13389999999999999</v>
      </c>
      <c r="BJ441">
        <v>3.7199999999999997E-2</v>
      </c>
      <c r="BK441">
        <v>2.1499999999999998E-2</v>
      </c>
    </row>
    <row r="442" spans="1:63" x14ac:dyDescent="0.25">
      <c r="A442" t="s">
        <v>521</v>
      </c>
      <c r="B442">
        <v>44651</v>
      </c>
      <c r="C442">
        <v>51.67</v>
      </c>
      <c r="D442">
        <v>40.04</v>
      </c>
      <c r="E442" s="70">
        <v>2068.64</v>
      </c>
      <c r="F442" s="70">
        <v>2005</v>
      </c>
      <c r="G442">
        <v>1.41E-2</v>
      </c>
      <c r="H442">
        <v>4.4200000000000003E-2</v>
      </c>
      <c r="I442">
        <v>1.6000000000000001E-3</v>
      </c>
      <c r="J442">
        <v>4.0599999999999997E-2</v>
      </c>
      <c r="K442">
        <v>0.84640000000000004</v>
      </c>
      <c r="L442">
        <v>5.3100000000000001E-2</v>
      </c>
      <c r="M442">
        <v>0.44069999999999998</v>
      </c>
      <c r="N442">
        <v>9.1000000000000004E-3</v>
      </c>
      <c r="O442">
        <v>0.13639999999999999</v>
      </c>
      <c r="P442" s="70">
        <v>56462.55</v>
      </c>
      <c r="Q442">
        <v>0.25979999999999998</v>
      </c>
      <c r="R442">
        <v>0.18440000000000001</v>
      </c>
      <c r="S442">
        <v>0.55579999999999996</v>
      </c>
      <c r="T442">
        <v>17.239999999999998</v>
      </c>
      <c r="U442">
        <v>13.94</v>
      </c>
      <c r="V442" s="70">
        <v>75916.479999999996</v>
      </c>
      <c r="W442">
        <v>144.07</v>
      </c>
      <c r="X442" s="70">
        <v>160640.06</v>
      </c>
      <c r="Y442">
        <v>0.66439999999999999</v>
      </c>
      <c r="Z442">
        <v>0.29239999999999999</v>
      </c>
      <c r="AA442">
        <v>4.3299999999999998E-2</v>
      </c>
      <c r="AB442">
        <v>0.33560000000000001</v>
      </c>
      <c r="AC442">
        <v>160.63999999999999</v>
      </c>
      <c r="AD442" s="70">
        <v>5284.77</v>
      </c>
      <c r="AE442">
        <v>560.9</v>
      </c>
      <c r="AF442" s="70">
        <v>171556.13</v>
      </c>
      <c r="AG442" t="s">
        <v>751</v>
      </c>
      <c r="AH442" s="70">
        <v>30350</v>
      </c>
      <c r="AI442" s="70">
        <v>47388.11</v>
      </c>
      <c r="AJ442">
        <v>53.16</v>
      </c>
      <c r="AK442">
        <v>31.83</v>
      </c>
      <c r="AL442">
        <v>37.130000000000003</v>
      </c>
      <c r="AM442">
        <v>4.72</v>
      </c>
      <c r="AN442" s="70">
        <v>1158.78</v>
      </c>
      <c r="AO442">
        <v>1.0192000000000001</v>
      </c>
      <c r="AP442" s="70">
        <v>1271.72</v>
      </c>
      <c r="AQ442" s="70">
        <v>1781.58</v>
      </c>
      <c r="AR442" s="70">
        <v>5800.39</v>
      </c>
      <c r="AS442">
        <v>578.02</v>
      </c>
      <c r="AT442">
        <v>303.58</v>
      </c>
      <c r="AU442" s="70">
        <v>9735.2999999999993</v>
      </c>
      <c r="AV442" s="70">
        <v>3851.11</v>
      </c>
      <c r="AW442">
        <v>0.36480000000000001</v>
      </c>
      <c r="AX442" s="70">
        <v>4940.3599999999997</v>
      </c>
      <c r="AY442">
        <v>0.46789999999999998</v>
      </c>
      <c r="AZ442" s="70">
        <v>1017.57</v>
      </c>
      <c r="BA442">
        <v>9.64E-2</v>
      </c>
      <c r="BB442">
        <v>748.96</v>
      </c>
      <c r="BC442">
        <v>7.0900000000000005E-2</v>
      </c>
      <c r="BD442" s="70">
        <v>10558</v>
      </c>
      <c r="BE442" s="70">
        <v>2164.83</v>
      </c>
      <c r="BF442">
        <v>0.51529999999999998</v>
      </c>
      <c r="BG442">
        <v>0.56140000000000001</v>
      </c>
      <c r="BH442">
        <v>0.21390000000000001</v>
      </c>
      <c r="BI442">
        <v>0.1658</v>
      </c>
      <c r="BJ442">
        <v>3.2599999999999997E-2</v>
      </c>
      <c r="BK442">
        <v>2.63E-2</v>
      </c>
    </row>
    <row r="443" spans="1:63" x14ac:dyDescent="0.25">
      <c r="A443" t="s">
        <v>522</v>
      </c>
      <c r="B443">
        <v>44669</v>
      </c>
      <c r="C443">
        <v>20.67</v>
      </c>
      <c r="D443">
        <v>126.31</v>
      </c>
      <c r="E443" s="70">
        <v>2610.38</v>
      </c>
      <c r="F443" s="70">
        <v>2345.3200000000002</v>
      </c>
      <c r="G443">
        <v>5.7000000000000002E-3</v>
      </c>
      <c r="H443">
        <v>9.2700000000000005E-2</v>
      </c>
      <c r="I443">
        <v>1.1000000000000001E-3</v>
      </c>
      <c r="J443">
        <v>3.1800000000000002E-2</v>
      </c>
      <c r="K443">
        <v>0.78029999999999999</v>
      </c>
      <c r="L443">
        <v>8.8499999999999995E-2</v>
      </c>
      <c r="M443">
        <v>0.67500000000000004</v>
      </c>
      <c r="N443">
        <v>7.4000000000000003E-3</v>
      </c>
      <c r="O443">
        <v>0.17319999999999999</v>
      </c>
      <c r="P443" s="70">
        <v>51902.82</v>
      </c>
      <c r="Q443">
        <v>0.22470000000000001</v>
      </c>
      <c r="R443">
        <v>0.16889999999999999</v>
      </c>
      <c r="S443">
        <v>0.60640000000000005</v>
      </c>
      <c r="T443">
        <v>17.670000000000002</v>
      </c>
      <c r="U443">
        <v>16.95</v>
      </c>
      <c r="V443" s="70">
        <v>72185.960000000006</v>
      </c>
      <c r="W443">
        <v>150.71</v>
      </c>
      <c r="X443" s="70">
        <v>90268.29</v>
      </c>
      <c r="Y443">
        <v>0.66920000000000002</v>
      </c>
      <c r="Z443">
        <v>0.26860000000000001</v>
      </c>
      <c r="AA443">
        <v>6.2199999999999998E-2</v>
      </c>
      <c r="AB443">
        <v>0.33079999999999998</v>
      </c>
      <c r="AC443">
        <v>90.27</v>
      </c>
      <c r="AD443" s="70">
        <v>2929.08</v>
      </c>
      <c r="AE443">
        <v>387.65</v>
      </c>
      <c r="AF443" s="70">
        <v>91848.95</v>
      </c>
      <c r="AG443" t="s">
        <v>751</v>
      </c>
      <c r="AH443" s="70">
        <v>25084</v>
      </c>
      <c r="AI443" s="70">
        <v>38246.76</v>
      </c>
      <c r="AJ443">
        <v>47.33</v>
      </c>
      <c r="AK443">
        <v>31.35</v>
      </c>
      <c r="AL443">
        <v>34.270000000000003</v>
      </c>
      <c r="AM443">
        <v>4.33</v>
      </c>
      <c r="AN443">
        <v>8.5399999999999991</v>
      </c>
      <c r="AO443">
        <v>0.93140000000000001</v>
      </c>
      <c r="AP443" s="70">
        <v>1254.5899999999999</v>
      </c>
      <c r="AQ443" s="70">
        <v>1889.59</v>
      </c>
      <c r="AR443" s="70">
        <v>5756.47</v>
      </c>
      <c r="AS443">
        <v>545.47</v>
      </c>
      <c r="AT443">
        <v>299.43</v>
      </c>
      <c r="AU443" s="70">
        <v>9745.5499999999993</v>
      </c>
      <c r="AV443" s="70">
        <v>6283.38</v>
      </c>
      <c r="AW443">
        <v>0.56040000000000001</v>
      </c>
      <c r="AX443" s="70">
        <v>2709.17</v>
      </c>
      <c r="AY443">
        <v>0.24160000000000001</v>
      </c>
      <c r="AZ443">
        <v>853.74</v>
      </c>
      <c r="BA443">
        <v>7.6100000000000001E-2</v>
      </c>
      <c r="BB443" s="70">
        <v>1365.17</v>
      </c>
      <c r="BC443">
        <v>0.12180000000000001</v>
      </c>
      <c r="BD443" s="70">
        <v>11211.47</v>
      </c>
      <c r="BE443" s="70">
        <v>4255.07</v>
      </c>
      <c r="BF443">
        <v>1.7434000000000001</v>
      </c>
      <c r="BG443">
        <v>0.53310000000000002</v>
      </c>
      <c r="BH443">
        <v>0.21310000000000001</v>
      </c>
      <c r="BI443">
        <v>0.2077</v>
      </c>
      <c r="BJ443">
        <v>2.92E-2</v>
      </c>
      <c r="BK443">
        <v>1.6899999999999998E-2</v>
      </c>
    </row>
    <row r="444" spans="1:63" x14ac:dyDescent="0.25">
      <c r="A444" t="s">
        <v>523</v>
      </c>
      <c r="B444">
        <v>49288</v>
      </c>
      <c r="C444">
        <v>89.76</v>
      </c>
      <c r="D444">
        <v>14.79</v>
      </c>
      <c r="E444" s="70">
        <v>1327.52</v>
      </c>
      <c r="F444" s="70">
        <v>1335.58</v>
      </c>
      <c r="G444">
        <v>2.2000000000000001E-3</v>
      </c>
      <c r="H444">
        <v>3.7000000000000002E-3</v>
      </c>
      <c r="I444">
        <v>6.9999999999999999E-4</v>
      </c>
      <c r="J444">
        <v>6.4999999999999997E-3</v>
      </c>
      <c r="K444">
        <v>0.97750000000000004</v>
      </c>
      <c r="L444">
        <v>9.2999999999999992E-3</v>
      </c>
      <c r="M444">
        <v>0.47210000000000002</v>
      </c>
      <c r="N444">
        <v>2.8999999999999998E-3</v>
      </c>
      <c r="O444">
        <v>0.14599999999999999</v>
      </c>
      <c r="P444" s="70">
        <v>50959.32</v>
      </c>
      <c r="Q444">
        <v>0.2114</v>
      </c>
      <c r="R444">
        <v>0.1517</v>
      </c>
      <c r="S444">
        <v>0.63690000000000002</v>
      </c>
      <c r="T444">
        <v>18.47</v>
      </c>
      <c r="U444">
        <v>10.210000000000001</v>
      </c>
      <c r="V444" s="70">
        <v>62902.84</v>
      </c>
      <c r="W444">
        <v>125.63</v>
      </c>
      <c r="X444" s="70">
        <v>97211.12</v>
      </c>
      <c r="Y444">
        <v>0.8962</v>
      </c>
      <c r="Z444">
        <v>5.8700000000000002E-2</v>
      </c>
      <c r="AA444">
        <v>4.5100000000000001E-2</v>
      </c>
      <c r="AB444">
        <v>0.1038</v>
      </c>
      <c r="AC444">
        <v>97.21</v>
      </c>
      <c r="AD444" s="70">
        <v>2465.06</v>
      </c>
      <c r="AE444">
        <v>356.59</v>
      </c>
      <c r="AF444" s="70">
        <v>94459.4</v>
      </c>
      <c r="AG444" t="s">
        <v>751</v>
      </c>
      <c r="AH444" s="70">
        <v>31715</v>
      </c>
      <c r="AI444" s="70">
        <v>44061.96</v>
      </c>
      <c r="AJ444">
        <v>35.28</v>
      </c>
      <c r="AK444">
        <v>24.4</v>
      </c>
      <c r="AL444">
        <v>26</v>
      </c>
      <c r="AM444">
        <v>4.54</v>
      </c>
      <c r="AN444" s="70">
        <v>1260.1300000000001</v>
      </c>
      <c r="AO444">
        <v>1.0014000000000001</v>
      </c>
      <c r="AP444" s="70">
        <v>1101.26</v>
      </c>
      <c r="AQ444" s="70">
        <v>1959.11</v>
      </c>
      <c r="AR444" s="70">
        <v>5226.22</v>
      </c>
      <c r="AS444">
        <v>369.26</v>
      </c>
      <c r="AT444">
        <v>271.79000000000002</v>
      </c>
      <c r="AU444" s="70">
        <v>8927.64</v>
      </c>
      <c r="AV444" s="70">
        <v>5862.49</v>
      </c>
      <c r="AW444">
        <v>0.57489999999999997</v>
      </c>
      <c r="AX444" s="70">
        <v>2365.86</v>
      </c>
      <c r="AY444">
        <v>0.23200000000000001</v>
      </c>
      <c r="AZ444" s="70">
        <v>1077.22</v>
      </c>
      <c r="BA444">
        <v>0.1056</v>
      </c>
      <c r="BB444">
        <v>891.99</v>
      </c>
      <c r="BC444">
        <v>8.7499999999999994E-2</v>
      </c>
      <c r="BD444" s="70">
        <v>10197.56</v>
      </c>
      <c r="BE444" s="70">
        <v>5397.56</v>
      </c>
      <c r="BF444">
        <v>1.9182999999999999</v>
      </c>
      <c r="BG444">
        <v>0.54020000000000001</v>
      </c>
      <c r="BH444">
        <v>0.217</v>
      </c>
      <c r="BI444">
        <v>0.17799999999999999</v>
      </c>
      <c r="BJ444">
        <v>4.19E-2</v>
      </c>
      <c r="BK444">
        <v>2.3E-2</v>
      </c>
    </row>
    <row r="445" spans="1:63" x14ac:dyDescent="0.25">
      <c r="A445" t="s">
        <v>524</v>
      </c>
      <c r="B445">
        <v>44677</v>
      </c>
      <c r="C445">
        <v>23.38</v>
      </c>
      <c r="D445">
        <v>178.59</v>
      </c>
      <c r="E445" s="70">
        <v>4175.5200000000004</v>
      </c>
      <c r="F445" s="70">
        <v>3799.7</v>
      </c>
      <c r="G445">
        <v>2.01E-2</v>
      </c>
      <c r="H445">
        <v>0.23849999999999999</v>
      </c>
      <c r="I445">
        <v>1.4E-3</v>
      </c>
      <c r="J445">
        <v>5.5800000000000002E-2</v>
      </c>
      <c r="K445">
        <v>0.62019999999999997</v>
      </c>
      <c r="L445">
        <v>6.4000000000000001E-2</v>
      </c>
      <c r="M445">
        <v>0.51959999999999995</v>
      </c>
      <c r="N445">
        <v>3.0700000000000002E-2</v>
      </c>
      <c r="O445">
        <v>0.15060000000000001</v>
      </c>
      <c r="P445" s="70">
        <v>60846.400000000001</v>
      </c>
      <c r="Q445">
        <v>0.2261</v>
      </c>
      <c r="R445">
        <v>0.20699999999999999</v>
      </c>
      <c r="S445">
        <v>0.56689999999999996</v>
      </c>
      <c r="T445">
        <v>17.45</v>
      </c>
      <c r="U445">
        <v>25.56</v>
      </c>
      <c r="V445" s="70">
        <v>84641.68</v>
      </c>
      <c r="W445">
        <v>160.25</v>
      </c>
      <c r="X445" s="70">
        <v>159834.17000000001</v>
      </c>
      <c r="Y445">
        <v>0.60929999999999995</v>
      </c>
      <c r="Z445">
        <v>0.35880000000000001</v>
      </c>
      <c r="AA445">
        <v>3.2000000000000001E-2</v>
      </c>
      <c r="AB445">
        <v>0.39069999999999999</v>
      </c>
      <c r="AC445">
        <v>159.83000000000001</v>
      </c>
      <c r="AD445" s="70">
        <v>7100.83</v>
      </c>
      <c r="AE445">
        <v>700.02</v>
      </c>
      <c r="AF445" s="70">
        <v>181439.78</v>
      </c>
      <c r="AG445" t="s">
        <v>751</v>
      </c>
      <c r="AH445" s="70">
        <v>29983</v>
      </c>
      <c r="AI445" s="70">
        <v>47227.08</v>
      </c>
      <c r="AJ445">
        <v>70.23</v>
      </c>
      <c r="AK445">
        <v>42.05</v>
      </c>
      <c r="AL445">
        <v>46.44</v>
      </c>
      <c r="AM445">
        <v>4.4000000000000004</v>
      </c>
      <c r="AN445">
        <v>809.98</v>
      </c>
      <c r="AO445">
        <v>1.1536999999999999</v>
      </c>
      <c r="AP445" s="70">
        <v>1563.32</v>
      </c>
      <c r="AQ445" s="70">
        <v>2149.7800000000002</v>
      </c>
      <c r="AR445" s="70">
        <v>6766.45</v>
      </c>
      <c r="AS445">
        <v>632.95000000000005</v>
      </c>
      <c r="AT445">
        <v>332.68</v>
      </c>
      <c r="AU445" s="70">
        <v>11445.18</v>
      </c>
      <c r="AV445" s="70">
        <v>4286.1400000000003</v>
      </c>
      <c r="AW445">
        <v>0.3367</v>
      </c>
      <c r="AX445" s="70">
        <v>6678.01</v>
      </c>
      <c r="AY445">
        <v>0.52459999999999996</v>
      </c>
      <c r="AZ445">
        <v>862.1</v>
      </c>
      <c r="BA445">
        <v>6.7699999999999996E-2</v>
      </c>
      <c r="BB445">
        <v>904.21</v>
      </c>
      <c r="BC445">
        <v>7.0999999999999994E-2</v>
      </c>
      <c r="BD445" s="70">
        <v>12730.46</v>
      </c>
      <c r="BE445" s="70">
        <v>1840.24</v>
      </c>
      <c r="BF445">
        <v>0.42599999999999999</v>
      </c>
      <c r="BG445">
        <v>0.57099999999999995</v>
      </c>
      <c r="BH445">
        <v>0.22639999999999999</v>
      </c>
      <c r="BI445">
        <v>0.15190000000000001</v>
      </c>
      <c r="BJ445">
        <v>2.7699999999999999E-2</v>
      </c>
      <c r="BK445">
        <v>2.3099999999999999E-2</v>
      </c>
    </row>
    <row r="446" spans="1:63" x14ac:dyDescent="0.25">
      <c r="A446" t="s">
        <v>525</v>
      </c>
      <c r="B446">
        <v>45880</v>
      </c>
      <c r="C446">
        <v>121.81</v>
      </c>
      <c r="D446">
        <v>10.88</v>
      </c>
      <c r="E446" s="70">
        <v>1324.87</v>
      </c>
      <c r="F446" s="70">
        <v>1275.92</v>
      </c>
      <c r="G446">
        <v>2.7000000000000001E-3</v>
      </c>
      <c r="H446">
        <v>6.4000000000000003E-3</v>
      </c>
      <c r="I446">
        <v>1.2999999999999999E-3</v>
      </c>
      <c r="J446">
        <v>1.38E-2</v>
      </c>
      <c r="K446">
        <v>0.95689999999999997</v>
      </c>
      <c r="L446">
        <v>1.8700000000000001E-2</v>
      </c>
      <c r="M446">
        <v>0.55110000000000003</v>
      </c>
      <c r="N446">
        <v>2.0299999999999999E-2</v>
      </c>
      <c r="O446">
        <v>0.15809999999999999</v>
      </c>
      <c r="P446" s="70">
        <v>48347.72</v>
      </c>
      <c r="Q446">
        <v>0.22320000000000001</v>
      </c>
      <c r="R446">
        <v>0.1676</v>
      </c>
      <c r="S446">
        <v>0.60919999999999996</v>
      </c>
      <c r="T446">
        <v>17.3</v>
      </c>
      <c r="U446">
        <v>9.8699999999999992</v>
      </c>
      <c r="V446" s="70">
        <v>62246.87</v>
      </c>
      <c r="W446">
        <v>129.4</v>
      </c>
      <c r="X446" s="70">
        <v>103918.44</v>
      </c>
      <c r="Y446">
        <v>0.81479999999999997</v>
      </c>
      <c r="Z446">
        <v>0.1123</v>
      </c>
      <c r="AA446">
        <v>7.2800000000000004E-2</v>
      </c>
      <c r="AB446">
        <v>0.1852</v>
      </c>
      <c r="AC446">
        <v>103.92</v>
      </c>
      <c r="AD446" s="70">
        <v>2623.2</v>
      </c>
      <c r="AE446">
        <v>356.63</v>
      </c>
      <c r="AF446" s="70">
        <v>99615.81</v>
      </c>
      <c r="AG446" t="s">
        <v>751</v>
      </c>
      <c r="AH446" s="70">
        <v>28822</v>
      </c>
      <c r="AI446" s="70">
        <v>41368.400000000001</v>
      </c>
      <c r="AJ446">
        <v>34.869999999999997</v>
      </c>
      <c r="AK446">
        <v>23.86</v>
      </c>
      <c r="AL446">
        <v>26.68</v>
      </c>
      <c r="AM446">
        <v>3.97</v>
      </c>
      <c r="AN446" s="70">
        <v>1280.08</v>
      </c>
      <c r="AO446">
        <v>1.0795999999999999</v>
      </c>
      <c r="AP446" s="70">
        <v>1203.28</v>
      </c>
      <c r="AQ446" s="70">
        <v>2074.54</v>
      </c>
      <c r="AR446" s="70">
        <v>5275.56</v>
      </c>
      <c r="AS446">
        <v>439.85</v>
      </c>
      <c r="AT446">
        <v>236.28</v>
      </c>
      <c r="AU446" s="70">
        <v>9229.51</v>
      </c>
      <c r="AV446" s="70">
        <v>5930.68</v>
      </c>
      <c r="AW446">
        <v>0.55830000000000002</v>
      </c>
      <c r="AX446" s="70">
        <v>2625.3</v>
      </c>
      <c r="AY446">
        <v>0.2472</v>
      </c>
      <c r="AZ446">
        <v>942.58</v>
      </c>
      <c r="BA446">
        <v>8.8700000000000001E-2</v>
      </c>
      <c r="BB446" s="70">
        <v>1123.6099999999999</v>
      </c>
      <c r="BC446">
        <v>0.10580000000000001</v>
      </c>
      <c r="BD446" s="70">
        <v>10622.16</v>
      </c>
      <c r="BE446" s="70">
        <v>4927.8999999999996</v>
      </c>
      <c r="BF446">
        <v>1.8608</v>
      </c>
      <c r="BG446">
        <v>0.51060000000000005</v>
      </c>
      <c r="BH446">
        <v>0.2324</v>
      </c>
      <c r="BI446">
        <v>0.19320000000000001</v>
      </c>
      <c r="BJ446">
        <v>3.9399999999999998E-2</v>
      </c>
      <c r="BK446">
        <v>2.4400000000000002E-2</v>
      </c>
    </row>
    <row r="447" spans="1:63" x14ac:dyDescent="0.25">
      <c r="A447" t="s">
        <v>526</v>
      </c>
      <c r="B447">
        <v>44685</v>
      </c>
      <c r="C447">
        <v>33.29</v>
      </c>
      <c r="D447">
        <v>91.96</v>
      </c>
      <c r="E447" s="70">
        <v>3060.94</v>
      </c>
      <c r="F447" s="70">
        <v>2761.54</v>
      </c>
      <c r="G447">
        <v>7.3000000000000001E-3</v>
      </c>
      <c r="H447">
        <v>6.8400000000000002E-2</v>
      </c>
      <c r="I447">
        <v>1.1999999999999999E-3</v>
      </c>
      <c r="J447">
        <v>3.44E-2</v>
      </c>
      <c r="K447">
        <v>0.81130000000000002</v>
      </c>
      <c r="L447">
        <v>7.7299999999999994E-2</v>
      </c>
      <c r="M447">
        <v>0.62290000000000001</v>
      </c>
      <c r="N447">
        <v>1.0500000000000001E-2</v>
      </c>
      <c r="O447">
        <v>0.1656</v>
      </c>
      <c r="P447" s="70">
        <v>52034.1</v>
      </c>
      <c r="Q447">
        <v>0.20619999999999999</v>
      </c>
      <c r="R447">
        <v>0.1885</v>
      </c>
      <c r="S447">
        <v>0.60529999999999995</v>
      </c>
      <c r="T447">
        <v>18.36</v>
      </c>
      <c r="U447">
        <v>17.12</v>
      </c>
      <c r="V447" s="70">
        <v>75251.34</v>
      </c>
      <c r="W447">
        <v>174.76</v>
      </c>
      <c r="X447" s="70">
        <v>94395.17</v>
      </c>
      <c r="Y447">
        <v>0.70350000000000001</v>
      </c>
      <c r="Z447">
        <v>0.24979999999999999</v>
      </c>
      <c r="AA447">
        <v>4.6600000000000003E-2</v>
      </c>
      <c r="AB447">
        <v>0.29649999999999999</v>
      </c>
      <c r="AC447">
        <v>94.4</v>
      </c>
      <c r="AD447" s="70">
        <v>2952.42</v>
      </c>
      <c r="AE447">
        <v>396.97</v>
      </c>
      <c r="AF447" s="70">
        <v>95709.62</v>
      </c>
      <c r="AG447" t="s">
        <v>751</v>
      </c>
      <c r="AH447" s="70">
        <v>25978</v>
      </c>
      <c r="AI447" s="70">
        <v>39748.9</v>
      </c>
      <c r="AJ447">
        <v>47.39</v>
      </c>
      <c r="AK447">
        <v>29.34</v>
      </c>
      <c r="AL447">
        <v>32.53</v>
      </c>
      <c r="AM447">
        <v>4.2699999999999996</v>
      </c>
      <c r="AN447">
        <v>640.09</v>
      </c>
      <c r="AO447">
        <v>0.91920000000000002</v>
      </c>
      <c r="AP447" s="70">
        <v>1176.76</v>
      </c>
      <c r="AQ447" s="70">
        <v>1791.79</v>
      </c>
      <c r="AR447" s="70">
        <v>5570.35</v>
      </c>
      <c r="AS447">
        <v>504.27</v>
      </c>
      <c r="AT447">
        <v>267.39</v>
      </c>
      <c r="AU447" s="70">
        <v>9310.56</v>
      </c>
      <c r="AV447" s="70">
        <v>5855.64</v>
      </c>
      <c r="AW447">
        <v>0.55000000000000004</v>
      </c>
      <c r="AX447" s="70">
        <v>2807.86</v>
      </c>
      <c r="AY447">
        <v>0.26369999999999999</v>
      </c>
      <c r="AZ447">
        <v>772.79</v>
      </c>
      <c r="BA447">
        <v>7.2599999999999998E-2</v>
      </c>
      <c r="BB447" s="70">
        <v>1211.1099999999999</v>
      </c>
      <c r="BC447">
        <v>0.1137</v>
      </c>
      <c r="BD447" s="70">
        <v>10647.4</v>
      </c>
      <c r="BE447" s="70">
        <v>4005.12</v>
      </c>
      <c r="BF447">
        <v>1.5139</v>
      </c>
      <c r="BG447">
        <v>0.53169999999999995</v>
      </c>
      <c r="BH447">
        <v>0.21859999999999999</v>
      </c>
      <c r="BI447">
        <v>0.2021</v>
      </c>
      <c r="BJ447">
        <v>2.7699999999999999E-2</v>
      </c>
      <c r="BK447">
        <v>0.02</v>
      </c>
    </row>
    <row r="448" spans="1:63" x14ac:dyDescent="0.25">
      <c r="A448" t="s">
        <v>527</v>
      </c>
      <c r="B448">
        <v>44693</v>
      </c>
      <c r="C448">
        <v>32</v>
      </c>
      <c r="D448">
        <v>65.27</v>
      </c>
      <c r="E448" s="70">
        <v>2088.52</v>
      </c>
      <c r="F448" s="70">
        <v>1999.25</v>
      </c>
      <c r="G448">
        <v>9.1000000000000004E-3</v>
      </c>
      <c r="H448">
        <v>4.0800000000000003E-2</v>
      </c>
      <c r="I448">
        <v>1.1999999999999999E-3</v>
      </c>
      <c r="J448">
        <v>3.3000000000000002E-2</v>
      </c>
      <c r="K448">
        <v>0.86250000000000004</v>
      </c>
      <c r="L448">
        <v>5.3499999999999999E-2</v>
      </c>
      <c r="M448">
        <v>0.50270000000000004</v>
      </c>
      <c r="N448">
        <v>9.1999999999999998E-3</v>
      </c>
      <c r="O448">
        <v>0.1545</v>
      </c>
      <c r="P448" s="70">
        <v>52804.5</v>
      </c>
      <c r="Q448">
        <v>0.2334</v>
      </c>
      <c r="R448">
        <v>0.19539999999999999</v>
      </c>
      <c r="S448">
        <v>0.57120000000000004</v>
      </c>
      <c r="T448">
        <v>17.239999999999998</v>
      </c>
      <c r="U448">
        <v>13.23</v>
      </c>
      <c r="V448" s="70">
        <v>75865.67</v>
      </c>
      <c r="W448">
        <v>153.13999999999999</v>
      </c>
      <c r="X448" s="70">
        <v>133246.43</v>
      </c>
      <c r="Y448">
        <v>0.71879999999999999</v>
      </c>
      <c r="Z448">
        <v>0.2346</v>
      </c>
      <c r="AA448">
        <v>4.6600000000000003E-2</v>
      </c>
      <c r="AB448">
        <v>0.28120000000000001</v>
      </c>
      <c r="AC448">
        <v>133.25</v>
      </c>
      <c r="AD448" s="70">
        <v>4480.3999999999996</v>
      </c>
      <c r="AE448">
        <v>540.79</v>
      </c>
      <c r="AF448" s="70">
        <v>145863.17000000001</v>
      </c>
      <c r="AG448" t="s">
        <v>751</v>
      </c>
      <c r="AH448" s="70">
        <v>29746</v>
      </c>
      <c r="AI448" s="70">
        <v>44726.32</v>
      </c>
      <c r="AJ448">
        <v>52.44</v>
      </c>
      <c r="AK448">
        <v>31.71</v>
      </c>
      <c r="AL448">
        <v>37.65</v>
      </c>
      <c r="AM448">
        <v>4.41</v>
      </c>
      <c r="AN448" s="70">
        <v>1381.73</v>
      </c>
      <c r="AO448">
        <v>0.95950000000000002</v>
      </c>
      <c r="AP448" s="70">
        <v>1235.43</v>
      </c>
      <c r="AQ448" s="70">
        <v>1683.55</v>
      </c>
      <c r="AR448" s="70">
        <v>5490.65</v>
      </c>
      <c r="AS448">
        <v>499.15</v>
      </c>
      <c r="AT448">
        <v>278.02</v>
      </c>
      <c r="AU448" s="70">
        <v>9186.7900000000009</v>
      </c>
      <c r="AV448" s="70">
        <v>4417.17</v>
      </c>
      <c r="AW448">
        <v>0.4269</v>
      </c>
      <c r="AX448" s="70">
        <v>4010.8</v>
      </c>
      <c r="AY448">
        <v>0.3876</v>
      </c>
      <c r="AZ448">
        <v>978.73</v>
      </c>
      <c r="BA448">
        <v>9.4600000000000004E-2</v>
      </c>
      <c r="BB448">
        <v>940.51</v>
      </c>
      <c r="BC448">
        <v>9.0899999999999995E-2</v>
      </c>
      <c r="BD448" s="70">
        <v>10347.209999999999</v>
      </c>
      <c r="BE448" s="70">
        <v>2936.71</v>
      </c>
      <c r="BF448">
        <v>0.79239999999999999</v>
      </c>
      <c r="BG448">
        <v>0.55400000000000005</v>
      </c>
      <c r="BH448">
        <v>0.20580000000000001</v>
      </c>
      <c r="BI448">
        <v>0.1847</v>
      </c>
      <c r="BJ448">
        <v>2.98E-2</v>
      </c>
      <c r="BK448">
        <v>2.5700000000000001E-2</v>
      </c>
    </row>
    <row r="449" spans="1:63" x14ac:dyDescent="0.25">
      <c r="A449" t="s">
        <v>528</v>
      </c>
      <c r="B449">
        <v>50054</v>
      </c>
      <c r="C449">
        <v>23.62</v>
      </c>
      <c r="D449">
        <v>138.4</v>
      </c>
      <c r="E449" s="70">
        <v>3268.83</v>
      </c>
      <c r="F449" s="70">
        <v>3163.53</v>
      </c>
      <c r="G449">
        <v>4.7100000000000003E-2</v>
      </c>
      <c r="H449">
        <v>3.1600000000000003E-2</v>
      </c>
      <c r="I449">
        <v>8.9999999999999998E-4</v>
      </c>
      <c r="J449">
        <v>2.4799999999999999E-2</v>
      </c>
      <c r="K449">
        <v>0.8679</v>
      </c>
      <c r="L449">
        <v>2.7699999999999999E-2</v>
      </c>
      <c r="M449">
        <v>9.6799999999999997E-2</v>
      </c>
      <c r="N449">
        <v>1.55E-2</v>
      </c>
      <c r="O449">
        <v>0.1041</v>
      </c>
      <c r="P449" s="70">
        <v>67071.09</v>
      </c>
      <c r="Q449">
        <v>0.1893</v>
      </c>
      <c r="R449">
        <v>0.20760000000000001</v>
      </c>
      <c r="S449">
        <v>0.60319999999999996</v>
      </c>
      <c r="T449">
        <v>18.600000000000001</v>
      </c>
      <c r="U449">
        <v>16.28</v>
      </c>
      <c r="V449" s="70">
        <v>90471.14</v>
      </c>
      <c r="W449">
        <v>198.86</v>
      </c>
      <c r="X449" s="70">
        <v>224800.26</v>
      </c>
      <c r="Y449">
        <v>0.81220000000000003</v>
      </c>
      <c r="Z449">
        <v>0.1636</v>
      </c>
      <c r="AA449">
        <v>2.4199999999999999E-2</v>
      </c>
      <c r="AB449">
        <v>0.18779999999999999</v>
      </c>
      <c r="AC449">
        <v>224.8</v>
      </c>
      <c r="AD449" s="70">
        <v>9050.39</v>
      </c>
      <c r="AE449" s="70">
        <v>1063.3</v>
      </c>
      <c r="AF449" s="70">
        <v>269513.53999999998</v>
      </c>
      <c r="AG449" t="s">
        <v>751</v>
      </c>
      <c r="AH449" s="70">
        <v>52848</v>
      </c>
      <c r="AI449" s="70">
        <v>110499.57</v>
      </c>
      <c r="AJ449">
        <v>74.42</v>
      </c>
      <c r="AK449">
        <v>39.86</v>
      </c>
      <c r="AL449">
        <v>46.24</v>
      </c>
      <c r="AM449">
        <v>4.99</v>
      </c>
      <c r="AN449" s="70">
        <v>1145.5899999999999</v>
      </c>
      <c r="AO449">
        <v>0.61240000000000006</v>
      </c>
      <c r="AP449" s="70">
        <v>1353.19</v>
      </c>
      <c r="AQ449" s="70">
        <v>2020.7</v>
      </c>
      <c r="AR449" s="70">
        <v>6663.55</v>
      </c>
      <c r="AS449">
        <v>735.82</v>
      </c>
      <c r="AT449">
        <v>376.51</v>
      </c>
      <c r="AU449" s="70">
        <v>11149.78</v>
      </c>
      <c r="AV449" s="70">
        <v>2616.83</v>
      </c>
      <c r="AW449">
        <v>0.22109999999999999</v>
      </c>
      <c r="AX449" s="70">
        <v>7979.93</v>
      </c>
      <c r="AY449">
        <v>0.67410000000000003</v>
      </c>
      <c r="AZ449">
        <v>870.4</v>
      </c>
      <c r="BA449">
        <v>7.3499999999999996E-2</v>
      </c>
      <c r="BB449">
        <v>370.27</v>
      </c>
      <c r="BC449">
        <v>3.1300000000000001E-2</v>
      </c>
      <c r="BD449" s="70">
        <v>11837.43</v>
      </c>
      <c r="BE449" s="70">
        <v>1039.8699999999999</v>
      </c>
      <c r="BF449">
        <v>8.5300000000000001E-2</v>
      </c>
      <c r="BG449">
        <v>0.61350000000000005</v>
      </c>
      <c r="BH449">
        <v>0.2142</v>
      </c>
      <c r="BI449">
        <v>0.1192</v>
      </c>
      <c r="BJ449">
        <v>3.2500000000000001E-2</v>
      </c>
      <c r="BK449">
        <v>2.06E-2</v>
      </c>
    </row>
    <row r="450" spans="1:63" x14ac:dyDescent="0.25">
      <c r="A450" t="s">
        <v>529</v>
      </c>
      <c r="B450">
        <v>47001</v>
      </c>
      <c r="C450">
        <v>27.86</v>
      </c>
      <c r="D450">
        <v>212.11</v>
      </c>
      <c r="E450" s="70">
        <v>5908.75</v>
      </c>
      <c r="F450" s="70">
        <v>5506.39</v>
      </c>
      <c r="G450">
        <v>1.8700000000000001E-2</v>
      </c>
      <c r="H450">
        <v>0.188</v>
      </c>
      <c r="I450">
        <v>1.5E-3</v>
      </c>
      <c r="J450">
        <v>4.7899999999999998E-2</v>
      </c>
      <c r="K450">
        <v>0.67530000000000001</v>
      </c>
      <c r="L450">
        <v>6.8599999999999994E-2</v>
      </c>
      <c r="M450">
        <v>0.42859999999999998</v>
      </c>
      <c r="N450">
        <v>3.3500000000000002E-2</v>
      </c>
      <c r="O450">
        <v>0.13930000000000001</v>
      </c>
      <c r="P450" s="70">
        <v>58572.77</v>
      </c>
      <c r="Q450">
        <v>0.2104</v>
      </c>
      <c r="R450">
        <v>0.21360000000000001</v>
      </c>
      <c r="S450">
        <v>0.57599999999999996</v>
      </c>
      <c r="T450">
        <v>18.79</v>
      </c>
      <c r="U450">
        <v>30.53</v>
      </c>
      <c r="V450" s="70">
        <v>83508.89</v>
      </c>
      <c r="W450">
        <v>189.66</v>
      </c>
      <c r="X450" s="70">
        <v>131754.1</v>
      </c>
      <c r="Y450">
        <v>0.75949999999999995</v>
      </c>
      <c r="Z450">
        <v>0.2165</v>
      </c>
      <c r="AA450">
        <v>2.4E-2</v>
      </c>
      <c r="AB450">
        <v>0.24049999999999999</v>
      </c>
      <c r="AC450">
        <v>131.75</v>
      </c>
      <c r="AD450" s="70">
        <v>5650.37</v>
      </c>
      <c r="AE450">
        <v>705.91</v>
      </c>
      <c r="AF450" s="70">
        <v>147599.82</v>
      </c>
      <c r="AG450" t="s">
        <v>751</v>
      </c>
      <c r="AH450" s="70">
        <v>34042</v>
      </c>
      <c r="AI450" s="70">
        <v>52103.58</v>
      </c>
      <c r="AJ450">
        <v>68.319999999999993</v>
      </c>
      <c r="AK450">
        <v>40.729999999999997</v>
      </c>
      <c r="AL450">
        <v>45.25</v>
      </c>
      <c r="AM450">
        <v>5.23</v>
      </c>
      <c r="AN450" s="70">
        <v>1066</v>
      </c>
      <c r="AO450">
        <v>1.0530999999999999</v>
      </c>
      <c r="AP450" s="70">
        <v>1201.3900000000001</v>
      </c>
      <c r="AQ450" s="70">
        <v>1818.88</v>
      </c>
      <c r="AR450" s="70">
        <v>5934.69</v>
      </c>
      <c r="AS450">
        <v>590.41999999999996</v>
      </c>
      <c r="AT450">
        <v>265.49</v>
      </c>
      <c r="AU450" s="70">
        <v>9810.8799999999992</v>
      </c>
      <c r="AV450" s="70">
        <v>3994.38</v>
      </c>
      <c r="AW450">
        <v>0.3659</v>
      </c>
      <c r="AX450" s="70">
        <v>5291.81</v>
      </c>
      <c r="AY450">
        <v>0.48470000000000002</v>
      </c>
      <c r="AZ450">
        <v>893.83</v>
      </c>
      <c r="BA450">
        <v>8.1900000000000001E-2</v>
      </c>
      <c r="BB450">
        <v>737.53</v>
      </c>
      <c r="BC450">
        <v>6.7599999999999993E-2</v>
      </c>
      <c r="BD450" s="70">
        <v>10917.55</v>
      </c>
      <c r="BE450" s="70">
        <v>2369.11</v>
      </c>
      <c r="BF450">
        <v>0.51880000000000004</v>
      </c>
      <c r="BG450">
        <v>0.57889999999999997</v>
      </c>
      <c r="BH450">
        <v>0.21959999999999999</v>
      </c>
      <c r="BI450">
        <v>0.14480000000000001</v>
      </c>
      <c r="BJ450">
        <v>2.9600000000000001E-2</v>
      </c>
      <c r="BK450">
        <v>2.7099999999999999E-2</v>
      </c>
    </row>
    <row r="451" spans="1:63" x14ac:dyDescent="0.25">
      <c r="A451" t="s">
        <v>530</v>
      </c>
      <c r="B451">
        <v>46599</v>
      </c>
      <c r="C451">
        <v>17.48</v>
      </c>
      <c r="D451">
        <v>118.96</v>
      </c>
      <c r="E451" s="70">
        <v>2078.92</v>
      </c>
      <c r="F451" s="70">
        <v>1961.5</v>
      </c>
      <c r="G451">
        <v>1.7899999999999999E-2</v>
      </c>
      <c r="H451">
        <v>0.30640000000000001</v>
      </c>
      <c r="I451">
        <v>1E-3</v>
      </c>
      <c r="J451">
        <v>5.2400000000000002E-2</v>
      </c>
      <c r="K451">
        <v>0.55410000000000004</v>
      </c>
      <c r="L451">
        <v>6.8199999999999997E-2</v>
      </c>
      <c r="M451">
        <v>0.50880000000000003</v>
      </c>
      <c r="N451">
        <v>3.0300000000000001E-2</v>
      </c>
      <c r="O451">
        <v>0.1525</v>
      </c>
      <c r="P451" s="70">
        <v>59600.14</v>
      </c>
      <c r="Q451">
        <v>0.27629999999999999</v>
      </c>
      <c r="R451">
        <v>0.19800000000000001</v>
      </c>
      <c r="S451">
        <v>0.52569999999999995</v>
      </c>
      <c r="T451">
        <v>16.91</v>
      </c>
      <c r="U451">
        <v>14.66</v>
      </c>
      <c r="V451" s="70">
        <v>81840.5</v>
      </c>
      <c r="W451">
        <v>138.52000000000001</v>
      </c>
      <c r="X451" s="70">
        <v>169598.38</v>
      </c>
      <c r="Y451">
        <v>0.68559999999999999</v>
      </c>
      <c r="Z451">
        <v>0.28560000000000002</v>
      </c>
      <c r="AA451">
        <v>2.8799999999999999E-2</v>
      </c>
      <c r="AB451">
        <v>0.31440000000000001</v>
      </c>
      <c r="AC451">
        <v>169.6</v>
      </c>
      <c r="AD451" s="70">
        <v>7539.28</v>
      </c>
      <c r="AE451">
        <v>822.09</v>
      </c>
      <c r="AF451" s="70">
        <v>192944</v>
      </c>
      <c r="AG451" t="s">
        <v>751</v>
      </c>
      <c r="AH451" s="70">
        <v>32434</v>
      </c>
      <c r="AI451" s="70">
        <v>50872.68</v>
      </c>
      <c r="AJ451">
        <v>68.319999999999993</v>
      </c>
      <c r="AK451">
        <v>42.76</v>
      </c>
      <c r="AL451">
        <v>46.65</v>
      </c>
      <c r="AM451">
        <v>4.8600000000000003</v>
      </c>
      <c r="AN451" s="70">
        <v>3005.48</v>
      </c>
      <c r="AO451">
        <v>1.1758999999999999</v>
      </c>
      <c r="AP451" s="70">
        <v>1543.78</v>
      </c>
      <c r="AQ451" s="70">
        <v>2130.25</v>
      </c>
      <c r="AR451" s="70">
        <v>6431.79</v>
      </c>
      <c r="AS451">
        <v>677.16</v>
      </c>
      <c r="AT451">
        <v>368.84</v>
      </c>
      <c r="AU451" s="70">
        <v>11151.83</v>
      </c>
      <c r="AV451" s="70">
        <v>3780.89</v>
      </c>
      <c r="AW451">
        <v>0.30020000000000002</v>
      </c>
      <c r="AX451" s="70">
        <v>7015.32</v>
      </c>
      <c r="AY451">
        <v>0.55700000000000005</v>
      </c>
      <c r="AZ451">
        <v>931.89</v>
      </c>
      <c r="BA451">
        <v>7.3999999999999996E-2</v>
      </c>
      <c r="BB451">
        <v>866.8</v>
      </c>
      <c r="BC451">
        <v>6.88E-2</v>
      </c>
      <c r="BD451" s="70">
        <v>12594.9</v>
      </c>
      <c r="BE451" s="70">
        <v>1629.09</v>
      </c>
      <c r="BF451">
        <v>0.31609999999999999</v>
      </c>
      <c r="BG451">
        <v>0.56200000000000006</v>
      </c>
      <c r="BH451">
        <v>0.21149999999999999</v>
      </c>
      <c r="BI451">
        <v>0.17230000000000001</v>
      </c>
      <c r="BJ451">
        <v>2.9499999999999998E-2</v>
      </c>
      <c r="BK451">
        <v>2.47E-2</v>
      </c>
    </row>
    <row r="452" spans="1:63" x14ac:dyDescent="0.25">
      <c r="A452" t="s">
        <v>531</v>
      </c>
      <c r="B452">
        <v>48439</v>
      </c>
      <c r="C452">
        <v>90.57</v>
      </c>
      <c r="D452">
        <v>9.56</v>
      </c>
      <c r="E452">
        <v>866.06</v>
      </c>
      <c r="F452">
        <v>851.53</v>
      </c>
      <c r="G452">
        <v>4.0000000000000001E-3</v>
      </c>
      <c r="H452">
        <v>6.3E-3</v>
      </c>
      <c r="I452">
        <v>1.4E-3</v>
      </c>
      <c r="J452">
        <v>3.09E-2</v>
      </c>
      <c r="K452">
        <v>0.93779999999999997</v>
      </c>
      <c r="L452">
        <v>1.9699999999999999E-2</v>
      </c>
      <c r="M452">
        <v>0.42730000000000001</v>
      </c>
      <c r="N452">
        <v>9.2999999999999992E-3</v>
      </c>
      <c r="O452">
        <v>0.14829999999999999</v>
      </c>
      <c r="P452" s="70">
        <v>48385.85</v>
      </c>
      <c r="Q452">
        <v>0.22470000000000001</v>
      </c>
      <c r="R452">
        <v>0.19389999999999999</v>
      </c>
      <c r="S452">
        <v>0.58140000000000003</v>
      </c>
      <c r="T452">
        <v>16.47</v>
      </c>
      <c r="U452">
        <v>6.89</v>
      </c>
      <c r="V452" s="70">
        <v>65018.98</v>
      </c>
      <c r="W452">
        <v>120.6</v>
      </c>
      <c r="X452" s="70">
        <v>130356.61</v>
      </c>
      <c r="Y452">
        <v>0.81679999999999997</v>
      </c>
      <c r="Z452">
        <v>0.10970000000000001</v>
      </c>
      <c r="AA452">
        <v>7.3499999999999996E-2</v>
      </c>
      <c r="AB452">
        <v>0.1832</v>
      </c>
      <c r="AC452">
        <v>130.36000000000001</v>
      </c>
      <c r="AD452" s="70">
        <v>3687.2</v>
      </c>
      <c r="AE452">
        <v>469.74</v>
      </c>
      <c r="AF452" s="70">
        <v>122850.07</v>
      </c>
      <c r="AG452" t="s">
        <v>751</v>
      </c>
      <c r="AH452" s="70">
        <v>32117</v>
      </c>
      <c r="AI452" s="70">
        <v>45152.25</v>
      </c>
      <c r="AJ452">
        <v>44.89</v>
      </c>
      <c r="AK452">
        <v>26.3</v>
      </c>
      <c r="AL452">
        <v>31.83</v>
      </c>
      <c r="AM452">
        <v>4.4000000000000004</v>
      </c>
      <c r="AN452" s="70">
        <v>1248.25</v>
      </c>
      <c r="AO452">
        <v>1.2144999999999999</v>
      </c>
      <c r="AP452" s="70">
        <v>1380.92</v>
      </c>
      <c r="AQ452" s="70">
        <v>1817.96</v>
      </c>
      <c r="AR452" s="70">
        <v>5403.79</v>
      </c>
      <c r="AS452">
        <v>441.88</v>
      </c>
      <c r="AT452">
        <v>262.06</v>
      </c>
      <c r="AU452" s="70">
        <v>9306.61</v>
      </c>
      <c r="AV452" s="70">
        <v>4932.8100000000004</v>
      </c>
      <c r="AW452">
        <v>0.45519999999999999</v>
      </c>
      <c r="AX452" s="70">
        <v>3856.21</v>
      </c>
      <c r="AY452">
        <v>0.35580000000000001</v>
      </c>
      <c r="AZ452" s="70">
        <v>1240.8599999999999</v>
      </c>
      <c r="BA452">
        <v>0.1145</v>
      </c>
      <c r="BB452">
        <v>806.81</v>
      </c>
      <c r="BC452">
        <v>7.4499999999999997E-2</v>
      </c>
      <c r="BD452" s="70">
        <v>10836.7</v>
      </c>
      <c r="BE452" s="70">
        <v>3859.45</v>
      </c>
      <c r="BF452">
        <v>1.1594</v>
      </c>
      <c r="BG452">
        <v>0.5262</v>
      </c>
      <c r="BH452">
        <v>0.20930000000000001</v>
      </c>
      <c r="BI452">
        <v>0.19789999999999999</v>
      </c>
      <c r="BJ452">
        <v>3.56E-2</v>
      </c>
      <c r="BK452">
        <v>3.1E-2</v>
      </c>
    </row>
    <row r="453" spans="1:63" x14ac:dyDescent="0.25">
      <c r="A453" t="s">
        <v>532</v>
      </c>
      <c r="B453">
        <v>47506</v>
      </c>
      <c r="C453">
        <v>84.24</v>
      </c>
      <c r="D453">
        <v>7.88</v>
      </c>
      <c r="E453">
        <v>663.95</v>
      </c>
      <c r="F453">
        <v>660.25</v>
      </c>
      <c r="G453">
        <v>2.5999999999999999E-3</v>
      </c>
      <c r="H453">
        <v>4.7999999999999996E-3</v>
      </c>
      <c r="I453">
        <v>8.0000000000000004E-4</v>
      </c>
      <c r="J453">
        <v>1.4200000000000001E-2</v>
      </c>
      <c r="K453">
        <v>0.96220000000000006</v>
      </c>
      <c r="L453">
        <v>1.5299999999999999E-2</v>
      </c>
      <c r="M453">
        <v>0.4194</v>
      </c>
      <c r="N453">
        <v>2E-3</v>
      </c>
      <c r="O453">
        <v>0.1487</v>
      </c>
      <c r="P453" s="70">
        <v>47234.69</v>
      </c>
      <c r="Q453">
        <v>0.22900000000000001</v>
      </c>
      <c r="R453">
        <v>0.19320000000000001</v>
      </c>
      <c r="S453">
        <v>0.57779999999999998</v>
      </c>
      <c r="T453">
        <v>16.149999999999999</v>
      </c>
      <c r="U453">
        <v>6.01</v>
      </c>
      <c r="V453" s="70">
        <v>61919.64</v>
      </c>
      <c r="W453">
        <v>106.99</v>
      </c>
      <c r="X453" s="70">
        <v>114525.7</v>
      </c>
      <c r="Y453">
        <v>0.89970000000000006</v>
      </c>
      <c r="Z453">
        <v>5.7599999999999998E-2</v>
      </c>
      <c r="AA453">
        <v>4.2700000000000002E-2</v>
      </c>
      <c r="AB453">
        <v>0.1003</v>
      </c>
      <c r="AC453">
        <v>114.53</v>
      </c>
      <c r="AD453" s="70">
        <v>2744.64</v>
      </c>
      <c r="AE453">
        <v>404.9</v>
      </c>
      <c r="AF453" s="70">
        <v>101398.67</v>
      </c>
      <c r="AG453" t="s">
        <v>751</v>
      </c>
      <c r="AH453" s="70">
        <v>31913</v>
      </c>
      <c r="AI453" s="70">
        <v>43453.74</v>
      </c>
      <c r="AJ453">
        <v>38.369999999999997</v>
      </c>
      <c r="AK453">
        <v>22.94</v>
      </c>
      <c r="AL453">
        <v>26.39</v>
      </c>
      <c r="AM453">
        <v>4.57</v>
      </c>
      <c r="AN453" s="70">
        <v>1315.68</v>
      </c>
      <c r="AO453">
        <v>1.3469</v>
      </c>
      <c r="AP453" s="70">
        <v>1388.36</v>
      </c>
      <c r="AQ453" s="70">
        <v>1997.69</v>
      </c>
      <c r="AR453" s="70">
        <v>5330.64</v>
      </c>
      <c r="AS453">
        <v>353.92</v>
      </c>
      <c r="AT453">
        <v>260.66000000000003</v>
      </c>
      <c r="AU453" s="70">
        <v>9331.26</v>
      </c>
      <c r="AV453" s="70">
        <v>5604.13</v>
      </c>
      <c r="AW453">
        <v>0.51019999999999999</v>
      </c>
      <c r="AX453" s="70">
        <v>3209.08</v>
      </c>
      <c r="AY453">
        <v>0.29210000000000003</v>
      </c>
      <c r="AZ453" s="70">
        <v>1381.83</v>
      </c>
      <c r="BA453">
        <v>0.1258</v>
      </c>
      <c r="BB453">
        <v>789.68</v>
      </c>
      <c r="BC453">
        <v>7.1900000000000006E-2</v>
      </c>
      <c r="BD453" s="70">
        <v>10984.72</v>
      </c>
      <c r="BE453" s="70">
        <v>4839.1899999999996</v>
      </c>
      <c r="BF453">
        <v>1.6607000000000001</v>
      </c>
      <c r="BG453">
        <v>0.51739999999999997</v>
      </c>
      <c r="BH453">
        <v>0.20760000000000001</v>
      </c>
      <c r="BI453">
        <v>0.20830000000000001</v>
      </c>
      <c r="BJ453">
        <v>3.6900000000000002E-2</v>
      </c>
      <c r="BK453">
        <v>2.98E-2</v>
      </c>
    </row>
    <row r="454" spans="1:63" x14ac:dyDescent="0.25">
      <c r="A454" t="s">
        <v>533</v>
      </c>
      <c r="B454">
        <v>46474</v>
      </c>
      <c r="C454">
        <v>119.76</v>
      </c>
      <c r="D454">
        <v>11.89</v>
      </c>
      <c r="E454" s="70">
        <v>1423.68</v>
      </c>
      <c r="F454" s="70">
        <v>1370.06</v>
      </c>
      <c r="G454">
        <v>2.8E-3</v>
      </c>
      <c r="H454">
        <v>5.3E-3</v>
      </c>
      <c r="I454">
        <v>1.4E-3</v>
      </c>
      <c r="J454">
        <v>1.0200000000000001E-2</v>
      </c>
      <c r="K454">
        <v>0.96499999999999997</v>
      </c>
      <c r="L454">
        <v>1.52E-2</v>
      </c>
      <c r="M454">
        <v>0.55640000000000001</v>
      </c>
      <c r="N454">
        <v>1.72E-2</v>
      </c>
      <c r="O454">
        <v>0.1532</v>
      </c>
      <c r="P454" s="70">
        <v>48585.83</v>
      </c>
      <c r="Q454">
        <v>0.2243</v>
      </c>
      <c r="R454">
        <v>0.186</v>
      </c>
      <c r="S454">
        <v>0.5897</v>
      </c>
      <c r="T454">
        <v>17.43</v>
      </c>
      <c r="U454">
        <v>10.68</v>
      </c>
      <c r="V454" s="70">
        <v>63974.03</v>
      </c>
      <c r="W454">
        <v>128.66</v>
      </c>
      <c r="X454" s="70">
        <v>100787.34</v>
      </c>
      <c r="Y454">
        <v>0.79349999999999998</v>
      </c>
      <c r="Z454">
        <v>0.1187</v>
      </c>
      <c r="AA454">
        <v>8.7800000000000003E-2</v>
      </c>
      <c r="AB454">
        <v>0.20649999999999999</v>
      </c>
      <c r="AC454">
        <v>100.79</v>
      </c>
      <c r="AD454" s="70">
        <v>2601.83</v>
      </c>
      <c r="AE454">
        <v>342.15</v>
      </c>
      <c r="AF454" s="70">
        <v>95377.22</v>
      </c>
      <c r="AG454" t="s">
        <v>751</v>
      </c>
      <c r="AH454" s="70">
        <v>28290</v>
      </c>
      <c r="AI454" s="70">
        <v>41536.639999999999</v>
      </c>
      <c r="AJ454">
        <v>33.85</v>
      </c>
      <c r="AK454">
        <v>24.08</v>
      </c>
      <c r="AL454">
        <v>26.86</v>
      </c>
      <c r="AM454">
        <v>3.8</v>
      </c>
      <c r="AN454" s="70">
        <v>1305.3399999999999</v>
      </c>
      <c r="AO454">
        <v>0.96430000000000005</v>
      </c>
      <c r="AP454" s="70">
        <v>1226.69</v>
      </c>
      <c r="AQ454" s="70">
        <v>2112.06</v>
      </c>
      <c r="AR454" s="70">
        <v>5418.8</v>
      </c>
      <c r="AS454">
        <v>466.75</v>
      </c>
      <c r="AT454">
        <v>267.10000000000002</v>
      </c>
      <c r="AU454" s="70">
        <v>9491.41</v>
      </c>
      <c r="AV454" s="70">
        <v>6179.86</v>
      </c>
      <c r="AW454">
        <v>0.57410000000000005</v>
      </c>
      <c r="AX454" s="70">
        <v>2472.4499999999998</v>
      </c>
      <c r="AY454">
        <v>0.22969999999999999</v>
      </c>
      <c r="AZ454">
        <v>914.14</v>
      </c>
      <c r="BA454">
        <v>8.4900000000000003E-2</v>
      </c>
      <c r="BB454" s="70">
        <v>1198.51</v>
      </c>
      <c r="BC454">
        <v>0.1113</v>
      </c>
      <c r="BD454" s="70">
        <v>10764.96</v>
      </c>
      <c r="BE454" s="70">
        <v>5177.09</v>
      </c>
      <c r="BF454">
        <v>1.9424999999999999</v>
      </c>
      <c r="BG454">
        <v>0.51100000000000001</v>
      </c>
      <c r="BH454">
        <v>0.23930000000000001</v>
      </c>
      <c r="BI454">
        <v>0.18429999999999999</v>
      </c>
      <c r="BJ454">
        <v>3.8699999999999998E-2</v>
      </c>
      <c r="BK454">
        <v>2.6599999999999999E-2</v>
      </c>
    </row>
    <row r="455" spans="1:63" x14ac:dyDescent="0.25">
      <c r="A455" t="s">
        <v>534</v>
      </c>
      <c r="B455">
        <v>46078</v>
      </c>
      <c r="C455">
        <v>96.35</v>
      </c>
      <c r="D455">
        <v>12.71</v>
      </c>
      <c r="E455" s="70">
        <v>1166.01</v>
      </c>
      <c r="F455" s="70">
        <v>1108.2</v>
      </c>
      <c r="G455">
        <v>2.8999999999999998E-3</v>
      </c>
      <c r="H455">
        <v>2.0899999999999998E-2</v>
      </c>
      <c r="I455">
        <v>8.0000000000000004E-4</v>
      </c>
      <c r="J455">
        <v>1.6199999999999999E-2</v>
      </c>
      <c r="K455">
        <v>0.92530000000000001</v>
      </c>
      <c r="L455">
        <v>3.39E-2</v>
      </c>
      <c r="M455">
        <v>0.57830000000000004</v>
      </c>
      <c r="N455">
        <v>1.9E-3</v>
      </c>
      <c r="O455">
        <v>0.17269999999999999</v>
      </c>
      <c r="P455" s="70">
        <v>47047.89</v>
      </c>
      <c r="Q455">
        <v>0.2387</v>
      </c>
      <c r="R455">
        <v>0.17369999999999999</v>
      </c>
      <c r="S455">
        <v>0.58760000000000001</v>
      </c>
      <c r="T455">
        <v>17.04</v>
      </c>
      <c r="U455">
        <v>10.14</v>
      </c>
      <c r="V455" s="70">
        <v>59819.87</v>
      </c>
      <c r="W455">
        <v>110.84</v>
      </c>
      <c r="X455" s="70">
        <v>101320.74</v>
      </c>
      <c r="Y455">
        <v>0.80759999999999998</v>
      </c>
      <c r="Z455">
        <v>0.1188</v>
      </c>
      <c r="AA455">
        <v>7.3599999999999999E-2</v>
      </c>
      <c r="AB455">
        <v>0.19239999999999999</v>
      </c>
      <c r="AC455">
        <v>101.32</v>
      </c>
      <c r="AD455" s="70">
        <v>2615.5500000000002</v>
      </c>
      <c r="AE455">
        <v>382.85</v>
      </c>
      <c r="AF455" s="70">
        <v>97093.91</v>
      </c>
      <c r="AG455" t="s">
        <v>751</v>
      </c>
      <c r="AH455" s="70">
        <v>27875</v>
      </c>
      <c r="AI455" s="70">
        <v>40466.019999999997</v>
      </c>
      <c r="AJ455">
        <v>38.200000000000003</v>
      </c>
      <c r="AK455">
        <v>24.88</v>
      </c>
      <c r="AL455">
        <v>29.22</v>
      </c>
      <c r="AM455">
        <v>3.93</v>
      </c>
      <c r="AN455" s="70">
        <v>1093.95</v>
      </c>
      <c r="AO455">
        <v>0.95630000000000004</v>
      </c>
      <c r="AP455" s="70">
        <v>1334.44</v>
      </c>
      <c r="AQ455" s="70">
        <v>2028.51</v>
      </c>
      <c r="AR455" s="70">
        <v>5444.24</v>
      </c>
      <c r="AS455">
        <v>439.77</v>
      </c>
      <c r="AT455">
        <v>200.67</v>
      </c>
      <c r="AU455" s="70">
        <v>9447.65</v>
      </c>
      <c r="AV455" s="70">
        <v>6254.18</v>
      </c>
      <c r="AW455">
        <v>0.57120000000000004</v>
      </c>
      <c r="AX455" s="70">
        <v>2474.91</v>
      </c>
      <c r="AY455">
        <v>0.2261</v>
      </c>
      <c r="AZ455" s="70">
        <v>1017.83</v>
      </c>
      <c r="BA455">
        <v>9.2999999999999999E-2</v>
      </c>
      <c r="BB455" s="70">
        <v>1201.45</v>
      </c>
      <c r="BC455">
        <v>0.10970000000000001</v>
      </c>
      <c r="BD455" s="70">
        <v>10948.37</v>
      </c>
      <c r="BE455" s="70">
        <v>5101.3599999999997</v>
      </c>
      <c r="BF455">
        <v>1.9320999999999999</v>
      </c>
      <c r="BG455">
        <v>0.53849999999999998</v>
      </c>
      <c r="BH455">
        <v>0.2351</v>
      </c>
      <c r="BI455">
        <v>0.20830000000000001</v>
      </c>
      <c r="BJ455">
        <v>4.1500000000000002E-2</v>
      </c>
      <c r="BK455">
        <v>2.3599999999999999E-2</v>
      </c>
    </row>
    <row r="456" spans="1:63" x14ac:dyDescent="0.25">
      <c r="A456" t="s">
        <v>535</v>
      </c>
      <c r="B456">
        <v>45591</v>
      </c>
      <c r="C456">
        <v>51.33</v>
      </c>
      <c r="D456">
        <v>24.53</v>
      </c>
      <c r="E456" s="70">
        <v>1258.97</v>
      </c>
      <c r="F456" s="70">
        <v>1242.1500000000001</v>
      </c>
      <c r="G456">
        <v>2.5999999999999999E-3</v>
      </c>
      <c r="H456">
        <v>7.9000000000000008E-3</v>
      </c>
      <c r="I456">
        <v>1.1000000000000001E-3</v>
      </c>
      <c r="J456">
        <v>1.12E-2</v>
      </c>
      <c r="K456">
        <v>0.95930000000000004</v>
      </c>
      <c r="L456">
        <v>1.7899999999999999E-2</v>
      </c>
      <c r="M456">
        <v>0.51370000000000005</v>
      </c>
      <c r="N456">
        <v>1.1000000000000001E-3</v>
      </c>
      <c r="O456">
        <v>0.15540000000000001</v>
      </c>
      <c r="P456" s="70">
        <v>48821.599999999999</v>
      </c>
      <c r="Q456">
        <v>0.2218</v>
      </c>
      <c r="R456">
        <v>0.19189999999999999</v>
      </c>
      <c r="S456">
        <v>0.58630000000000004</v>
      </c>
      <c r="T456">
        <v>18.21</v>
      </c>
      <c r="U456">
        <v>9.48</v>
      </c>
      <c r="V456" s="70">
        <v>63932.66</v>
      </c>
      <c r="W456">
        <v>128.16999999999999</v>
      </c>
      <c r="X456" s="70">
        <v>97895.14</v>
      </c>
      <c r="Y456">
        <v>0.83740000000000003</v>
      </c>
      <c r="Z456">
        <v>0.109</v>
      </c>
      <c r="AA456">
        <v>5.3600000000000002E-2</v>
      </c>
      <c r="AB456">
        <v>0.16259999999999999</v>
      </c>
      <c r="AC456">
        <v>97.9</v>
      </c>
      <c r="AD456" s="70">
        <v>2696.23</v>
      </c>
      <c r="AE456">
        <v>396.37</v>
      </c>
      <c r="AF456" s="70">
        <v>98583.66</v>
      </c>
      <c r="AG456" t="s">
        <v>751</v>
      </c>
      <c r="AH456" s="70">
        <v>29702</v>
      </c>
      <c r="AI456" s="70">
        <v>42291.47</v>
      </c>
      <c r="AJ456">
        <v>40.98</v>
      </c>
      <c r="AK456">
        <v>26.22</v>
      </c>
      <c r="AL456">
        <v>30.73</v>
      </c>
      <c r="AM456">
        <v>4.09</v>
      </c>
      <c r="AN456">
        <v>543.46</v>
      </c>
      <c r="AO456">
        <v>0.88519999999999999</v>
      </c>
      <c r="AP456" s="70">
        <v>1189.46</v>
      </c>
      <c r="AQ456" s="70">
        <v>1858.84</v>
      </c>
      <c r="AR456" s="70">
        <v>5107.0200000000004</v>
      </c>
      <c r="AS456">
        <v>405.68</v>
      </c>
      <c r="AT456">
        <v>254.44</v>
      </c>
      <c r="AU456" s="70">
        <v>8815.44</v>
      </c>
      <c r="AV456" s="70">
        <v>5602.72</v>
      </c>
      <c r="AW456">
        <v>0.56810000000000005</v>
      </c>
      <c r="AX456" s="70">
        <v>2330.46</v>
      </c>
      <c r="AY456">
        <v>0.23630000000000001</v>
      </c>
      <c r="AZ456" s="70">
        <v>1018.24</v>
      </c>
      <c r="BA456">
        <v>0.1032</v>
      </c>
      <c r="BB456">
        <v>911.59</v>
      </c>
      <c r="BC456">
        <v>9.2399999999999996E-2</v>
      </c>
      <c r="BD456" s="70">
        <v>9863.01</v>
      </c>
      <c r="BE456" s="70">
        <v>4835.2299999999996</v>
      </c>
      <c r="BF456">
        <v>1.7165999999999999</v>
      </c>
      <c r="BG456">
        <v>0.5222</v>
      </c>
      <c r="BH456">
        <v>0.23139999999999999</v>
      </c>
      <c r="BI456">
        <v>0.1933</v>
      </c>
      <c r="BJ456">
        <v>3.1800000000000002E-2</v>
      </c>
      <c r="BK456">
        <v>2.1399999999999999E-2</v>
      </c>
    </row>
    <row r="457" spans="1:63" x14ac:dyDescent="0.25">
      <c r="A457" t="s">
        <v>536</v>
      </c>
      <c r="B457">
        <v>48447</v>
      </c>
      <c r="C457">
        <v>89.05</v>
      </c>
      <c r="D457">
        <v>23.1</v>
      </c>
      <c r="E457" s="70">
        <v>2057.33</v>
      </c>
      <c r="F457" s="70">
        <v>1983.07</v>
      </c>
      <c r="G457">
        <v>7.7999999999999996E-3</v>
      </c>
      <c r="H457">
        <v>1.41E-2</v>
      </c>
      <c r="I457">
        <v>1.5E-3</v>
      </c>
      <c r="J457">
        <v>3.4500000000000003E-2</v>
      </c>
      <c r="K457">
        <v>0.91359999999999997</v>
      </c>
      <c r="L457">
        <v>2.86E-2</v>
      </c>
      <c r="M457">
        <v>0.39169999999999999</v>
      </c>
      <c r="N457">
        <v>1.03E-2</v>
      </c>
      <c r="O457">
        <v>0.1416</v>
      </c>
      <c r="P457" s="70">
        <v>53324.92</v>
      </c>
      <c r="Q457">
        <v>0.22040000000000001</v>
      </c>
      <c r="R457">
        <v>0.18429999999999999</v>
      </c>
      <c r="S457">
        <v>0.59530000000000005</v>
      </c>
      <c r="T457">
        <v>18.78</v>
      </c>
      <c r="U457">
        <v>14.05</v>
      </c>
      <c r="V457" s="70">
        <v>70825.17</v>
      </c>
      <c r="W457">
        <v>141.87</v>
      </c>
      <c r="X457" s="70">
        <v>135978.01</v>
      </c>
      <c r="Y457">
        <v>0.76570000000000005</v>
      </c>
      <c r="Z457">
        <v>0.19209999999999999</v>
      </c>
      <c r="AA457">
        <v>4.2200000000000001E-2</v>
      </c>
      <c r="AB457">
        <v>0.23430000000000001</v>
      </c>
      <c r="AC457">
        <v>135.97999999999999</v>
      </c>
      <c r="AD457" s="70">
        <v>4187.42</v>
      </c>
      <c r="AE457">
        <v>505.05</v>
      </c>
      <c r="AF457" s="70">
        <v>143363.31</v>
      </c>
      <c r="AG457" t="s">
        <v>751</v>
      </c>
      <c r="AH457" s="70">
        <v>31884</v>
      </c>
      <c r="AI457" s="70">
        <v>48368.12</v>
      </c>
      <c r="AJ457">
        <v>46.96</v>
      </c>
      <c r="AK457">
        <v>28.66</v>
      </c>
      <c r="AL457">
        <v>34.21</v>
      </c>
      <c r="AM457">
        <v>4.21</v>
      </c>
      <c r="AN457" s="70">
        <v>1189.5999999999999</v>
      </c>
      <c r="AO457">
        <v>1.0648</v>
      </c>
      <c r="AP457" s="70">
        <v>1177.18</v>
      </c>
      <c r="AQ457" s="70">
        <v>1733.1</v>
      </c>
      <c r="AR457" s="70">
        <v>5406.46</v>
      </c>
      <c r="AS457">
        <v>446.48</v>
      </c>
      <c r="AT457">
        <v>290.69</v>
      </c>
      <c r="AU457" s="70">
        <v>9053.92</v>
      </c>
      <c r="AV457" s="70">
        <v>4217.1400000000003</v>
      </c>
      <c r="AW457">
        <v>0.42230000000000001</v>
      </c>
      <c r="AX457" s="70">
        <v>4140.3599999999997</v>
      </c>
      <c r="AY457">
        <v>0.41460000000000002</v>
      </c>
      <c r="AZ457">
        <v>948.04</v>
      </c>
      <c r="BA457">
        <v>9.4899999999999998E-2</v>
      </c>
      <c r="BB457">
        <v>680.54</v>
      </c>
      <c r="BC457">
        <v>6.8099999999999994E-2</v>
      </c>
      <c r="BD457" s="70">
        <v>9986.08</v>
      </c>
      <c r="BE457" s="70">
        <v>2926.11</v>
      </c>
      <c r="BF457">
        <v>0.72609999999999997</v>
      </c>
      <c r="BG457">
        <v>0.56299999999999994</v>
      </c>
      <c r="BH457">
        <v>0.22059999999999999</v>
      </c>
      <c r="BI457">
        <v>0.15790000000000001</v>
      </c>
      <c r="BJ457">
        <v>3.5999999999999997E-2</v>
      </c>
      <c r="BK457">
        <v>2.2499999999999999E-2</v>
      </c>
    </row>
    <row r="458" spans="1:63" x14ac:dyDescent="0.25">
      <c r="A458" t="s">
        <v>537</v>
      </c>
      <c r="B458">
        <v>46482</v>
      </c>
      <c r="C458">
        <v>191.9</v>
      </c>
      <c r="D458">
        <v>10.23</v>
      </c>
      <c r="E458" s="70">
        <v>1962.66</v>
      </c>
      <c r="F458" s="70">
        <v>1859.51</v>
      </c>
      <c r="G458">
        <v>4.0000000000000001E-3</v>
      </c>
      <c r="H458">
        <v>9.1999999999999998E-3</v>
      </c>
      <c r="I458">
        <v>1.1000000000000001E-3</v>
      </c>
      <c r="J458">
        <v>1.0500000000000001E-2</v>
      </c>
      <c r="K458">
        <v>0.95450000000000002</v>
      </c>
      <c r="L458">
        <v>2.07E-2</v>
      </c>
      <c r="M458">
        <v>0.50429999999999997</v>
      </c>
      <c r="N458">
        <v>2.6200000000000001E-2</v>
      </c>
      <c r="O458">
        <v>0.15959999999999999</v>
      </c>
      <c r="P458" s="70">
        <v>49100.83</v>
      </c>
      <c r="Q458">
        <v>0.20680000000000001</v>
      </c>
      <c r="R458">
        <v>0.17519999999999999</v>
      </c>
      <c r="S458">
        <v>0.61799999999999999</v>
      </c>
      <c r="T458">
        <v>17.260000000000002</v>
      </c>
      <c r="U458">
        <v>13.95</v>
      </c>
      <c r="V458" s="70">
        <v>66870.899999999994</v>
      </c>
      <c r="W458">
        <v>136.30000000000001</v>
      </c>
      <c r="X458" s="70">
        <v>173572.19</v>
      </c>
      <c r="Y458">
        <v>0.61250000000000004</v>
      </c>
      <c r="Z458">
        <v>0.16900000000000001</v>
      </c>
      <c r="AA458">
        <v>0.21840000000000001</v>
      </c>
      <c r="AB458">
        <v>0.38750000000000001</v>
      </c>
      <c r="AC458">
        <v>173.57</v>
      </c>
      <c r="AD458" s="70">
        <v>4726.3999999999996</v>
      </c>
      <c r="AE458">
        <v>421.2</v>
      </c>
      <c r="AF458" s="70">
        <v>160583.31</v>
      </c>
      <c r="AG458" t="s">
        <v>751</v>
      </c>
      <c r="AH458" s="70">
        <v>29671</v>
      </c>
      <c r="AI458" s="70">
        <v>46655.3</v>
      </c>
      <c r="AJ458">
        <v>36.75</v>
      </c>
      <c r="AK458">
        <v>24.61</v>
      </c>
      <c r="AL458">
        <v>27.39</v>
      </c>
      <c r="AM458">
        <v>3.79</v>
      </c>
      <c r="AN458">
        <v>450.58</v>
      </c>
      <c r="AO458">
        <v>0.85650000000000004</v>
      </c>
      <c r="AP458" s="70">
        <v>1358.19</v>
      </c>
      <c r="AQ458" s="70">
        <v>2120.2600000000002</v>
      </c>
      <c r="AR458" s="70">
        <v>5709.89</v>
      </c>
      <c r="AS458">
        <v>389.84</v>
      </c>
      <c r="AT458">
        <v>213.96</v>
      </c>
      <c r="AU458" s="70">
        <v>9792.14</v>
      </c>
      <c r="AV458" s="70">
        <v>4948.41</v>
      </c>
      <c r="AW458">
        <v>0.43869999999999998</v>
      </c>
      <c r="AX458" s="70">
        <v>4284.32</v>
      </c>
      <c r="AY458">
        <v>0.37980000000000003</v>
      </c>
      <c r="AZ458">
        <v>926.97</v>
      </c>
      <c r="BA458">
        <v>8.2199999999999995E-2</v>
      </c>
      <c r="BB458" s="70">
        <v>1121.01</v>
      </c>
      <c r="BC458">
        <v>9.9400000000000002E-2</v>
      </c>
      <c r="BD458" s="70">
        <v>11280.72</v>
      </c>
      <c r="BE458" s="70">
        <v>3327.88</v>
      </c>
      <c r="BF458">
        <v>0.85429999999999995</v>
      </c>
      <c r="BG458">
        <v>0.53120000000000001</v>
      </c>
      <c r="BH458">
        <v>0.2271</v>
      </c>
      <c r="BI458">
        <v>0.17630000000000001</v>
      </c>
      <c r="BJ458">
        <v>4.0500000000000001E-2</v>
      </c>
      <c r="BK458">
        <v>2.4899999999999999E-2</v>
      </c>
    </row>
    <row r="459" spans="1:63" x14ac:dyDescent="0.25">
      <c r="A459" t="s">
        <v>538</v>
      </c>
      <c r="B459">
        <v>47514</v>
      </c>
      <c r="C459">
        <v>102.48</v>
      </c>
      <c r="D459">
        <v>9.8000000000000007</v>
      </c>
      <c r="E459" s="70">
        <v>1003.97</v>
      </c>
      <c r="F459" s="70">
        <v>1009.89</v>
      </c>
      <c r="G459">
        <v>2.8999999999999998E-3</v>
      </c>
      <c r="H459">
        <v>4.7000000000000002E-3</v>
      </c>
      <c r="I459">
        <v>8.9999999999999998E-4</v>
      </c>
      <c r="J459">
        <v>1.06E-2</v>
      </c>
      <c r="K459">
        <v>0.96719999999999995</v>
      </c>
      <c r="L459">
        <v>1.38E-2</v>
      </c>
      <c r="M459">
        <v>0.4153</v>
      </c>
      <c r="N459">
        <v>2.3999999999999998E-3</v>
      </c>
      <c r="O459">
        <v>0.1389</v>
      </c>
      <c r="P459" s="70">
        <v>49650.17</v>
      </c>
      <c r="Q459">
        <v>0.22439999999999999</v>
      </c>
      <c r="R459">
        <v>0.17829999999999999</v>
      </c>
      <c r="S459">
        <v>0.59730000000000005</v>
      </c>
      <c r="T459">
        <v>17.579999999999998</v>
      </c>
      <c r="U459">
        <v>8.39</v>
      </c>
      <c r="V459" s="70">
        <v>60002.09</v>
      </c>
      <c r="W459">
        <v>116.14</v>
      </c>
      <c r="X459" s="70">
        <v>105427.82</v>
      </c>
      <c r="Y459">
        <v>0.90780000000000005</v>
      </c>
      <c r="Z459">
        <v>4.8500000000000001E-2</v>
      </c>
      <c r="AA459">
        <v>4.3700000000000003E-2</v>
      </c>
      <c r="AB459">
        <v>9.2200000000000004E-2</v>
      </c>
      <c r="AC459">
        <v>105.43</v>
      </c>
      <c r="AD459" s="70">
        <v>2588.56</v>
      </c>
      <c r="AE459">
        <v>397.89</v>
      </c>
      <c r="AF459" s="70">
        <v>97715.17</v>
      </c>
      <c r="AG459" t="s">
        <v>751</v>
      </c>
      <c r="AH459" s="70">
        <v>31715</v>
      </c>
      <c r="AI459" s="70">
        <v>44033.440000000002</v>
      </c>
      <c r="AJ459">
        <v>34.24</v>
      </c>
      <c r="AK459">
        <v>23.79</v>
      </c>
      <c r="AL459">
        <v>25.73</v>
      </c>
      <c r="AM459">
        <v>4.5999999999999996</v>
      </c>
      <c r="AN459" s="70">
        <v>1095.77</v>
      </c>
      <c r="AO459">
        <v>1.1203000000000001</v>
      </c>
      <c r="AP459" s="70">
        <v>1193.1500000000001</v>
      </c>
      <c r="AQ459" s="70">
        <v>1953.21</v>
      </c>
      <c r="AR459" s="70">
        <v>5334.91</v>
      </c>
      <c r="AS459">
        <v>356.42</v>
      </c>
      <c r="AT459">
        <v>267.64999999999998</v>
      </c>
      <c r="AU459" s="70">
        <v>9105.33</v>
      </c>
      <c r="AV459" s="70">
        <v>5641.85</v>
      </c>
      <c r="AW459">
        <v>0.55420000000000003</v>
      </c>
      <c r="AX459" s="70">
        <v>2641.54</v>
      </c>
      <c r="AY459">
        <v>0.25950000000000001</v>
      </c>
      <c r="AZ459" s="70">
        <v>1141.03</v>
      </c>
      <c r="BA459">
        <v>0.11210000000000001</v>
      </c>
      <c r="BB459">
        <v>754.84</v>
      </c>
      <c r="BC459">
        <v>7.4200000000000002E-2</v>
      </c>
      <c r="BD459" s="70">
        <v>10179.26</v>
      </c>
      <c r="BE459" s="70">
        <v>5069.58</v>
      </c>
      <c r="BF459">
        <v>1.8085</v>
      </c>
      <c r="BG459">
        <v>0.54300000000000004</v>
      </c>
      <c r="BH459">
        <v>0.21659999999999999</v>
      </c>
      <c r="BI459">
        <v>0.17399999999999999</v>
      </c>
      <c r="BJ459">
        <v>3.8199999999999998E-2</v>
      </c>
      <c r="BK459">
        <v>2.8199999999999999E-2</v>
      </c>
    </row>
    <row r="460" spans="1:63" x14ac:dyDescent="0.25">
      <c r="A460" t="s">
        <v>539</v>
      </c>
      <c r="B460">
        <v>47894</v>
      </c>
      <c r="C460">
        <v>49.1</v>
      </c>
      <c r="D460">
        <v>95.31</v>
      </c>
      <c r="E460" s="70">
        <v>4679.1099999999997</v>
      </c>
      <c r="F460" s="70">
        <v>4450.05</v>
      </c>
      <c r="G460">
        <v>1.5299999999999999E-2</v>
      </c>
      <c r="H460">
        <v>2.0899999999999998E-2</v>
      </c>
      <c r="I460">
        <v>1.4E-3</v>
      </c>
      <c r="J460">
        <v>2.9600000000000001E-2</v>
      </c>
      <c r="K460">
        <v>0.90080000000000005</v>
      </c>
      <c r="L460">
        <v>3.2099999999999997E-2</v>
      </c>
      <c r="M460">
        <v>0.23250000000000001</v>
      </c>
      <c r="N460">
        <v>9.9000000000000008E-3</v>
      </c>
      <c r="O460">
        <v>0.11899999999999999</v>
      </c>
      <c r="P460" s="70">
        <v>59484.88</v>
      </c>
      <c r="Q460">
        <v>0.21859999999999999</v>
      </c>
      <c r="R460">
        <v>0.21809999999999999</v>
      </c>
      <c r="S460">
        <v>0.56330000000000002</v>
      </c>
      <c r="T460">
        <v>20.03</v>
      </c>
      <c r="U460">
        <v>22.79</v>
      </c>
      <c r="V460" s="70">
        <v>80949.16</v>
      </c>
      <c r="W460">
        <v>200.98</v>
      </c>
      <c r="X460" s="70">
        <v>150434.12</v>
      </c>
      <c r="Y460">
        <v>0.80759999999999998</v>
      </c>
      <c r="Z460">
        <v>0.16550000000000001</v>
      </c>
      <c r="AA460">
        <v>2.6800000000000001E-2</v>
      </c>
      <c r="AB460">
        <v>0.19239999999999999</v>
      </c>
      <c r="AC460">
        <v>150.43</v>
      </c>
      <c r="AD460" s="70">
        <v>5702.26</v>
      </c>
      <c r="AE460">
        <v>722.01</v>
      </c>
      <c r="AF460" s="70">
        <v>172869.85</v>
      </c>
      <c r="AG460" t="s">
        <v>751</v>
      </c>
      <c r="AH460" s="70">
        <v>40212</v>
      </c>
      <c r="AI460" s="70">
        <v>62053.08</v>
      </c>
      <c r="AJ460">
        <v>61.17</v>
      </c>
      <c r="AK460">
        <v>36.78</v>
      </c>
      <c r="AL460">
        <v>38.89</v>
      </c>
      <c r="AM460">
        <v>4.6100000000000003</v>
      </c>
      <c r="AN460" s="70">
        <v>1302.3599999999999</v>
      </c>
      <c r="AO460">
        <v>0.83530000000000004</v>
      </c>
      <c r="AP460" s="70">
        <v>1092.05</v>
      </c>
      <c r="AQ460" s="70">
        <v>1756.89</v>
      </c>
      <c r="AR460" s="70">
        <v>5438.2</v>
      </c>
      <c r="AS460">
        <v>544.99</v>
      </c>
      <c r="AT460">
        <v>265.89999999999998</v>
      </c>
      <c r="AU460" s="70">
        <v>9098.0300000000007</v>
      </c>
      <c r="AV460" s="70">
        <v>3443.6</v>
      </c>
      <c r="AW460">
        <v>0.35170000000000001</v>
      </c>
      <c r="AX460" s="70">
        <v>5151.1400000000003</v>
      </c>
      <c r="AY460">
        <v>0.52610000000000001</v>
      </c>
      <c r="AZ460">
        <v>744.77</v>
      </c>
      <c r="BA460">
        <v>7.6100000000000001E-2</v>
      </c>
      <c r="BB460">
        <v>451.97</v>
      </c>
      <c r="BC460">
        <v>4.6199999999999998E-2</v>
      </c>
      <c r="BD460" s="70">
        <v>9791.49</v>
      </c>
      <c r="BE460" s="70">
        <v>2144.9699999999998</v>
      </c>
      <c r="BF460">
        <v>0.37580000000000002</v>
      </c>
      <c r="BG460">
        <v>0.59150000000000003</v>
      </c>
      <c r="BH460">
        <v>0.2248</v>
      </c>
      <c r="BI460">
        <v>0.13450000000000001</v>
      </c>
      <c r="BJ460">
        <v>3.1300000000000001E-2</v>
      </c>
      <c r="BK460">
        <v>1.78E-2</v>
      </c>
    </row>
    <row r="461" spans="1:63" x14ac:dyDescent="0.25">
      <c r="A461" t="s">
        <v>540</v>
      </c>
      <c r="B461">
        <v>48090</v>
      </c>
      <c r="C461">
        <v>85.95</v>
      </c>
      <c r="D461">
        <v>10.39</v>
      </c>
      <c r="E461">
        <v>850.52</v>
      </c>
      <c r="F461">
        <v>873.17</v>
      </c>
      <c r="G461">
        <v>2.8999999999999998E-3</v>
      </c>
      <c r="H461">
        <v>7.9000000000000008E-3</v>
      </c>
      <c r="I461">
        <v>1.1000000000000001E-3</v>
      </c>
      <c r="J461">
        <v>2.63E-2</v>
      </c>
      <c r="K461">
        <v>0.93579999999999997</v>
      </c>
      <c r="L461">
        <v>2.58E-2</v>
      </c>
      <c r="M461">
        <v>0.43590000000000001</v>
      </c>
      <c r="N461">
        <v>5.1999999999999998E-3</v>
      </c>
      <c r="O461">
        <v>0.1497</v>
      </c>
      <c r="P461" s="70">
        <v>48799.39</v>
      </c>
      <c r="Q461">
        <v>0.25530000000000003</v>
      </c>
      <c r="R461">
        <v>0.19020000000000001</v>
      </c>
      <c r="S461">
        <v>0.55449999999999999</v>
      </c>
      <c r="T461">
        <v>17.739999999999998</v>
      </c>
      <c r="U461">
        <v>7.35</v>
      </c>
      <c r="V461" s="70">
        <v>62797.55</v>
      </c>
      <c r="W461">
        <v>111.87</v>
      </c>
      <c r="X461" s="70">
        <v>103246.44</v>
      </c>
      <c r="Y461">
        <v>0.89529999999999998</v>
      </c>
      <c r="Z461">
        <v>6.0299999999999999E-2</v>
      </c>
      <c r="AA461">
        <v>4.4299999999999999E-2</v>
      </c>
      <c r="AB461">
        <v>0.1047</v>
      </c>
      <c r="AC461">
        <v>103.25</v>
      </c>
      <c r="AD461" s="70">
        <v>2552.15</v>
      </c>
      <c r="AE461">
        <v>368.96</v>
      </c>
      <c r="AF461" s="70">
        <v>92511.39</v>
      </c>
      <c r="AG461" t="s">
        <v>751</v>
      </c>
      <c r="AH461" s="70">
        <v>30977</v>
      </c>
      <c r="AI461" s="70">
        <v>42349.01</v>
      </c>
      <c r="AJ461">
        <v>38.119999999999997</v>
      </c>
      <c r="AK461">
        <v>23.69</v>
      </c>
      <c r="AL461">
        <v>27.33</v>
      </c>
      <c r="AM461">
        <v>4.5</v>
      </c>
      <c r="AN461" s="70">
        <v>1025.49</v>
      </c>
      <c r="AO461">
        <v>1.3627</v>
      </c>
      <c r="AP461" s="70">
        <v>1231.1199999999999</v>
      </c>
      <c r="AQ461" s="70">
        <v>1889.32</v>
      </c>
      <c r="AR461" s="70">
        <v>5382.3</v>
      </c>
      <c r="AS461">
        <v>370.83</v>
      </c>
      <c r="AT461">
        <v>279.97000000000003</v>
      </c>
      <c r="AU461" s="70">
        <v>9153.5499999999993</v>
      </c>
      <c r="AV461" s="70">
        <v>5592.72</v>
      </c>
      <c r="AW461">
        <v>0.53610000000000002</v>
      </c>
      <c r="AX461" s="70">
        <v>2922.35</v>
      </c>
      <c r="AY461">
        <v>0.28010000000000002</v>
      </c>
      <c r="AZ461" s="70">
        <v>1167.73</v>
      </c>
      <c r="BA461">
        <v>0.1119</v>
      </c>
      <c r="BB461">
        <v>748.85</v>
      </c>
      <c r="BC461">
        <v>7.1800000000000003E-2</v>
      </c>
      <c r="BD461" s="70">
        <v>10431.65</v>
      </c>
      <c r="BE461" s="70">
        <v>5061.68</v>
      </c>
      <c r="BF461">
        <v>1.9174</v>
      </c>
      <c r="BG461">
        <v>0.53380000000000005</v>
      </c>
      <c r="BH461">
        <v>0.21360000000000001</v>
      </c>
      <c r="BI461">
        <v>0.183</v>
      </c>
      <c r="BJ461">
        <v>3.6900000000000002E-2</v>
      </c>
      <c r="BK461">
        <v>3.27E-2</v>
      </c>
    </row>
    <row r="462" spans="1:63" x14ac:dyDescent="0.25">
      <c r="A462" t="s">
        <v>541</v>
      </c>
      <c r="B462">
        <v>47944</v>
      </c>
      <c r="C462">
        <v>123.1</v>
      </c>
      <c r="D462">
        <v>12.63</v>
      </c>
      <c r="E462" s="70">
        <v>1554.34</v>
      </c>
      <c r="F462" s="70">
        <v>1505.91</v>
      </c>
      <c r="G462">
        <v>2.5000000000000001E-3</v>
      </c>
      <c r="H462">
        <v>5.0000000000000001E-3</v>
      </c>
      <c r="I462">
        <v>1.4E-3</v>
      </c>
      <c r="J462">
        <v>8.6E-3</v>
      </c>
      <c r="K462">
        <v>0.96930000000000005</v>
      </c>
      <c r="L462">
        <v>1.32E-2</v>
      </c>
      <c r="M462">
        <v>0.5766</v>
      </c>
      <c r="N462">
        <v>1.6400000000000001E-2</v>
      </c>
      <c r="O462">
        <v>0.15720000000000001</v>
      </c>
      <c r="P462" s="70">
        <v>48633.49</v>
      </c>
      <c r="Q462">
        <v>0.21079999999999999</v>
      </c>
      <c r="R462">
        <v>0.19600000000000001</v>
      </c>
      <c r="S462">
        <v>0.59319999999999995</v>
      </c>
      <c r="T462">
        <v>17.489999999999998</v>
      </c>
      <c r="U462">
        <v>12.11</v>
      </c>
      <c r="V462" s="70">
        <v>62174.19</v>
      </c>
      <c r="W462">
        <v>124.02</v>
      </c>
      <c r="X462" s="70">
        <v>96704.88</v>
      </c>
      <c r="Y462">
        <v>0.75819999999999999</v>
      </c>
      <c r="Z462">
        <v>0.13650000000000001</v>
      </c>
      <c r="AA462">
        <v>0.1053</v>
      </c>
      <c r="AB462">
        <v>0.24179999999999999</v>
      </c>
      <c r="AC462">
        <v>96.7</v>
      </c>
      <c r="AD462" s="70">
        <v>2495.92</v>
      </c>
      <c r="AE462">
        <v>320.12</v>
      </c>
      <c r="AF462" s="70">
        <v>91076.78</v>
      </c>
      <c r="AG462" t="s">
        <v>751</v>
      </c>
      <c r="AH462" s="70">
        <v>28093</v>
      </c>
      <c r="AI462" s="70">
        <v>41062.230000000003</v>
      </c>
      <c r="AJ462">
        <v>33.18</v>
      </c>
      <c r="AK462">
        <v>24.24</v>
      </c>
      <c r="AL462">
        <v>25.79</v>
      </c>
      <c r="AM462">
        <v>3.7</v>
      </c>
      <c r="AN462" s="70">
        <v>1204.08</v>
      </c>
      <c r="AO462">
        <v>0.90800000000000003</v>
      </c>
      <c r="AP462" s="70">
        <v>1202.92</v>
      </c>
      <c r="AQ462" s="70">
        <v>2060.13</v>
      </c>
      <c r="AR462" s="70">
        <v>5495.55</v>
      </c>
      <c r="AS462">
        <v>481.5</v>
      </c>
      <c r="AT462">
        <v>282.66000000000003</v>
      </c>
      <c r="AU462" s="70">
        <v>9522.76</v>
      </c>
      <c r="AV462" s="70">
        <v>6256.96</v>
      </c>
      <c r="AW462">
        <v>0.58430000000000004</v>
      </c>
      <c r="AX462" s="70">
        <v>2320.46</v>
      </c>
      <c r="AY462">
        <v>0.2167</v>
      </c>
      <c r="AZ462">
        <v>867.07</v>
      </c>
      <c r="BA462">
        <v>8.1000000000000003E-2</v>
      </c>
      <c r="BB462" s="70">
        <v>1263.8</v>
      </c>
      <c r="BC462">
        <v>0.11799999999999999</v>
      </c>
      <c r="BD462" s="70">
        <v>10708.29</v>
      </c>
      <c r="BE462" s="70">
        <v>5418.69</v>
      </c>
      <c r="BF462">
        <v>2.0733000000000001</v>
      </c>
      <c r="BG462">
        <v>0.51690000000000003</v>
      </c>
      <c r="BH462">
        <v>0.2442</v>
      </c>
      <c r="BI462">
        <v>0.17430000000000001</v>
      </c>
      <c r="BJ462">
        <v>3.9100000000000003E-2</v>
      </c>
      <c r="BK462">
        <v>2.5499999999999998E-2</v>
      </c>
    </row>
    <row r="463" spans="1:63" x14ac:dyDescent="0.25">
      <c r="A463" t="s">
        <v>542</v>
      </c>
      <c r="B463">
        <v>44701</v>
      </c>
      <c r="C463">
        <v>26.43</v>
      </c>
      <c r="D463">
        <v>152.4</v>
      </c>
      <c r="E463" s="70">
        <v>4027.83</v>
      </c>
      <c r="F463" s="70">
        <v>3886.18</v>
      </c>
      <c r="G463">
        <v>3.4099999999999998E-2</v>
      </c>
      <c r="H463">
        <v>2.18E-2</v>
      </c>
      <c r="I463">
        <v>8.9999999999999998E-4</v>
      </c>
      <c r="J463">
        <v>2.6200000000000001E-2</v>
      </c>
      <c r="K463">
        <v>0.88990000000000002</v>
      </c>
      <c r="L463">
        <v>2.7099999999999999E-2</v>
      </c>
      <c r="M463">
        <v>0.14710000000000001</v>
      </c>
      <c r="N463">
        <v>1.5800000000000002E-2</v>
      </c>
      <c r="O463">
        <v>0.1053</v>
      </c>
      <c r="P463" s="70">
        <v>64041.01</v>
      </c>
      <c r="Q463">
        <v>0.22320000000000001</v>
      </c>
      <c r="R463">
        <v>0.20050000000000001</v>
      </c>
      <c r="S463">
        <v>0.57630000000000003</v>
      </c>
      <c r="T463">
        <v>19.670000000000002</v>
      </c>
      <c r="U463">
        <v>19.149999999999999</v>
      </c>
      <c r="V463" s="70">
        <v>86326.43</v>
      </c>
      <c r="W463">
        <v>207.97</v>
      </c>
      <c r="X463" s="70">
        <v>208053.21</v>
      </c>
      <c r="Y463">
        <v>0.77949999999999997</v>
      </c>
      <c r="Z463">
        <v>0.1981</v>
      </c>
      <c r="AA463">
        <v>2.23E-2</v>
      </c>
      <c r="AB463">
        <v>0.2205</v>
      </c>
      <c r="AC463">
        <v>208.05</v>
      </c>
      <c r="AD463" s="70">
        <v>8033.1</v>
      </c>
      <c r="AE463">
        <v>953.42</v>
      </c>
      <c r="AF463" s="70">
        <v>236475.14</v>
      </c>
      <c r="AG463" t="s">
        <v>751</v>
      </c>
      <c r="AH463" s="70">
        <v>46848</v>
      </c>
      <c r="AI463" s="70">
        <v>81648.87</v>
      </c>
      <c r="AJ463">
        <v>70.17</v>
      </c>
      <c r="AK463">
        <v>38.5</v>
      </c>
      <c r="AL463">
        <v>42.76</v>
      </c>
      <c r="AM463">
        <v>4.9000000000000004</v>
      </c>
      <c r="AN463" s="70">
        <v>1145.5899999999999</v>
      </c>
      <c r="AO463">
        <v>0.69630000000000003</v>
      </c>
      <c r="AP463" s="70">
        <v>1266.2</v>
      </c>
      <c r="AQ463" s="70">
        <v>1926.9</v>
      </c>
      <c r="AR463" s="70">
        <v>6213.86</v>
      </c>
      <c r="AS463">
        <v>609.07000000000005</v>
      </c>
      <c r="AT463">
        <v>294.33999999999997</v>
      </c>
      <c r="AU463" s="70">
        <v>10310.379999999999</v>
      </c>
      <c r="AV463" s="70">
        <v>2706.69</v>
      </c>
      <c r="AW463">
        <v>0.2472</v>
      </c>
      <c r="AX463" s="70">
        <v>7072.66</v>
      </c>
      <c r="AY463">
        <v>0.64600000000000002</v>
      </c>
      <c r="AZ463">
        <v>758.11</v>
      </c>
      <c r="BA463">
        <v>6.9199999999999998E-2</v>
      </c>
      <c r="BB463">
        <v>411.25</v>
      </c>
      <c r="BC463">
        <v>3.7600000000000001E-2</v>
      </c>
      <c r="BD463" s="70">
        <v>10948.71</v>
      </c>
      <c r="BE463" s="70">
        <v>1213.1400000000001</v>
      </c>
      <c r="BF463">
        <v>0.12889999999999999</v>
      </c>
      <c r="BG463">
        <v>0.60229999999999995</v>
      </c>
      <c r="BH463">
        <v>0.23089999999999999</v>
      </c>
      <c r="BI463">
        <v>0.1104</v>
      </c>
      <c r="BJ463">
        <v>3.27E-2</v>
      </c>
      <c r="BK463">
        <v>2.3699999999999999E-2</v>
      </c>
    </row>
    <row r="464" spans="1:63" x14ac:dyDescent="0.25">
      <c r="A464" t="s">
        <v>543</v>
      </c>
      <c r="B464">
        <v>47308</v>
      </c>
      <c r="C464">
        <v>170.52</v>
      </c>
      <c r="D464">
        <v>12.58</v>
      </c>
      <c r="E464" s="70">
        <v>2145.08</v>
      </c>
      <c r="F464" s="70">
        <v>2023.08</v>
      </c>
      <c r="G464">
        <v>5.3E-3</v>
      </c>
      <c r="H464">
        <v>1.7500000000000002E-2</v>
      </c>
      <c r="I464">
        <v>1E-3</v>
      </c>
      <c r="J464">
        <v>1.18E-2</v>
      </c>
      <c r="K464">
        <v>0.93889999999999996</v>
      </c>
      <c r="L464">
        <v>2.5600000000000001E-2</v>
      </c>
      <c r="M464">
        <v>0.54359999999999997</v>
      </c>
      <c r="N464">
        <v>4.4999999999999997E-3</v>
      </c>
      <c r="O464">
        <v>0.16320000000000001</v>
      </c>
      <c r="P464" s="70">
        <v>50273.22</v>
      </c>
      <c r="Q464">
        <v>0.1986</v>
      </c>
      <c r="R464">
        <v>0.1875</v>
      </c>
      <c r="S464">
        <v>0.61380000000000001</v>
      </c>
      <c r="T464">
        <v>17.23</v>
      </c>
      <c r="U464">
        <v>15.45</v>
      </c>
      <c r="V464" s="70">
        <v>68635.240000000005</v>
      </c>
      <c r="W464">
        <v>135.13999999999999</v>
      </c>
      <c r="X464" s="70">
        <v>147898.91</v>
      </c>
      <c r="Y464">
        <v>0.62329999999999997</v>
      </c>
      <c r="Z464">
        <v>0.18340000000000001</v>
      </c>
      <c r="AA464">
        <v>0.19320000000000001</v>
      </c>
      <c r="AB464">
        <v>0.37669999999999998</v>
      </c>
      <c r="AC464">
        <v>147.9</v>
      </c>
      <c r="AD464" s="70">
        <v>4224.93</v>
      </c>
      <c r="AE464">
        <v>439.43</v>
      </c>
      <c r="AF464" s="70">
        <v>137384.35</v>
      </c>
      <c r="AG464" t="s">
        <v>751</v>
      </c>
      <c r="AH464" s="70">
        <v>29326</v>
      </c>
      <c r="AI464" s="70">
        <v>44448.04</v>
      </c>
      <c r="AJ464">
        <v>39</v>
      </c>
      <c r="AK464">
        <v>26.72</v>
      </c>
      <c r="AL464">
        <v>29.71</v>
      </c>
      <c r="AM464">
        <v>4.1900000000000004</v>
      </c>
      <c r="AN464">
        <v>456.71</v>
      </c>
      <c r="AO464">
        <v>0.90510000000000002</v>
      </c>
      <c r="AP464" s="70">
        <v>1326.54</v>
      </c>
      <c r="AQ464" s="70">
        <v>1977.52</v>
      </c>
      <c r="AR464" s="70">
        <v>5797.36</v>
      </c>
      <c r="AS464">
        <v>404.97</v>
      </c>
      <c r="AT464">
        <v>265.27</v>
      </c>
      <c r="AU464" s="70">
        <v>9771.65</v>
      </c>
      <c r="AV464" s="70">
        <v>5180.4799999999996</v>
      </c>
      <c r="AW464">
        <v>0.4657</v>
      </c>
      <c r="AX464" s="70">
        <v>3886.3</v>
      </c>
      <c r="AY464">
        <v>0.3493</v>
      </c>
      <c r="AZ464">
        <v>931.57</v>
      </c>
      <c r="BA464">
        <v>8.3699999999999997E-2</v>
      </c>
      <c r="BB464" s="70">
        <v>1126.3699999999999</v>
      </c>
      <c r="BC464">
        <v>0.1012</v>
      </c>
      <c r="BD464" s="70">
        <v>11124.73</v>
      </c>
      <c r="BE464" s="70">
        <v>3572.26</v>
      </c>
      <c r="BF464">
        <v>1.0417000000000001</v>
      </c>
      <c r="BG464">
        <v>0.53300000000000003</v>
      </c>
      <c r="BH464">
        <v>0.2238</v>
      </c>
      <c r="BI464">
        <v>0.1802</v>
      </c>
      <c r="BJ464">
        <v>3.7499999999999999E-2</v>
      </c>
      <c r="BK464">
        <v>2.5399999999999999E-2</v>
      </c>
    </row>
    <row r="465" spans="1:63" x14ac:dyDescent="0.25">
      <c r="A465" t="s">
        <v>544</v>
      </c>
      <c r="B465">
        <v>49213</v>
      </c>
      <c r="C465">
        <v>63.86</v>
      </c>
      <c r="D465">
        <v>22.16</v>
      </c>
      <c r="E465" s="70">
        <v>1414.76</v>
      </c>
      <c r="F465" s="70">
        <v>1408.36</v>
      </c>
      <c r="G465">
        <v>5.5999999999999999E-3</v>
      </c>
      <c r="H465">
        <v>6.7999999999999996E-3</v>
      </c>
      <c r="I465">
        <v>1.4E-3</v>
      </c>
      <c r="J465">
        <v>1.6799999999999999E-2</v>
      </c>
      <c r="K465">
        <v>0.9496</v>
      </c>
      <c r="L465">
        <v>1.9800000000000002E-2</v>
      </c>
      <c r="M465">
        <v>0.29580000000000001</v>
      </c>
      <c r="N465">
        <v>5.7000000000000002E-3</v>
      </c>
      <c r="O465">
        <v>0.1182</v>
      </c>
      <c r="P465" s="70">
        <v>53080.55</v>
      </c>
      <c r="Q465">
        <v>0.2487</v>
      </c>
      <c r="R465">
        <v>0.1767</v>
      </c>
      <c r="S465">
        <v>0.5746</v>
      </c>
      <c r="T465">
        <v>19.28</v>
      </c>
      <c r="U465">
        <v>10.62</v>
      </c>
      <c r="V465" s="70">
        <v>69969.97</v>
      </c>
      <c r="W465">
        <v>128.75</v>
      </c>
      <c r="X465" s="70">
        <v>138106.81</v>
      </c>
      <c r="Y465">
        <v>0.85780000000000001</v>
      </c>
      <c r="Z465">
        <v>9.5299999999999996E-2</v>
      </c>
      <c r="AA465">
        <v>4.6899999999999997E-2</v>
      </c>
      <c r="AB465">
        <v>0.14219999999999999</v>
      </c>
      <c r="AC465">
        <v>138.11000000000001</v>
      </c>
      <c r="AD465" s="70">
        <v>4021.52</v>
      </c>
      <c r="AE465">
        <v>533.86</v>
      </c>
      <c r="AF465" s="70">
        <v>144590.32999999999</v>
      </c>
      <c r="AG465" t="s">
        <v>751</v>
      </c>
      <c r="AH465" s="70">
        <v>34966</v>
      </c>
      <c r="AI465" s="70">
        <v>51842.96</v>
      </c>
      <c r="AJ465">
        <v>45.89</v>
      </c>
      <c r="AK465">
        <v>27.85</v>
      </c>
      <c r="AL465">
        <v>30.47</v>
      </c>
      <c r="AM465">
        <v>4.79</v>
      </c>
      <c r="AN465" s="70">
        <v>1049.44</v>
      </c>
      <c r="AO465">
        <v>1.0101</v>
      </c>
      <c r="AP465" s="70">
        <v>1222.92</v>
      </c>
      <c r="AQ465" s="70">
        <v>1765.6</v>
      </c>
      <c r="AR465" s="70">
        <v>5090.47</v>
      </c>
      <c r="AS465">
        <v>452.22</v>
      </c>
      <c r="AT465">
        <v>203.71</v>
      </c>
      <c r="AU465" s="70">
        <v>8734.92</v>
      </c>
      <c r="AV465" s="70">
        <v>4405.62</v>
      </c>
      <c r="AW465">
        <v>0.44719999999999999</v>
      </c>
      <c r="AX465" s="70">
        <v>3751.29</v>
      </c>
      <c r="AY465">
        <v>0.38080000000000003</v>
      </c>
      <c r="AZ465" s="70">
        <v>1132.6199999999999</v>
      </c>
      <c r="BA465">
        <v>0.115</v>
      </c>
      <c r="BB465">
        <v>561.52</v>
      </c>
      <c r="BC465">
        <v>5.7000000000000002E-2</v>
      </c>
      <c r="BD465" s="70">
        <v>9851.0400000000009</v>
      </c>
      <c r="BE465" s="70">
        <v>3751.38</v>
      </c>
      <c r="BF465">
        <v>0.87509999999999999</v>
      </c>
      <c r="BG465">
        <v>0.56859999999999999</v>
      </c>
      <c r="BH465">
        <v>0.21779999999999999</v>
      </c>
      <c r="BI465">
        <v>0.15609999999999999</v>
      </c>
      <c r="BJ465">
        <v>3.6900000000000002E-2</v>
      </c>
      <c r="BK465">
        <v>2.0500000000000001E-2</v>
      </c>
    </row>
    <row r="466" spans="1:63" x14ac:dyDescent="0.25">
      <c r="A466" t="s">
        <v>545</v>
      </c>
      <c r="B466">
        <v>46144</v>
      </c>
      <c r="C466">
        <v>85.1</v>
      </c>
      <c r="D466">
        <v>28.55</v>
      </c>
      <c r="E466" s="70">
        <v>2429.64</v>
      </c>
      <c r="F466" s="70">
        <v>2381.4899999999998</v>
      </c>
      <c r="G466">
        <v>5.7000000000000002E-3</v>
      </c>
      <c r="H466">
        <v>8.0999999999999996E-3</v>
      </c>
      <c r="I466">
        <v>1.1999999999999999E-3</v>
      </c>
      <c r="J466">
        <v>1.21E-2</v>
      </c>
      <c r="K466">
        <v>0.95450000000000002</v>
      </c>
      <c r="L466">
        <v>1.84E-2</v>
      </c>
      <c r="M466">
        <v>0.31130000000000002</v>
      </c>
      <c r="N466">
        <v>4.7999999999999996E-3</v>
      </c>
      <c r="O466">
        <v>0.1221</v>
      </c>
      <c r="P466" s="70">
        <v>54754.559999999998</v>
      </c>
      <c r="Q466">
        <v>0.2132</v>
      </c>
      <c r="R466">
        <v>0.18840000000000001</v>
      </c>
      <c r="S466">
        <v>0.59840000000000004</v>
      </c>
      <c r="T466">
        <v>19.66</v>
      </c>
      <c r="U466">
        <v>14.15</v>
      </c>
      <c r="V466" s="70">
        <v>74234.960000000006</v>
      </c>
      <c r="W466">
        <v>167.09</v>
      </c>
      <c r="X466" s="70">
        <v>129142.41</v>
      </c>
      <c r="Y466">
        <v>0.83069999999999999</v>
      </c>
      <c r="Z466">
        <v>0.1226</v>
      </c>
      <c r="AA466">
        <v>4.6699999999999998E-2</v>
      </c>
      <c r="AB466">
        <v>0.16930000000000001</v>
      </c>
      <c r="AC466">
        <v>129.13999999999999</v>
      </c>
      <c r="AD466" s="70">
        <v>3684.38</v>
      </c>
      <c r="AE466">
        <v>492.99</v>
      </c>
      <c r="AF466" s="70">
        <v>137227.82</v>
      </c>
      <c r="AG466" t="s">
        <v>751</v>
      </c>
      <c r="AH466" s="70">
        <v>35107</v>
      </c>
      <c r="AI466" s="70">
        <v>51664.55</v>
      </c>
      <c r="AJ466">
        <v>46.57</v>
      </c>
      <c r="AK466">
        <v>27.5</v>
      </c>
      <c r="AL466">
        <v>29.3</v>
      </c>
      <c r="AM466">
        <v>4.8099999999999996</v>
      </c>
      <c r="AN466">
        <v>793.55</v>
      </c>
      <c r="AO466">
        <v>0.85609999999999997</v>
      </c>
      <c r="AP466" s="70">
        <v>1106.1600000000001</v>
      </c>
      <c r="AQ466" s="70">
        <v>1692.97</v>
      </c>
      <c r="AR466" s="70">
        <v>5084.79</v>
      </c>
      <c r="AS466">
        <v>412.34</v>
      </c>
      <c r="AT466">
        <v>201.15</v>
      </c>
      <c r="AU466" s="70">
        <v>8497.42</v>
      </c>
      <c r="AV466" s="70">
        <v>4491.95</v>
      </c>
      <c r="AW466">
        <v>0.48010000000000003</v>
      </c>
      <c r="AX466" s="70">
        <v>3455.87</v>
      </c>
      <c r="AY466">
        <v>0.36940000000000001</v>
      </c>
      <c r="AZ466">
        <v>868.85</v>
      </c>
      <c r="BA466">
        <v>9.2899999999999996E-2</v>
      </c>
      <c r="BB466">
        <v>539.92999999999995</v>
      </c>
      <c r="BC466">
        <v>5.7700000000000001E-2</v>
      </c>
      <c r="BD466" s="70">
        <v>9356.6</v>
      </c>
      <c r="BE466" s="70">
        <v>3693.98</v>
      </c>
      <c r="BF466">
        <v>0.90639999999999998</v>
      </c>
      <c r="BG466">
        <v>0.55059999999999998</v>
      </c>
      <c r="BH466">
        <v>0.23849999999999999</v>
      </c>
      <c r="BI466">
        <v>0.1535</v>
      </c>
      <c r="BJ466">
        <v>3.85E-2</v>
      </c>
      <c r="BK466">
        <v>1.89E-2</v>
      </c>
    </row>
    <row r="467" spans="1:63" x14ac:dyDescent="0.25">
      <c r="A467" t="s">
        <v>546</v>
      </c>
      <c r="B467">
        <v>45609</v>
      </c>
      <c r="C467">
        <v>43.62</v>
      </c>
      <c r="D467">
        <v>46.05</v>
      </c>
      <c r="E467" s="70">
        <v>2008.54</v>
      </c>
      <c r="F467" s="70">
        <v>1982.5</v>
      </c>
      <c r="G467">
        <v>1.4200000000000001E-2</v>
      </c>
      <c r="H467">
        <v>3.7199999999999997E-2</v>
      </c>
      <c r="I467">
        <v>1.6000000000000001E-3</v>
      </c>
      <c r="J467">
        <v>3.6600000000000001E-2</v>
      </c>
      <c r="K467">
        <v>0.86699999999999999</v>
      </c>
      <c r="L467">
        <v>4.3400000000000001E-2</v>
      </c>
      <c r="M467">
        <v>0.35830000000000001</v>
      </c>
      <c r="N467">
        <v>0.01</v>
      </c>
      <c r="O467">
        <v>0.1371</v>
      </c>
      <c r="P467" s="70">
        <v>59745.31</v>
      </c>
      <c r="Q467">
        <v>0.249</v>
      </c>
      <c r="R467">
        <v>0.18010000000000001</v>
      </c>
      <c r="S467">
        <v>0.57079999999999997</v>
      </c>
      <c r="T467">
        <v>17.53</v>
      </c>
      <c r="U467">
        <v>13.26</v>
      </c>
      <c r="V467" s="70">
        <v>79791.75</v>
      </c>
      <c r="W467">
        <v>147.07</v>
      </c>
      <c r="X467" s="70">
        <v>198104.63</v>
      </c>
      <c r="Y467">
        <v>0.63690000000000002</v>
      </c>
      <c r="Z467">
        <v>0.27479999999999999</v>
      </c>
      <c r="AA467">
        <v>8.8300000000000003E-2</v>
      </c>
      <c r="AB467">
        <v>0.36309999999999998</v>
      </c>
      <c r="AC467">
        <v>198.1</v>
      </c>
      <c r="AD467" s="70">
        <v>6603.56</v>
      </c>
      <c r="AE467">
        <v>618.9</v>
      </c>
      <c r="AF467" s="70">
        <v>231210.04</v>
      </c>
      <c r="AG467" t="s">
        <v>751</v>
      </c>
      <c r="AH467" s="70">
        <v>33652</v>
      </c>
      <c r="AI467" s="70">
        <v>52890.84</v>
      </c>
      <c r="AJ467">
        <v>51.58</v>
      </c>
      <c r="AK467">
        <v>31.42</v>
      </c>
      <c r="AL467">
        <v>34.869999999999997</v>
      </c>
      <c r="AM467">
        <v>4.63</v>
      </c>
      <c r="AN467" s="70">
        <v>1132.97</v>
      </c>
      <c r="AO467">
        <v>1.0168999999999999</v>
      </c>
      <c r="AP467" s="70">
        <v>1323.97</v>
      </c>
      <c r="AQ467" s="70">
        <v>1923.39</v>
      </c>
      <c r="AR467" s="70">
        <v>6092.6</v>
      </c>
      <c r="AS467">
        <v>607.15</v>
      </c>
      <c r="AT467">
        <v>298.69</v>
      </c>
      <c r="AU467" s="70">
        <v>10245.799999999999</v>
      </c>
      <c r="AV467" s="70">
        <v>3634.92</v>
      </c>
      <c r="AW467">
        <v>0.32279999999999998</v>
      </c>
      <c r="AX467" s="70">
        <v>5870.62</v>
      </c>
      <c r="AY467">
        <v>0.52139999999999997</v>
      </c>
      <c r="AZ467" s="70">
        <v>1120.06</v>
      </c>
      <c r="BA467">
        <v>9.9500000000000005E-2</v>
      </c>
      <c r="BB467">
        <v>634.76</v>
      </c>
      <c r="BC467">
        <v>5.6399999999999999E-2</v>
      </c>
      <c r="BD467" s="70">
        <v>11260.37</v>
      </c>
      <c r="BE467" s="70">
        <v>1747.3</v>
      </c>
      <c r="BF467">
        <v>0.33789999999999998</v>
      </c>
      <c r="BG467">
        <v>0.57640000000000002</v>
      </c>
      <c r="BH467">
        <v>0.2122</v>
      </c>
      <c r="BI467">
        <v>0.156</v>
      </c>
      <c r="BJ467">
        <v>3.3599999999999998E-2</v>
      </c>
      <c r="BK467">
        <v>2.18E-2</v>
      </c>
    </row>
    <row r="468" spans="1:63" x14ac:dyDescent="0.25">
      <c r="A468" t="s">
        <v>547</v>
      </c>
      <c r="B468">
        <v>49817</v>
      </c>
      <c r="C468">
        <v>51.67</v>
      </c>
      <c r="D468">
        <v>13.36</v>
      </c>
      <c r="E468">
        <v>690.19</v>
      </c>
      <c r="F468">
        <v>702.11</v>
      </c>
      <c r="G468">
        <v>3.0999999999999999E-3</v>
      </c>
      <c r="H468">
        <v>3.0000000000000001E-3</v>
      </c>
      <c r="I468">
        <v>5.0000000000000001E-4</v>
      </c>
      <c r="J468">
        <v>8.2000000000000007E-3</v>
      </c>
      <c r="K468">
        <v>0.97770000000000001</v>
      </c>
      <c r="L468">
        <v>7.4000000000000003E-3</v>
      </c>
      <c r="M468">
        <v>0.1981</v>
      </c>
      <c r="N468">
        <v>3.5999999999999999E-3</v>
      </c>
      <c r="O468">
        <v>0.1144</v>
      </c>
      <c r="P468" s="70">
        <v>51421.47</v>
      </c>
      <c r="Q468">
        <v>0.18679999999999999</v>
      </c>
      <c r="R468">
        <v>0.1797</v>
      </c>
      <c r="S468">
        <v>0.63349999999999995</v>
      </c>
      <c r="T468">
        <v>17</v>
      </c>
      <c r="U468">
        <v>6.11</v>
      </c>
      <c r="V468" s="70">
        <v>63301.14</v>
      </c>
      <c r="W468">
        <v>110.88</v>
      </c>
      <c r="X468" s="70">
        <v>121441.5</v>
      </c>
      <c r="Y468">
        <v>0.87729999999999997</v>
      </c>
      <c r="Z468">
        <v>8.8099999999999998E-2</v>
      </c>
      <c r="AA468">
        <v>3.4500000000000003E-2</v>
      </c>
      <c r="AB468">
        <v>0.1227</v>
      </c>
      <c r="AC468">
        <v>121.44</v>
      </c>
      <c r="AD468" s="70">
        <v>2963.53</v>
      </c>
      <c r="AE468">
        <v>435.93</v>
      </c>
      <c r="AF468" s="70">
        <v>113092.76</v>
      </c>
      <c r="AG468" t="s">
        <v>751</v>
      </c>
      <c r="AH468" s="70">
        <v>36997</v>
      </c>
      <c r="AI468" s="70">
        <v>55636.95</v>
      </c>
      <c r="AJ468">
        <v>37.119999999999997</v>
      </c>
      <c r="AK468">
        <v>23.5</v>
      </c>
      <c r="AL468">
        <v>26.98</v>
      </c>
      <c r="AM468">
        <v>4.97</v>
      </c>
      <c r="AN468" s="70">
        <v>1590.44</v>
      </c>
      <c r="AO468">
        <v>1.0589</v>
      </c>
      <c r="AP468" s="70">
        <v>1262.1300000000001</v>
      </c>
      <c r="AQ468" s="70">
        <v>1682.69</v>
      </c>
      <c r="AR468" s="70">
        <v>5525.65</v>
      </c>
      <c r="AS468">
        <v>334.66</v>
      </c>
      <c r="AT468">
        <v>280.07</v>
      </c>
      <c r="AU468" s="70">
        <v>9085.2099999999991</v>
      </c>
      <c r="AV468" s="70">
        <v>4861.66</v>
      </c>
      <c r="AW468">
        <v>0.46650000000000003</v>
      </c>
      <c r="AX468" s="70">
        <v>3696.46</v>
      </c>
      <c r="AY468">
        <v>0.35470000000000002</v>
      </c>
      <c r="AZ468" s="70">
        <v>1389.76</v>
      </c>
      <c r="BA468">
        <v>0.1333</v>
      </c>
      <c r="BB468">
        <v>474.78</v>
      </c>
      <c r="BC468">
        <v>4.5600000000000002E-2</v>
      </c>
      <c r="BD468" s="70">
        <v>10422.66</v>
      </c>
      <c r="BE468" s="70">
        <v>4404.01</v>
      </c>
      <c r="BF468">
        <v>1.0064</v>
      </c>
      <c r="BG468">
        <v>0.5655</v>
      </c>
      <c r="BH468">
        <v>0.22120000000000001</v>
      </c>
      <c r="BI468">
        <v>0.153</v>
      </c>
      <c r="BJ468">
        <v>3.5999999999999997E-2</v>
      </c>
      <c r="BK468">
        <v>2.4299999999999999E-2</v>
      </c>
    </row>
    <row r="469" spans="1:63" x14ac:dyDescent="0.25">
      <c r="A469" t="s">
        <v>548</v>
      </c>
      <c r="B469">
        <v>44735</v>
      </c>
      <c r="C469">
        <v>69.19</v>
      </c>
      <c r="D469">
        <v>35.229999999999997</v>
      </c>
      <c r="E469" s="70">
        <v>2437.25</v>
      </c>
      <c r="F469" s="70">
        <v>2314.27</v>
      </c>
      <c r="G469">
        <v>6.7000000000000002E-3</v>
      </c>
      <c r="H469">
        <v>1.14E-2</v>
      </c>
      <c r="I469">
        <v>1.2999999999999999E-3</v>
      </c>
      <c r="J469">
        <v>1.9300000000000001E-2</v>
      </c>
      <c r="K469">
        <v>0.93579999999999997</v>
      </c>
      <c r="L469">
        <v>2.5499999999999998E-2</v>
      </c>
      <c r="M469">
        <v>0.4627</v>
      </c>
      <c r="N469">
        <v>6.7999999999999996E-3</v>
      </c>
      <c r="O469">
        <v>0.152</v>
      </c>
      <c r="P469" s="70">
        <v>52849.36</v>
      </c>
      <c r="Q469">
        <v>0.1845</v>
      </c>
      <c r="R469">
        <v>0.19980000000000001</v>
      </c>
      <c r="S469">
        <v>0.61570000000000003</v>
      </c>
      <c r="T469">
        <v>18.100000000000001</v>
      </c>
      <c r="U469">
        <v>15.63</v>
      </c>
      <c r="V469" s="70">
        <v>70393.88</v>
      </c>
      <c r="W469">
        <v>151.15</v>
      </c>
      <c r="X469" s="70">
        <v>141068.44</v>
      </c>
      <c r="Y469">
        <v>0.71879999999999999</v>
      </c>
      <c r="Z469">
        <v>0.2185</v>
      </c>
      <c r="AA469">
        <v>6.2600000000000003E-2</v>
      </c>
      <c r="AB469">
        <v>0.28120000000000001</v>
      </c>
      <c r="AC469">
        <v>141.07</v>
      </c>
      <c r="AD469" s="70">
        <v>4401.8999999999996</v>
      </c>
      <c r="AE469">
        <v>517.33000000000004</v>
      </c>
      <c r="AF469" s="70">
        <v>148487.34</v>
      </c>
      <c r="AG469" t="s">
        <v>751</v>
      </c>
      <c r="AH469" s="70">
        <v>29809</v>
      </c>
      <c r="AI469" s="70">
        <v>46242.81</v>
      </c>
      <c r="AJ469">
        <v>46.55</v>
      </c>
      <c r="AK469">
        <v>28.92</v>
      </c>
      <c r="AL469">
        <v>32.93</v>
      </c>
      <c r="AM469">
        <v>3.98</v>
      </c>
      <c r="AN469">
        <v>808.38</v>
      </c>
      <c r="AO469">
        <v>1.0392999999999999</v>
      </c>
      <c r="AP469" s="70">
        <v>1157.6600000000001</v>
      </c>
      <c r="AQ469" s="70">
        <v>1768.16</v>
      </c>
      <c r="AR469" s="70">
        <v>5618.88</v>
      </c>
      <c r="AS469">
        <v>445.29</v>
      </c>
      <c r="AT469">
        <v>279.52</v>
      </c>
      <c r="AU469" s="70">
        <v>9269.51</v>
      </c>
      <c r="AV469" s="70">
        <v>4370.26</v>
      </c>
      <c r="AW469">
        <v>0.4249</v>
      </c>
      <c r="AX469" s="70">
        <v>4157.76</v>
      </c>
      <c r="AY469">
        <v>0.40429999999999999</v>
      </c>
      <c r="AZ469">
        <v>894.48</v>
      </c>
      <c r="BA469">
        <v>8.6999999999999994E-2</v>
      </c>
      <c r="BB469">
        <v>861.91</v>
      </c>
      <c r="BC469">
        <v>8.3799999999999999E-2</v>
      </c>
      <c r="BD469" s="70">
        <v>10284.42</v>
      </c>
      <c r="BE469" s="70">
        <v>2940.48</v>
      </c>
      <c r="BF469">
        <v>0.77110000000000001</v>
      </c>
      <c r="BG469">
        <v>0.55530000000000002</v>
      </c>
      <c r="BH469">
        <v>0.2145</v>
      </c>
      <c r="BI469">
        <v>0.1774</v>
      </c>
      <c r="BJ469">
        <v>3.2099999999999997E-2</v>
      </c>
      <c r="BK469">
        <v>2.0799999999999999E-2</v>
      </c>
    </row>
    <row r="470" spans="1:63" x14ac:dyDescent="0.25">
      <c r="A470" t="s">
        <v>549</v>
      </c>
      <c r="B470">
        <v>44743</v>
      </c>
      <c r="C470">
        <v>19.100000000000001</v>
      </c>
      <c r="D470">
        <v>217.15</v>
      </c>
      <c r="E470" s="70">
        <v>4146.59</v>
      </c>
      <c r="F470" s="70">
        <v>3270.05</v>
      </c>
      <c r="G470">
        <v>6.4999999999999997E-3</v>
      </c>
      <c r="H470">
        <v>0.36220000000000002</v>
      </c>
      <c r="I470">
        <v>1.1000000000000001E-3</v>
      </c>
      <c r="J470">
        <v>5.3100000000000001E-2</v>
      </c>
      <c r="K470">
        <v>0.48630000000000001</v>
      </c>
      <c r="L470">
        <v>9.0800000000000006E-2</v>
      </c>
      <c r="M470">
        <v>0.746</v>
      </c>
      <c r="N470">
        <v>2.2100000000000002E-2</v>
      </c>
      <c r="O470">
        <v>0.17749999999999999</v>
      </c>
      <c r="P470" s="70">
        <v>54835.05</v>
      </c>
      <c r="Q470">
        <v>0.2293</v>
      </c>
      <c r="R470">
        <v>0.17829999999999999</v>
      </c>
      <c r="S470">
        <v>0.59240000000000004</v>
      </c>
      <c r="T470">
        <v>18.45</v>
      </c>
      <c r="U470">
        <v>26.01</v>
      </c>
      <c r="V470" s="70">
        <v>74933.42</v>
      </c>
      <c r="W470">
        <v>157.26</v>
      </c>
      <c r="X470" s="70">
        <v>87033.63</v>
      </c>
      <c r="Y470">
        <v>0.63170000000000004</v>
      </c>
      <c r="Z470">
        <v>0.3115</v>
      </c>
      <c r="AA470">
        <v>5.6899999999999999E-2</v>
      </c>
      <c r="AB470">
        <v>0.36830000000000002</v>
      </c>
      <c r="AC470">
        <v>87.03</v>
      </c>
      <c r="AD470" s="70">
        <v>3553.75</v>
      </c>
      <c r="AE470">
        <v>440.43</v>
      </c>
      <c r="AF470" s="70">
        <v>94713.38</v>
      </c>
      <c r="AG470" t="s">
        <v>751</v>
      </c>
      <c r="AH470" s="70">
        <v>23858</v>
      </c>
      <c r="AI470" s="70">
        <v>35905.43</v>
      </c>
      <c r="AJ470">
        <v>55.02</v>
      </c>
      <c r="AK470">
        <v>38.5</v>
      </c>
      <c r="AL470">
        <v>42.6</v>
      </c>
      <c r="AM470">
        <v>4.4800000000000004</v>
      </c>
      <c r="AN470">
        <v>8.5399999999999991</v>
      </c>
      <c r="AO470">
        <v>1.1563000000000001</v>
      </c>
      <c r="AP470" s="70">
        <v>1532.39</v>
      </c>
      <c r="AQ470" s="70">
        <v>2300.64</v>
      </c>
      <c r="AR470" s="70">
        <v>6355.41</v>
      </c>
      <c r="AS470">
        <v>676.67</v>
      </c>
      <c r="AT470">
        <v>460.95</v>
      </c>
      <c r="AU470" s="70">
        <v>11326.07</v>
      </c>
      <c r="AV470" s="70">
        <v>7463.74</v>
      </c>
      <c r="AW470">
        <v>0.5454</v>
      </c>
      <c r="AX470" s="70">
        <v>3731.47</v>
      </c>
      <c r="AY470">
        <v>0.2727</v>
      </c>
      <c r="AZ470">
        <v>865.37</v>
      </c>
      <c r="BA470">
        <v>6.3200000000000006E-2</v>
      </c>
      <c r="BB470" s="70">
        <v>1624.93</v>
      </c>
      <c r="BC470">
        <v>0.1187</v>
      </c>
      <c r="BD470" s="70">
        <v>13685.51</v>
      </c>
      <c r="BE470" s="70">
        <v>3727</v>
      </c>
      <c r="BF470">
        <v>1.7361</v>
      </c>
      <c r="BG470">
        <v>0.49070000000000003</v>
      </c>
      <c r="BH470">
        <v>0.1978</v>
      </c>
      <c r="BI470">
        <v>0.27079999999999999</v>
      </c>
      <c r="BJ470">
        <v>2.3900000000000001E-2</v>
      </c>
      <c r="BK470">
        <v>1.67E-2</v>
      </c>
    </row>
    <row r="471" spans="1:63" x14ac:dyDescent="0.25">
      <c r="A471" t="s">
        <v>550</v>
      </c>
      <c r="B471">
        <v>49940</v>
      </c>
      <c r="C471">
        <v>107.52</v>
      </c>
      <c r="D471">
        <v>14.51</v>
      </c>
      <c r="E471" s="70">
        <v>1559.66</v>
      </c>
      <c r="F471" s="70">
        <v>1551.81</v>
      </c>
      <c r="G471">
        <v>2.5000000000000001E-3</v>
      </c>
      <c r="H471">
        <v>5.0000000000000001E-3</v>
      </c>
      <c r="I471">
        <v>1.2999999999999999E-3</v>
      </c>
      <c r="J471">
        <v>8.3999999999999995E-3</v>
      </c>
      <c r="K471">
        <v>0.96950000000000003</v>
      </c>
      <c r="L471">
        <v>1.34E-2</v>
      </c>
      <c r="M471">
        <v>0.42009999999999997</v>
      </c>
      <c r="N471">
        <v>1.4800000000000001E-2</v>
      </c>
      <c r="O471">
        <v>0.1376</v>
      </c>
      <c r="P471" s="70">
        <v>52166.65</v>
      </c>
      <c r="Q471">
        <v>0.16930000000000001</v>
      </c>
      <c r="R471">
        <v>0.18779999999999999</v>
      </c>
      <c r="S471">
        <v>0.64300000000000002</v>
      </c>
      <c r="T471">
        <v>18.34</v>
      </c>
      <c r="U471">
        <v>10.87</v>
      </c>
      <c r="V471" s="70">
        <v>69649.759999999995</v>
      </c>
      <c r="W471">
        <v>138.05000000000001</v>
      </c>
      <c r="X471" s="70">
        <v>121259.59</v>
      </c>
      <c r="Y471">
        <v>0.82779999999999998</v>
      </c>
      <c r="Z471">
        <v>0.10390000000000001</v>
      </c>
      <c r="AA471">
        <v>6.83E-2</v>
      </c>
      <c r="AB471">
        <v>0.17219999999999999</v>
      </c>
      <c r="AC471">
        <v>121.26</v>
      </c>
      <c r="AD471" s="70">
        <v>3403.17</v>
      </c>
      <c r="AE471">
        <v>425.45</v>
      </c>
      <c r="AF471" s="70">
        <v>120803.03</v>
      </c>
      <c r="AG471" t="s">
        <v>751</v>
      </c>
      <c r="AH471" s="70">
        <v>32141</v>
      </c>
      <c r="AI471" s="70">
        <v>46218.33</v>
      </c>
      <c r="AJ471">
        <v>41.56</v>
      </c>
      <c r="AK471">
        <v>26.89</v>
      </c>
      <c r="AL471">
        <v>30.47</v>
      </c>
      <c r="AM471">
        <v>4.5199999999999996</v>
      </c>
      <c r="AN471">
        <v>980.29</v>
      </c>
      <c r="AO471">
        <v>1.0945</v>
      </c>
      <c r="AP471" s="70">
        <v>1162.1500000000001</v>
      </c>
      <c r="AQ471" s="70">
        <v>1886.53</v>
      </c>
      <c r="AR471" s="70">
        <v>5218.57</v>
      </c>
      <c r="AS471">
        <v>411.4</v>
      </c>
      <c r="AT471">
        <v>252.22</v>
      </c>
      <c r="AU471" s="70">
        <v>8930.8700000000008</v>
      </c>
      <c r="AV471" s="70">
        <v>4925.88</v>
      </c>
      <c r="AW471">
        <v>0.48630000000000001</v>
      </c>
      <c r="AX471" s="70">
        <v>3311.82</v>
      </c>
      <c r="AY471">
        <v>0.32700000000000001</v>
      </c>
      <c r="AZ471" s="70">
        <v>1095.1500000000001</v>
      </c>
      <c r="BA471">
        <v>0.1081</v>
      </c>
      <c r="BB471">
        <v>795.58</v>
      </c>
      <c r="BC471">
        <v>7.85E-2</v>
      </c>
      <c r="BD471" s="70">
        <v>10128.42</v>
      </c>
      <c r="BE471" s="70">
        <v>4253.5</v>
      </c>
      <c r="BF471">
        <v>1.2503</v>
      </c>
      <c r="BG471">
        <v>0.54569999999999996</v>
      </c>
      <c r="BH471">
        <v>0.21690000000000001</v>
      </c>
      <c r="BI471">
        <v>0.17530000000000001</v>
      </c>
      <c r="BJ471">
        <v>3.8800000000000001E-2</v>
      </c>
      <c r="BK471">
        <v>2.3400000000000001E-2</v>
      </c>
    </row>
    <row r="472" spans="1:63" x14ac:dyDescent="0.25">
      <c r="A472" t="s">
        <v>551</v>
      </c>
      <c r="B472">
        <v>49130</v>
      </c>
      <c r="C472">
        <v>117.48</v>
      </c>
      <c r="D472">
        <v>12.8</v>
      </c>
      <c r="E472" s="70">
        <v>1503.78</v>
      </c>
      <c r="F472" s="70">
        <v>1455.54</v>
      </c>
      <c r="G472">
        <v>2.8E-3</v>
      </c>
      <c r="H472">
        <v>5.0000000000000001E-3</v>
      </c>
      <c r="I472">
        <v>1.5E-3</v>
      </c>
      <c r="J472">
        <v>9.5999999999999992E-3</v>
      </c>
      <c r="K472">
        <v>0.96699999999999997</v>
      </c>
      <c r="L472">
        <v>1.4200000000000001E-2</v>
      </c>
      <c r="M472">
        <v>0.53169999999999995</v>
      </c>
      <c r="N472">
        <v>1.66E-2</v>
      </c>
      <c r="O472">
        <v>0.14979999999999999</v>
      </c>
      <c r="P472" s="70">
        <v>49311.91</v>
      </c>
      <c r="Q472">
        <v>0.2127</v>
      </c>
      <c r="R472">
        <v>0.183</v>
      </c>
      <c r="S472">
        <v>0.60429999999999995</v>
      </c>
      <c r="T472">
        <v>17.8</v>
      </c>
      <c r="U472">
        <v>11.34</v>
      </c>
      <c r="V472" s="70">
        <v>64542.46</v>
      </c>
      <c r="W472">
        <v>127.97</v>
      </c>
      <c r="X472" s="70">
        <v>103678.16</v>
      </c>
      <c r="Y472">
        <v>0.77739999999999998</v>
      </c>
      <c r="Z472">
        <v>0.13020000000000001</v>
      </c>
      <c r="AA472">
        <v>9.2399999999999996E-2</v>
      </c>
      <c r="AB472">
        <v>0.22259999999999999</v>
      </c>
      <c r="AC472">
        <v>103.68</v>
      </c>
      <c r="AD472" s="70">
        <v>2795.3</v>
      </c>
      <c r="AE472">
        <v>359.39</v>
      </c>
      <c r="AF472" s="70">
        <v>99991.48</v>
      </c>
      <c r="AG472" t="s">
        <v>751</v>
      </c>
      <c r="AH472" s="70">
        <v>28290</v>
      </c>
      <c r="AI472" s="70">
        <v>41780.089999999997</v>
      </c>
      <c r="AJ472">
        <v>36.19</v>
      </c>
      <c r="AK472">
        <v>25.54</v>
      </c>
      <c r="AL472">
        <v>27.86</v>
      </c>
      <c r="AM472">
        <v>4.09</v>
      </c>
      <c r="AN472" s="70">
        <v>1299.92</v>
      </c>
      <c r="AO472">
        <v>1.0483</v>
      </c>
      <c r="AP472" s="70">
        <v>1201.19</v>
      </c>
      <c r="AQ472" s="70">
        <v>1998.76</v>
      </c>
      <c r="AR472" s="70">
        <v>5378.74</v>
      </c>
      <c r="AS472">
        <v>490.19</v>
      </c>
      <c r="AT472">
        <v>252.53</v>
      </c>
      <c r="AU472" s="70">
        <v>9321.4</v>
      </c>
      <c r="AV472" s="70">
        <v>5887.61</v>
      </c>
      <c r="AW472">
        <v>0.55800000000000005</v>
      </c>
      <c r="AX472" s="70">
        <v>2647.76</v>
      </c>
      <c r="AY472">
        <v>0.25090000000000001</v>
      </c>
      <c r="AZ472">
        <v>881.01</v>
      </c>
      <c r="BA472">
        <v>8.3500000000000005E-2</v>
      </c>
      <c r="BB472" s="70">
        <v>1134.58</v>
      </c>
      <c r="BC472">
        <v>0.1075</v>
      </c>
      <c r="BD472" s="70">
        <v>10550.96</v>
      </c>
      <c r="BE472" s="70">
        <v>4936.83</v>
      </c>
      <c r="BF472">
        <v>1.7957000000000001</v>
      </c>
      <c r="BG472">
        <v>0.51619999999999999</v>
      </c>
      <c r="BH472">
        <v>0.23599999999999999</v>
      </c>
      <c r="BI472">
        <v>0.18290000000000001</v>
      </c>
      <c r="BJ472">
        <v>3.95E-2</v>
      </c>
      <c r="BK472">
        <v>2.53E-2</v>
      </c>
    </row>
    <row r="473" spans="1:63" x14ac:dyDescent="0.25">
      <c r="A473" t="s">
        <v>552</v>
      </c>
      <c r="B473">
        <v>48355</v>
      </c>
      <c r="C473">
        <v>35.200000000000003</v>
      </c>
      <c r="D473">
        <v>29.06</v>
      </c>
      <c r="E473">
        <v>974.06</v>
      </c>
      <c r="F473">
        <v>928.79</v>
      </c>
      <c r="G473">
        <v>3.3999999999999998E-3</v>
      </c>
      <c r="H473">
        <v>1.78E-2</v>
      </c>
      <c r="I473">
        <v>6.9999999999999999E-4</v>
      </c>
      <c r="J473">
        <v>1.2500000000000001E-2</v>
      </c>
      <c r="K473">
        <v>0.93600000000000005</v>
      </c>
      <c r="L473">
        <v>2.9499999999999998E-2</v>
      </c>
      <c r="M473">
        <v>0.64129999999999998</v>
      </c>
      <c r="N473">
        <v>1.8E-3</v>
      </c>
      <c r="O473">
        <v>0.1837</v>
      </c>
      <c r="P473" s="70">
        <v>45894.94</v>
      </c>
      <c r="Q473">
        <v>0.2492</v>
      </c>
      <c r="R473">
        <v>0.1888</v>
      </c>
      <c r="S473">
        <v>0.56200000000000006</v>
      </c>
      <c r="T473">
        <v>16.559999999999999</v>
      </c>
      <c r="U473">
        <v>8.4</v>
      </c>
      <c r="V473" s="70">
        <v>60175.41</v>
      </c>
      <c r="W473">
        <v>111.67</v>
      </c>
      <c r="X473" s="70">
        <v>86509.34</v>
      </c>
      <c r="Y473">
        <v>0.76160000000000005</v>
      </c>
      <c r="Z473">
        <v>0.16450000000000001</v>
      </c>
      <c r="AA473">
        <v>7.3899999999999993E-2</v>
      </c>
      <c r="AB473">
        <v>0.2384</v>
      </c>
      <c r="AC473">
        <v>86.51</v>
      </c>
      <c r="AD473" s="70">
        <v>2484.91</v>
      </c>
      <c r="AE473">
        <v>354.25</v>
      </c>
      <c r="AF473" s="70">
        <v>85697.84</v>
      </c>
      <c r="AG473" t="s">
        <v>751</v>
      </c>
      <c r="AH473" s="70">
        <v>26200</v>
      </c>
      <c r="AI473" s="70">
        <v>38474.5</v>
      </c>
      <c r="AJ473">
        <v>41.93</v>
      </c>
      <c r="AK473">
        <v>26.83</v>
      </c>
      <c r="AL473">
        <v>31.91</v>
      </c>
      <c r="AM473">
        <v>4.1399999999999997</v>
      </c>
      <c r="AN473">
        <v>573.29999999999995</v>
      </c>
      <c r="AO473">
        <v>0.92889999999999995</v>
      </c>
      <c r="AP473" s="70">
        <v>1407.66</v>
      </c>
      <c r="AQ473" s="70">
        <v>2004.07</v>
      </c>
      <c r="AR473" s="70">
        <v>5388.55</v>
      </c>
      <c r="AS473">
        <v>430.62</v>
      </c>
      <c r="AT473">
        <v>231.44</v>
      </c>
      <c r="AU473" s="70">
        <v>9462.34</v>
      </c>
      <c r="AV473" s="70">
        <v>6346.14</v>
      </c>
      <c r="AW473">
        <v>0.57789999999999997</v>
      </c>
      <c r="AX473" s="70">
        <v>2234.91</v>
      </c>
      <c r="AY473">
        <v>0.20349999999999999</v>
      </c>
      <c r="AZ473" s="70">
        <v>1057.95</v>
      </c>
      <c r="BA473">
        <v>9.6299999999999997E-2</v>
      </c>
      <c r="BB473" s="70">
        <v>1342.21</v>
      </c>
      <c r="BC473">
        <v>0.1222</v>
      </c>
      <c r="BD473" s="70">
        <v>10981.22</v>
      </c>
      <c r="BE473" s="70">
        <v>5161.97</v>
      </c>
      <c r="BF473">
        <v>2.1545000000000001</v>
      </c>
      <c r="BG473">
        <v>0.53990000000000005</v>
      </c>
      <c r="BH473">
        <v>0.2359</v>
      </c>
      <c r="BI473">
        <v>0.23050000000000001</v>
      </c>
      <c r="BJ473">
        <v>3.44E-2</v>
      </c>
      <c r="BK473">
        <v>1.6400000000000001E-2</v>
      </c>
    </row>
    <row r="474" spans="1:63" x14ac:dyDescent="0.25">
      <c r="A474" t="s">
        <v>553</v>
      </c>
      <c r="B474">
        <v>49684</v>
      </c>
      <c r="C474">
        <v>102.6</v>
      </c>
      <c r="D474">
        <v>10.07</v>
      </c>
      <c r="E474">
        <v>984.06</v>
      </c>
      <c r="F474">
        <v>994.35</v>
      </c>
      <c r="G474">
        <v>3.8E-3</v>
      </c>
      <c r="H474">
        <v>6.3E-3</v>
      </c>
      <c r="I474">
        <v>8.0000000000000004E-4</v>
      </c>
      <c r="J474">
        <v>3.5400000000000001E-2</v>
      </c>
      <c r="K474">
        <v>0.92979999999999996</v>
      </c>
      <c r="L474">
        <v>2.4E-2</v>
      </c>
      <c r="M474">
        <v>0.37390000000000001</v>
      </c>
      <c r="N474">
        <v>4.0000000000000001E-3</v>
      </c>
      <c r="O474">
        <v>0.151</v>
      </c>
      <c r="P474" s="70">
        <v>50138.77</v>
      </c>
      <c r="Q474">
        <v>0.25209999999999999</v>
      </c>
      <c r="R474">
        <v>0.1784</v>
      </c>
      <c r="S474">
        <v>0.56940000000000002</v>
      </c>
      <c r="T474">
        <v>16.920000000000002</v>
      </c>
      <c r="U474">
        <v>9.26</v>
      </c>
      <c r="V474" s="70">
        <v>59194.6</v>
      </c>
      <c r="W474">
        <v>102.56</v>
      </c>
      <c r="X474" s="70">
        <v>113562.71</v>
      </c>
      <c r="Y474">
        <v>0.88870000000000005</v>
      </c>
      <c r="Z474">
        <v>6.3200000000000006E-2</v>
      </c>
      <c r="AA474">
        <v>4.8099999999999997E-2</v>
      </c>
      <c r="AB474">
        <v>0.1113</v>
      </c>
      <c r="AC474">
        <v>113.56</v>
      </c>
      <c r="AD474" s="70">
        <v>2735.48</v>
      </c>
      <c r="AE474">
        <v>390.63</v>
      </c>
      <c r="AF474" s="70">
        <v>106290.71</v>
      </c>
      <c r="AG474" t="s">
        <v>751</v>
      </c>
      <c r="AH474" s="70">
        <v>32424</v>
      </c>
      <c r="AI474" s="70">
        <v>44962.92</v>
      </c>
      <c r="AJ474">
        <v>38.19</v>
      </c>
      <c r="AK474">
        <v>22.93</v>
      </c>
      <c r="AL474">
        <v>27.31</v>
      </c>
      <c r="AM474">
        <v>4.3499999999999996</v>
      </c>
      <c r="AN474" s="70">
        <v>1331.59</v>
      </c>
      <c r="AO474">
        <v>1.345</v>
      </c>
      <c r="AP474" s="70">
        <v>1258.1600000000001</v>
      </c>
      <c r="AQ474" s="70">
        <v>1855.21</v>
      </c>
      <c r="AR474" s="70">
        <v>5504.57</v>
      </c>
      <c r="AS474">
        <v>425.88</v>
      </c>
      <c r="AT474">
        <v>227.24</v>
      </c>
      <c r="AU474" s="70">
        <v>9271.06</v>
      </c>
      <c r="AV474" s="70">
        <v>5247.66</v>
      </c>
      <c r="AW474">
        <v>0.50280000000000002</v>
      </c>
      <c r="AX474" s="70">
        <v>3416.31</v>
      </c>
      <c r="AY474">
        <v>0.32729999999999998</v>
      </c>
      <c r="AZ474" s="70">
        <v>1138.6600000000001</v>
      </c>
      <c r="BA474">
        <v>0.1091</v>
      </c>
      <c r="BB474">
        <v>635.08000000000004</v>
      </c>
      <c r="BC474">
        <v>6.08E-2</v>
      </c>
      <c r="BD474" s="70">
        <v>10437.700000000001</v>
      </c>
      <c r="BE474" s="70">
        <v>4563.2</v>
      </c>
      <c r="BF474">
        <v>1.5384</v>
      </c>
      <c r="BG474">
        <v>0.53600000000000003</v>
      </c>
      <c r="BH474">
        <v>0.21290000000000001</v>
      </c>
      <c r="BI474">
        <v>0.18479999999999999</v>
      </c>
      <c r="BJ474">
        <v>3.7400000000000003E-2</v>
      </c>
      <c r="BK474">
        <v>2.8899999999999999E-2</v>
      </c>
    </row>
    <row r="475" spans="1:63" x14ac:dyDescent="0.25">
      <c r="A475" t="s">
        <v>554</v>
      </c>
      <c r="B475">
        <v>46003</v>
      </c>
      <c r="C475">
        <v>51.57</v>
      </c>
      <c r="D475">
        <v>18.899999999999999</v>
      </c>
      <c r="E475">
        <v>974.63</v>
      </c>
      <c r="F475">
        <v>993</v>
      </c>
      <c r="G475">
        <v>5.0000000000000001E-3</v>
      </c>
      <c r="H475">
        <v>5.4999999999999997E-3</v>
      </c>
      <c r="I475">
        <v>1.1000000000000001E-3</v>
      </c>
      <c r="J475">
        <v>7.7999999999999996E-3</v>
      </c>
      <c r="K475">
        <v>0.96860000000000002</v>
      </c>
      <c r="L475">
        <v>1.2E-2</v>
      </c>
      <c r="M475">
        <v>0.3281</v>
      </c>
      <c r="N475">
        <v>5.1999999999999998E-3</v>
      </c>
      <c r="O475">
        <v>0.13020000000000001</v>
      </c>
      <c r="P475" s="70">
        <v>51679.66</v>
      </c>
      <c r="Q475">
        <v>0.21249999999999999</v>
      </c>
      <c r="R475">
        <v>0.1799</v>
      </c>
      <c r="S475">
        <v>0.60760000000000003</v>
      </c>
      <c r="T475">
        <v>18.07</v>
      </c>
      <c r="U475">
        <v>7.89</v>
      </c>
      <c r="V475" s="70">
        <v>65891.929999999993</v>
      </c>
      <c r="W475">
        <v>118.68</v>
      </c>
      <c r="X475" s="70">
        <v>136661.54999999999</v>
      </c>
      <c r="Y475">
        <v>0.82330000000000003</v>
      </c>
      <c r="Z475">
        <v>0.12280000000000001</v>
      </c>
      <c r="AA475">
        <v>5.3999999999999999E-2</v>
      </c>
      <c r="AB475">
        <v>0.1767</v>
      </c>
      <c r="AC475">
        <v>136.66</v>
      </c>
      <c r="AD475" s="70">
        <v>4175.42</v>
      </c>
      <c r="AE475">
        <v>559.28</v>
      </c>
      <c r="AF475" s="70">
        <v>135682.98000000001</v>
      </c>
      <c r="AG475" t="s">
        <v>751</v>
      </c>
      <c r="AH475" s="70">
        <v>32845</v>
      </c>
      <c r="AI475" s="70">
        <v>50102.8</v>
      </c>
      <c r="AJ475">
        <v>48.65</v>
      </c>
      <c r="AK475">
        <v>28.99</v>
      </c>
      <c r="AL475">
        <v>33.22</v>
      </c>
      <c r="AM475">
        <v>4.91</v>
      </c>
      <c r="AN475" s="70">
        <v>1241.22</v>
      </c>
      <c r="AO475">
        <v>0.97660000000000002</v>
      </c>
      <c r="AP475" s="70">
        <v>1291.49</v>
      </c>
      <c r="AQ475" s="70">
        <v>1801.91</v>
      </c>
      <c r="AR475" s="70">
        <v>5219.22</v>
      </c>
      <c r="AS475">
        <v>404.96</v>
      </c>
      <c r="AT475">
        <v>298.95</v>
      </c>
      <c r="AU475" s="70">
        <v>9016.5499999999993</v>
      </c>
      <c r="AV475" s="70">
        <v>4224.68</v>
      </c>
      <c r="AW475">
        <v>0.42920000000000003</v>
      </c>
      <c r="AX475" s="70">
        <v>3747.11</v>
      </c>
      <c r="AY475">
        <v>0.38059999999999999</v>
      </c>
      <c r="AZ475" s="70">
        <v>1242.9100000000001</v>
      </c>
      <c r="BA475">
        <v>0.1263</v>
      </c>
      <c r="BB475">
        <v>629.4</v>
      </c>
      <c r="BC475">
        <v>6.3899999999999998E-2</v>
      </c>
      <c r="BD475" s="70">
        <v>9844.1</v>
      </c>
      <c r="BE475" s="70">
        <v>3521.2</v>
      </c>
      <c r="BF475">
        <v>0.81379999999999997</v>
      </c>
      <c r="BG475">
        <v>0.56559999999999999</v>
      </c>
      <c r="BH475">
        <v>0.2175</v>
      </c>
      <c r="BI475">
        <v>0.1555</v>
      </c>
      <c r="BJ475">
        <v>3.2800000000000003E-2</v>
      </c>
      <c r="BK475">
        <v>2.86E-2</v>
      </c>
    </row>
    <row r="476" spans="1:63" x14ac:dyDescent="0.25">
      <c r="A476" t="s">
        <v>555</v>
      </c>
      <c r="B476">
        <v>44750</v>
      </c>
      <c r="C476">
        <v>26.9</v>
      </c>
      <c r="D476">
        <v>273.5</v>
      </c>
      <c r="E476" s="70">
        <v>7358.53</v>
      </c>
      <c r="F476" s="70">
        <v>6924.19</v>
      </c>
      <c r="G476">
        <v>5.0900000000000001E-2</v>
      </c>
      <c r="H476">
        <v>0.18390000000000001</v>
      </c>
      <c r="I476">
        <v>1.5E-3</v>
      </c>
      <c r="J476">
        <v>3.9399999999999998E-2</v>
      </c>
      <c r="K476">
        <v>0.66910000000000003</v>
      </c>
      <c r="L476">
        <v>5.5199999999999999E-2</v>
      </c>
      <c r="M476">
        <v>0.26</v>
      </c>
      <c r="N476">
        <v>3.9800000000000002E-2</v>
      </c>
      <c r="O476">
        <v>0.1231</v>
      </c>
      <c r="P476" s="70">
        <v>65270.25</v>
      </c>
      <c r="Q476">
        <v>0.25409999999999999</v>
      </c>
      <c r="R476">
        <v>0.2112</v>
      </c>
      <c r="S476">
        <v>0.53469999999999995</v>
      </c>
      <c r="T476">
        <v>18.559999999999999</v>
      </c>
      <c r="U476">
        <v>37.799999999999997</v>
      </c>
      <c r="V476" s="70">
        <v>87417.09</v>
      </c>
      <c r="W476">
        <v>192.68</v>
      </c>
      <c r="X476" s="70">
        <v>154797.20000000001</v>
      </c>
      <c r="Y476">
        <v>0.78939999999999999</v>
      </c>
      <c r="Z476">
        <v>0.19009999999999999</v>
      </c>
      <c r="AA476">
        <v>2.0500000000000001E-2</v>
      </c>
      <c r="AB476">
        <v>0.21060000000000001</v>
      </c>
      <c r="AC476">
        <v>154.80000000000001</v>
      </c>
      <c r="AD476" s="70">
        <v>7422.91</v>
      </c>
      <c r="AE476">
        <v>909.2</v>
      </c>
      <c r="AF476" s="70">
        <v>184053.15</v>
      </c>
      <c r="AG476" t="s">
        <v>751</v>
      </c>
      <c r="AH476" s="70">
        <v>44696</v>
      </c>
      <c r="AI476" s="70">
        <v>73087.33</v>
      </c>
      <c r="AJ476">
        <v>82.93</v>
      </c>
      <c r="AK476">
        <v>47</v>
      </c>
      <c r="AL476">
        <v>52.95</v>
      </c>
      <c r="AM476">
        <v>5</v>
      </c>
      <c r="AN476" s="70">
        <v>1219.49</v>
      </c>
      <c r="AO476">
        <v>0.91810000000000003</v>
      </c>
      <c r="AP476" s="70">
        <v>1373.31</v>
      </c>
      <c r="AQ476" s="70">
        <v>2034.83</v>
      </c>
      <c r="AR476" s="70">
        <v>6640.05</v>
      </c>
      <c r="AS476">
        <v>722.35</v>
      </c>
      <c r="AT476">
        <v>341.29</v>
      </c>
      <c r="AU476" s="70">
        <v>11111.82</v>
      </c>
      <c r="AV476" s="70">
        <v>3649.76</v>
      </c>
      <c r="AW476">
        <v>0.3049</v>
      </c>
      <c r="AX476" s="70">
        <v>6914.51</v>
      </c>
      <c r="AY476">
        <v>0.57769999999999999</v>
      </c>
      <c r="AZ476">
        <v>855.66</v>
      </c>
      <c r="BA476">
        <v>7.1499999999999994E-2</v>
      </c>
      <c r="BB476">
        <v>548.98</v>
      </c>
      <c r="BC476">
        <v>4.5900000000000003E-2</v>
      </c>
      <c r="BD476" s="70">
        <v>11968.92</v>
      </c>
      <c r="BE476" s="70">
        <v>1968.71</v>
      </c>
      <c r="BF476">
        <v>0.2863</v>
      </c>
      <c r="BG476">
        <v>0.59440000000000004</v>
      </c>
      <c r="BH476">
        <v>0.22489999999999999</v>
      </c>
      <c r="BI476">
        <v>0.1258</v>
      </c>
      <c r="BJ476">
        <v>2.9700000000000001E-2</v>
      </c>
      <c r="BK476">
        <v>2.52E-2</v>
      </c>
    </row>
    <row r="477" spans="1:63" x14ac:dyDescent="0.25">
      <c r="A477" t="s">
        <v>556</v>
      </c>
      <c r="B477">
        <v>45799</v>
      </c>
      <c r="C477">
        <v>39.14</v>
      </c>
      <c r="D477">
        <v>82.8</v>
      </c>
      <c r="E477" s="70">
        <v>3241.19</v>
      </c>
      <c r="F477" s="70">
        <v>3063.64</v>
      </c>
      <c r="G477">
        <v>1.4500000000000001E-2</v>
      </c>
      <c r="H477">
        <v>0.05</v>
      </c>
      <c r="I477">
        <v>1.9E-3</v>
      </c>
      <c r="J477">
        <v>3.56E-2</v>
      </c>
      <c r="K477">
        <v>0.85199999999999998</v>
      </c>
      <c r="L477">
        <v>4.5900000000000003E-2</v>
      </c>
      <c r="M477">
        <v>0.28570000000000001</v>
      </c>
      <c r="N477">
        <v>1.29E-2</v>
      </c>
      <c r="O477">
        <v>0.12429999999999999</v>
      </c>
      <c r="P477" s="70">
        <v>57839.7</v>
      </c>
      <c r="Q477">
        <v>0.20419999999999999</v>
      </c>
      <c r="R477">
        <v>0.21379999999999999</v>
      </c>
      <c r="S477">
        <v>0.58199999999999996</v>
      </c>
      <c r="T477">
        <v>19.600000000000001</v>
      </c>
      <c r="U477">
        <v>18</v>
      </c>
      <c r="V477" s="70">
        <v>77746.16</v>
      </c>
      <c r="W477">
        <v>176.31</v>
      </c>
      <c r="X477" s="70">
        <v>156040.72</v>
      </c>
      <c r="Y477">
        <v>0.78700000000000003</v>
      </c>
      <c r="Z477">
        <v>0.17949999999999999</v>
      </c>
      <c r="AA477">
        <v>3.3500000000000002E-2</v>
      </c>
      <c r="AB477">
        <v>0.21299999999999999</v>
      </c>
      <c r="AC477">
        <v>156.04</v>
      </c>
      <c r="AD477" s="70">
        <v>5872.54</v>
      </c>
      <c r="AE477">
        <v>726.54</v>
      </c>
      <c r="AF477" s="70">
        <v>178045.85</v>
      </c>
      <c r="AG477" t="s">
        <v>751</v>
      </c>
      <c r="AH477" s="70">
        <v>36300</v>
      </c>
      <c r="AI477" s="70">
        <v>59055.08</v>
      </c>
      <c r="AJ477">
        <v>55.19</v>
      </c>
      <c r="AK477">
        <v>36.82</v>
      </c>
      <c r="AL477">
        <v>39.65</v>
      </c>
      <c r="AM477">
        <v>5.1100000000000003</v>
      </c>
      <c r="AN477" s="70">
        <v>1169.52</v>
      </c>
      <c r="AO477">
        <v>0.88360000000000005</v>
      </c>
      <c r="AP477" s="70">
        <v>1161.32</v>
      </c>
      <c r="AQ477" s="70">
        <v>1779.23</v>
      </c>
      <c r="AR477" s="70">
        <v>5374.79</v>
      </c>
      <c r="AS477">
        <v>532.03</v>
      </c>
      <c r="AT477">
        <v>220.93</v>
      </c>
      <c r="AU477" s="70">
        <v>9068.2999999999993</v>
      </c>
      <c r="AV477" s="70">
        <v>3408.36</v>
      </c>
      <c r="AW477">
        <v>0.33610000000000001</v>
      </c>
      <c r="AX477" s="70">
        <v>5383.8</v>
      </c>
      <c r="AY477">
        <v>0.53080000000000005</v>
      </c>
      <c r="AZ477">
        <v>810.5</v>
      </c>
      <c r="BA477">
        <v>7.9899999999999999E-2</v>
      </c>
      <c r="BB477">
        <v>539.20000000000005</v>
      </c>
      <c r="BC477">
        <v>5.3199999999999997E-2</v>
      </c>
      <c r="BD477" s="70">
        <v>10141.86</v>
      </c>
      <c r="BE477" s="70">
        <v>1863.41</v>
      </c>
      <c r="BF477">
        <v>0.33810000000000001</v>
      </c>
      <c r="BG477">
        <v>0.56720000000000004</v>
      </c>
      <c r="BH477">
        <v>0.21870000000000001</v>
      </c>
      <c r="BI477">
        <v>0.1638</v>
      </c>
      <c r="BJ477">
        <v>3.1399999999999997E-2</v>
      </c>
      <c r="BK477">
        <v>1.8800000000000001E-2</v>
      </c>
    </row>
    <row r="478" spans="1:63" x14ac:dyDescent="0.25">
      <c r="A478" t="s">
        <v>557</v>
      </c>
      <c r="B478">
        <v>44768</v>
      </c>
      <c r="C478">
        <v>45.14</v>
      </c>
      <c r="D478">
        <v>46.92</v>
      </c>
      <c r="E478" s="70">
        <v>2118.29</v>
      </c>
      <c r="F478" s="70">
        <v>2068.8200000000002</v>
      </c>
      <c r="G478">
        <v>1.34E-2</v>
      </c>
      <c r="H478">
        <v>4.5100000000000001E-2</v>
      </c>
      <c r="I478">
        <v>1.6000000000000001E-3</v>
      </c>
      <c r="J478">
        <v>3.5299999999999998E-2</v>
      </c>
      <c r="K478">
        <v>0.85499999999999998</v>
      </c>
      <c r="L478">
        <v>4.9500000000000002E-2</v>
      </c>
      <c r="M478">
        <v>0.40949999999999998</v>
      </c>
      <c r="N478">
        <v>1.06E-2</v>
      </c>
      <c r="O478">
        <v>0.1356</v>
      </c>
      <c r="P478" s="70">
        <v>55581.02</v>
      </c>
      <c r="Q478">
        <v>0.26150000000000001</v>
      </c>
      <c r="R478">
        <v>0.185</v>
      </c>
      <c r="S478">
        <v>0.55349999999999999</v>
      </c>
      <c r="T478">
        <v>17.510000000000002</v>
      </c>
      <c r="U478">
        <v>14.14</v>
      </c>
      <c r="V478" s="70">
        <v>76375.520000000004</v>
      </c>
      <c r="W478">
        <v>145.81</v>
      </c>
      <c r="X478" s="70">
        <v>166338.76</v>
      </c>
      <c r="Y478">
        <v>0.67310000000000003</v>
      </c>
      <c r="Z478">
        <v>0.28920000000000001</v>
      </c>
      <c r="AA478">
        <v>3.7699999999999997E-2</v>
      </c>
      <c r="AB478">
        <v>0.32690000000000002</v>
      </c>
      <c r="AC478">
        <v>166.34</v>
      </c>
      <c r="AD478" s="70">
        <v>5411.25</v>
      </c>
      <c r="AE478">
        <v>592.96</v>
      </c>
      <c r="AF478" s="70">
        <v>175511.7</v>
      </c>
      <c r="AG478" t="s">
        <v>751</v>
      </c>
      <c r="AH478" s="70">
        <v>31445</v>
      </c>
      <c r="AI478" s="70">
        <v>49178.46</v>
      </c>
      <c r="AJ478">
        <v>51.68</v>
      </c>
      <c r="AK478">
        <v>31.46</v>
      </c>
      <c r="AL478">
        <v>35.76</v>
      </c>
      <c r="AM478">
        <v>4.75</v>
      </c>
      <c r="AN478" s="70">
        <v>1204.01</v>
      </c>
      <c r="AO478">
        <v>0.96909999999999996</v>
      </c>
      <c r="AP478" s="70">
        <v>1249.08</v>
      </c>
      <c r="AQ478" s="70">
        <v>1701.17</v>
      </c>
      <c r="AR478" s="70">
        <v>5683.06</v>
      </c>
      <c r="AS478">
        <v>555.82000000000005</v>
      </c>
      <c r="AT478">
        <v>279.76</v>
      </c>
      <c r="AU478" s="70">
        <v>9468.8799999999992</v>
      </c>
      <c r="AV478" s="70">
        <v>3604.54</v>
      </c>
      <c r="AW478">
        <v>0.35110000000000002</v>
      </c>
      <c r="AX478" s="70">
        <v>4874.33</v>
      </c>
      <c r="AY478">
        <v>0.47470000000000001</v>
      </c>
      <c r="AZ478" s="70">
        <v>1071.54</v>
      </c>
      <c r="BA478">
        <v>0.10440000000000001</v>
      </c>
      <c r="BB478">
        <v>717.05</v>
      </c>
      <c r="BC478">
        <v>6.9800000000000001E-2</v>
      </c>
      <c r="BD478" s="70">
        <v>10267.469999999999</v>
      </c>
      <c r="BE478" s="70">
        <v>2188.44</v>
      </c>
      <c r="BF478">
        <v>0.47199999999999998</v>
      </c>
      <c r="BG478">
        <v>0.57010000000000005</v>
      </c>
      <c r="BH478">
        <v>0.21329999999999999</v>
      </c>
      <c r="BI478">
        <v>0.1623</v>
      </c>
      <c r="BJ478">
        <v>3.1399999999999997E-2</v>
      </c>
      <c r="BK478">
        <v>2.29E-2</v>
      </c>
    </row>
    <row r="479" spans="1:63" x14ac:dyDescent="0.25">
      <c r="A479" t="s">
        <v>558</v>
      </c>
      <c r="B479">
        <v>44776</v>
      </c>
      <c r="C479">
        <v>98.95</v>
      </c>
      <c r="D479">
        <v>21.22</v>
      </c>
      <c r="E479" s="70">
        <v>2100.23</v>
      </c>
      <c r="F479" s="70">
        <v>2066.13</v>
      </c>
      <c r="G479">
        <v>5.0000000000000001E-3</v>
      </c>
      <c r="H479">
        <v>8.9999999999999993E-3</v>
      </c>
      <c r="I479">
        <v>1E-3</v>
      </c>
      <c r="J479">
        <v>1.6E-2</v>
      </c>
      <c r="K479">
        <v>0.94620000000000004</v>
      </c>
      <c r="L479">
        <v>2.29E-2</v>
      </c>
      <c r="M479">
        <v>0.43990000000000001</v>
      </c>
      <c r="N479">
        <v>8.3999999999999995E-3</v>
      </c>
      <c r="O479">
        <v>0.1484</v>
      </c>
      <c r="P479" s="70">
        <v>53183.6</v>
      </c>
      <c r="Q479">
        <v>0.18429999999999999</v>
      </c>
      <c r="R479">
        <v>0.17369999999999999</v>
      </c>
      <c r="S479">
        <v>0.64200000000000002</v>
      </c>
      <c r="T479">
        <v>18.53</v>
      </c>
      <c r="U479">
        <v>13.87</v>
      </c>
      <c r="V479" s="70">
        <v>69998.289999999994</v>
      </c>
      <c r="W479">
        <v>147.1</v>
      </c>
      <c r="X479" s="70">
        <v>116796.96</v>
      </c>
      <c r="Y479">
        <v>0.81399999999999995</v>
      </c>
      <c r="Z479">
        <v>0.14050000000000001</v>
      </c>
      <c r="AA479">
        <v>4.5499999999999999E-2</v>
      </c>
      <c r="AB479">
        <v>0.186</v>
      </c>
      <c r="AC479">
        <v>116.8</v>
      </c>
      <c r="AD479" s="70">
        <v>3291.39</v>
      </c>
      <c r="AE479">
        <v>460.47</v>
      </c>
      <c r="AF479" s="70">
        <v>119874.57</v>
      </c>
      <c r="AG479" t="s">
        <v>751</v>
      </c>
      <c r="AH479" s="70">
        <v>30870</v>
      </c>
      <c r="AI479" s="70">
        <v>43948.05</v>
      </c>
      <c r="AJ479">
        <v>43.5</v>
      </c>
      <c r="AK479">
        <v>26.8</v>
      </c>
      <c r="AL479">
        <v>31.63</v>
      </c>
      <c r="AM479">
        <v>4.54</v>
      </c>
      <c r="AN479">
        <v>873.17</v>
      </c>
      <c r="AO479">
        <v>1.0909</v>
      </c>
      <c r="AP479" s="70">
        <v>1134.1400000000001</v>
      </c>
      <c r="AQ479" s="70">
        <v>1794.86</v>
      </c>
      <c r="AR479" s="70">
        <v>5360.95</v>
      </c>
      <c r="AS479">
        <v>445.97</v>
      </c>
      <c r="AT479">
        <v>243.14</v>
      </c>
      <c r="AU479" s="70">
        <v>8979.06</v>
      </c>
      <c r="AV479" s="70">
        <v>4841.1400000000003</v>
      </c>
      <c r="AW479">
        <v>0.49459999999999998</v>
      </c>
      <c r="AX479" s="70">
        <v>3265.3</v>
      </c>
      <c r="AY479">
        <v>0.33360000000000001</v>
      </c>
      <c r="AZ479">
        <v>884.13</v>
      </c>
      <c r="BA479">
        <v>9.0300000000000005E-2</v>
      </c>
      <c r="BB479">
        <v>798.17</v>
      </c>
      <c r="BC479">
        <v>8.1500000000000003E-2</v>
      </c>
      <c r="BD479" s="70">
        <v>9788.73</v>
      </c>
      <c r="BE479" s="70">
        <v>3911.41</v>
      </c>
      <c r="BF479">
        <v>1.2122999999999999</v>
      </c>
      <c r="BG479">
        <v>0.54820000000000002</v>
      </c>
      <c r="BH479">
        <v>0.2271</v>
      </c>
      <c r="BI479">
        <v>0.16309999999999999</v>
      </c>
      <c r="BJ479">
        <v>3.5499999999999997E-2</v>
      </c>
      <c r="BK479">
        <v>2.5999999999999999E-2</v>
      </c>
    </row>
    <row r="480" spans="1:63" x14ac:dyDescent="0.25">
      <c r="A480" t="s">
        <v>559</v>
      </c>
      <c r="B480">
        <v>44784</v>
      </c>
      <c r="C480">
        <v>58.19</v>
      </c>
      <c r="D480">
        <v>55.68</v>
      </c>
      <c r="E480" s="70">
        <v>3239.78</v>
      </c>
      <c r="F480" s="70">
        <v>3009.22</v>
      </c>
      <c r="G480">
        <v>9.1999999999999998E-3</v>
      </c>
      <c r="H480">
        <v>4.2500000000000003E-2</v>
      </c>
      <c r="I480">
        <v>1.5E-3</v>
      </c>
      <c r="J480">
        <v>3.7999999999999999E-2</v>
      </c>
      <c r="K480">
        <v>0.85150000000000003</v>
      </c>
      <c r="L480">
        <v>5.74E-2</v>
      </c>
      <c r="M480">
        <v>0.53400000000000003</v>
      </c>
      <c r="N480">
        <v>1.04E-2</v>
      </c>
      <c r="O480">
        <v>0.1492</v>
      </c>
      <c r="P480" s="70">
        <v>54228.49</v>
      </c>
      <c r="Q480">
        <v>0.1996</v>
      </c>
      <c r="R480">
        <v>0.20069999999999999</v>
      </c>
      <c r="S480">
        <v>0.59970000000000001</v>
      </c>
      <c r="T480">
        <v>18.34</v>
      </c>
      <c r="U480">
        <v>18.86</v>
      </c>
      <c r="V480" s="70">
        <v>77618</v>
      </c>
      <c r="W480">
        <v>167.27</v>
      </c>
      <c r="X480" s="70">
        <v>117770.4</v>
      </c>
      <c r="Y480">
        <v>0.70760000000000001</v>
      </c>
      <c r="Z480">
        <v>0.2429</v>
      </c>
      <c r="AA480">
        <v>4.9500000000000002E-2</v>
      </c>
      <c r="AB480">
        <v>0.29239999999999999</v>
      </c>
      <c r="AC480">
        <v>117.77</v>
      </c>
      <c r="AD480" s="70">
        <v>3932.97</v>
      </c>
      <c r="AE480">
        <v>467.01</v>
      </c>
      <c r="AF480" s="70">
        <v>123567.27</v>
      </c>
      <c r="AG480" t="s">
        <v>751</v>
      </c>
      <c r="AH480" s="70">
        <v>28044</v>
      </c>
      <c r="AI480" s="70">
        <v>43899.48</v>
      </c>
      <c r="AJ480">
        <v>50.8</v>
      </c>
      <c r="AK480">
        <v>30.43</v>
      </c>
      <c r="AL480">
        <v>35.86</v>
      </c>
      <c r="AM480">
        <v>4.22</v>
      </c>
      <c r="AN480">
        <v>944.64</v>
      </c>
      <c r="AO480">
        <v>1.0045999999999999</v>
      </c>
      <c r="AP480" s="70">
        <v>1179.24</v>
      </c>
      <c r="AQ480" s="70">
        <v>1669.14</v>
      </c>
      <c r="AR480" s="70">
        <v>5515.26</v>
      </c>
      <c r="AS480">
        <v>487.69</v>
      </c>
      <c r="AT480">
        <v>255.11</v>
      </c>
      <c r="AU480" s="70">
        <v>9106.44</v>
      </c>
      <c r="AV480" s="70">
        <v>4697.2299999999996</v>
      </c>
      <c r="AW480">
        <v>0.46189999999999998</v>
      </c>
      <c r="AX480" s="70">
        <v>3772.05</v>
      </c>
      <c r="AY480">
        <v>0.37090000000000001</v>
      </c>
      <c r="AZ480">
        <v>761.15</v>
      </c>
      <c r="BA480">
        <v>7.4899999999999994E-2</v>
      </c>
      <c r="BB480">
        <v>938.38</v>
      </c>
      <c r="BC480">
        <v>9.2299999999999993E-2</v>
      </c>
      <c r="BD480" s="70">
        <v>10168.81</v>
      </c>
      <c r="BE480" s="70">
        <v>2937.85</v>
      </c>
      <c r="BF480">
        <v>0.8669</v>
      </c>
      <c r="BG480">
        <v>0.55379999999999996</v>
      </c>
      <c r="BH480">
        <v>0.2238</v>
      </c>
      <c r="BI480">
        <v>0.17</v>
      </c>
      <c r="BJ480">
        <v>3.0499999999999999E-2</v>
      </c>
      <c r="BK480">
        <v>2.18E-2</v>
      </c>
    </row>
    <row r="481" spans="1:63" x14ac:dyDescent="0.25">
      <c r="A481" t="s">
        <v>560</v>
      </c>
      <c r="B481">
        <v>46607</v>
      </c>
      <c r="C481">
        <v>27.81</v>
      </c>
      <c r="D481">
        <v>186.2</v>
      </c>
      <c r="E481" s="70">
        <v>5178.18</v>
      </c>
      <c r="F481" s="70">
        <v>4989.63</v>
      </c>
      <c r="G481">
        <v>7.9200000000000007E-2</v>
      </c>
      <c r="H481">
        <v>8.1199999999999994E-2</v>
      </c>
      <c r="I481">
        <v>1.1999999999999999E-3</v>
      </c>
      <c r="J481">
        <v>3.3000000000000002E-2</v>
      </c>
      <c r="K481">
        <v>0.76049999999999995</v>
      </c>
      <c r="L481">
        <v>4.4900000000000002E-2</v>
      </c>
      <c r="M481">
        <v>0.157</v>
      </c>
      <c r="N481">
        <v>3.4500000000000003E-2</v>
      </c>
      <c r="O481">
        <v>0.1137</v>
      </c>
      <c r="P481" s="70">
        <v>69066.81</v>
      </c>
      <c r="Q481">
        <v>0.24379999999999999</v>
      </c>
      <c r="R481">
        <v>0.2099</v>
      </c>
      <c r="S481">
        <v>0.54620000000000002</v>
      </c>
      <c r="T481">
        <v>18.27</v>
      </c>
      <c r="U481">
        <v>25.66</v>
      </c>
      <c r="V481" s="70">
        <v>94919.27</v>
      </c>
      <c r="W481">
        <v>200.3</v>
      </c>
      <c r="X481" s="70">
        <v>232615.36</v>
      </c>
      <c r="Y481">
        <v>0.74929999999999997</v>
      </c>
      <c r="Z481">
        <v>0.2296</v>
      </c>
      <c r="AA481">
        <v>2.1100000000000001E-2</v>
      </c>
      <c r="AB481">
        <v>0.25069999999999998</v>
      </c>
      <c r="AC481">
        <v>232.62</v>
      </c>
      <c r="AD481" s="70">
        <v>9717.49</v>
      </c>
      <c r="AE481" s="70">
        <v>1038.5999999999999</v>
      </c>
      <c r="AF481" s="70">
        <v>293145.92</v>
      </c>
      <c r="AG481" t="s">
        <v>751</v>
      </c>
      <c r="AH481" s="70">
        <v>50124</v>
      </c>
      <c r="AI481" s="70">
        <v>96949.9</v>
      </c>
      <c r="AJ481">
        <v>68.34</v>
      </c>
      <c r="AK481">
        <v>39.020000000000003</v>
      </c>
      <c r="AL481">
        <v>43.35</v>
      </c>
      <c r="AM481">
        <v>4.96</v>
      </c>
      <c r="AN481" s="70">
        <v>1145.5899999999999</v>
      </c>
      <c r="AO481">
        <v>0.61719999999999997</v>
      </c>
      <c r="AP481" s="70">
        <v>1367.09</v>
      </c>
      <c r="AQ481" s="70">
        <v>2061.89</v>
      </c>
      <c r="AR481" s="70">
        <v>7311.04</v>
      </c>
      <c r="AS481">
        <v>751.19</v>
      </c>
      <c r="AT481">
        <v>400.23</v>
      </c>
      <c r="AU481" s="70">
        <v>11891.43</v>
      </c>
      <c r="AV481" s="70">
        <v>2603.0300000000002</v>
      </c>
      <c r="AW481">
        <v>0.20760000000000001</v>
      </c>
      <c r="AX481" s="70">
        <v>8663.69</v>
      </c>
      <c r="AY481">
        <v>0.69099999999999995</v>
      </c>
      <c r="AZ481">
        <v>832.95</v>
      </c>
      <c r="BA481">
        <v>6.6400000000000001E-2</v>
      </c>
      <c r="BB481">
        <v>438.45</v>
      </c>
      <c r="BC481">
        <v>3.5000000000000003E-2</v>
      </c>
      <c r="BD481" s="70">
        <v>12538.11</v>
      </c>
      <c r="BE481">
        <v>804.86</v>
      </c>
      <c r="BF481">
        <v>7.1199999999999999E-2</v>
      </c>
      <c r="BG481">
        <v>0.61870000000000003</v>
      </c>
      <c r="BH481">
        <v>0.22589999999999999</v>
      </c>
      <c r="BI481">
        <v>0.1024</v>
      </c>
      <c r="BJ481">
        <v>2.9700000000000001E-2</v>
      </c>
      <c r="BK481">
        <v>2.3400000000000001E-2</v>
      </c>
    </row>
    <row r="482" spans="1:63" x14ac:dyDescent="0.25">
      <c r="A482" t="s">
        <v>561</v>
      </c>
      <c r="B482">
        <v>47738</v>
      </c>
      <c r="C482">
        <v>93.1</v>
      </c>
      <c r="D482">
        <v>9.1</v>
      </c>
      <c r="E482">
        <v>847.59</v>
      </c>
      <c r="F482">
        <v>840.8</v>
      </c>
      <c r="G482">
        <v>2.3E-3</v>
      </c>
      <c r="H482">
        <v>5.4999999999999997E-3</v>
      </c>
      <c r="I482">
        <v>1.1999999999999999E-3</v>
      </c>
      <c r="J482">
        <v>1.24E-2</v>
      </c>
      <c r="K482">
        <v>0.95909999999999995</v>
      </c>
      <c r="L482">
        <v>1.95E-2</v>
      </c>
      <c r="M482">
        <v>0.4592</v>
      </c>
      <c r="N482">
        <v>5.1000000000000004E-3</v>
      </c>
      <c r="O482">
        <v>0.14710000000000001</v>
      </c>
      <c r="P482" s="70">
        <v>47193.23</v>
      </c>
      <c r="Q482">
        <v>0.2387</v>
      </c>
      <c r="R482">
        <v>0.16789999999999999</v>
      </c>
      <c r="S482">
        <v>0.59340000000000004</v>
      </c>
      <c r="T482">
        <v>17.27</v>
      </c>
      <c r="U482">
        <v>7.2</v>
      </c>
      <c r="V482" s="70">
        <v>58184.28</v>
      </c>
      <c r="W482">
        <v>114.15</v>
      </c>
      <c r="X482" s="70">
        <v>98582.36</v>
      </c>
      <c r="Y482">
        <v>0.90329999999999999</v>
      </c>
      <c r="Z482">
        <v>5.0099999999999999E-2</v>
      </c>
      <c r="AA482">
        <v>4.6600000000000003E-2</v>
      </c>
      <c r="AB482">
        <v>9.6699999999999994E-2</v>
      </c>
      <c r="AC482">
        <v>98.58</v>
      </c>
      <c r="AD482" s="70">
        <v>2408.2399999999998</v>
      </c>
      <c r="AE482">
        <v>361.35</v>
      </c>
      <c r="AF482" s="70">
        <v>90964.35</v>
      </c>
      <c r="AG482" t="s">
        <v>751</v>
      </c>
      <c r="AH482" s="70">
        <v>30964</v>
      </c>
      <c r="AI482" s="70">
        <v>42810.42</v>
      </c>
      <c r="AJ482">
        <v>35.94</v>
      </c>
      <c r="AK482">
        <v>23.63</v>
      </c>
      <c r="AL482">
        <v>26.2</v>
      </c>
      <c r="AM482">
        <v>4.5</v>
      </c>
      <c r="AN482" s="70">
        <v>1090.78</v>
      </c>
      <c r="AO482">
        <v>1.2243999999999999</v>
      </c>
      <c r="AP482" s="70">
        <v>1225.55</v>
      </c>
      <c r="AQ482" s="70">
        <v>2030.86</v>
      </c>
      <c r="AR482" s="70">
        <v>5309.64</v>
      </c>
      <c r="AS482">
        <v>384.43</v>
      </c>
      <c r="AT482">
        <v>273.31</v>
      </c>
      <c r="AU482" s="70">
        <v>9223.7999999999993</v>
      </c>
      <c r="AV482" s="70">
        <v>6054.33</v>
      </c>
      <c r="AW482">
        <v>0.56810000000000005</v>
      </c>
      <c r="AX482" s="70">
        <v>2522.29</v>
      </c>
      <c r="AY482">
        <v>0.23669999999999999</v>
      </c>
      <c r="AZ482" s="70">
        <v>1131.8499999999999</v>
      </c>
      <c r="BA482">
        <v>0.1062</v>
      </c>
      <c r="BB482">
        <v>948.76</v>
      </c>
      <c r="BC482">
        <v>8.8999999999999996E-2</v>
      </c>
      <c r="BD482" s="70">
        <v>10657.24</v>
      </c>
      <c r="BE482" s="70">
        <v>5284.58</v>
      </c>
      <c r="BF482">
        <v>1.9766999999999999</v>
      </c>
      <c r="BG482">
        <v>0.51859999999999995</v>
      </c>
      <c r="BH482">
        <v>0.21609999999999999</v>
      </c>
      <c r="BI482">
        <v>0.2011</v>
      </c>
      <c r="BJ482">
        <v>3.73E-2</v>
      </c>
      <c r="BK482">
        <v>2.69E-2</v>
      </c>
    </row>
    <row r="483" spans="1:63" x14ac:dyDescent="0.25">
      <c r="A483" t="s">
        <v>562</v>
      </c>
      <c r="B483">
        <v>44792</v>
      </c>
      <c r="C483">
        <v>26.29</v>
      </c>
      <c r="D483">
        <v>218.63</v>
      </c>
      <c r="E483" s="70">
        <v>5746.81</v>
      </c>
      <c r="F483" s="70">
        <v>5284.65</v>
      </c>
      <c r="G483">
        <v>2.1999999999999999E-2</v>
      </c>
      <c r="H483">
        <v>0.2172</v>
      </c>
      <c r="I483">
        <v>1.2999999999999999E-3</v>
      </c>
      <c r="J483">
        <v>4.3900000000000002E-2</v>
      </c>
      <c r="K483">
        <v>0.64900000000000002</v>
      </c>
      <c r="L483">
        <v>6.6500000000000004E-2</v>
      </c>
      <c r="M483">
        <v>0.42799999999999999</v>
      </c>
      <c r="N483">
        <v>3.8399999999999997E-2</v>
      </c>
      <c r="O483">
        <v>0.14460000000000001</v>
      </c>
      <c r="P483" s="70">
        <v>59552.25</v>
      </c>
      <c r="Q483">
        <v>0.1943</v>
      </c>
      <c r="R483">
        <v>0.20849999999999999</v>
      </c>
      <c r="S483">
        <v>0.59719999999999995</v>
      </c>
      <c r="T483">
        <v>19</v>
      </c>
      <c r="U483">
        <v>28.86</v>
      </c>
      <c r="V483" s="70">
        <v>85931.67</v>
      </c>
      <c r="W483">
        <v>195.1</v>
      </c>
      <c r="X483" s="70">
        <v>142755.94</v>
      </c>
      <c r="Y483">
        <v>0.74229999999999996</v>
      </c>
      <c r="Z483">
        <v>0.2331</v>
      </c>
      <c r="AA483">
        <v>2.46E-2</v>
      </c>
      <c r="AB483">
        <v>0.25769999999999998</v>
      </c>
      <c r="AC483">
        <v>142.76</v>
      </c>
      <c r="AD483" s="70">
        <v>6331.89</v>
      </c>
      <c r="AE483">
        <v>752.57</v>
      </c>
      <c r="AF483" s="70">
        <v>164332.75</v>
      </c>
      <c r="AG483" t="s">
        <v>751</v>
      </c>
      <c r="AH483" s="70">
        <v>34947</v>
      </c>
      <c r="AI483" s="70">
        <v>53849.51</v>
      </c>
      <c r="AJ483">
        <v>69.66</v>
      </c>
      <c r="AK483">
        <v>43.34</v>
      </c>
      <c r="AL483">
        <v>47.08</v>
      </c>
      <c r="AM483">
        <v>5.01</v>
      </c>
      <c r="AN483">
        <v>719.82</v>
      </c>
      <c r="AO483">
        <v>1.0470999999999999</v>
      </c>
      <c r="AP483" s="70">
        <v>1269.92</v>
      </c>
      <c r="AQ483" s="70">
        <v>1857.77</v>
      </c>
      <c r="AR483" s="70">
        <v>6035.58</v>
      </c>
      <c r="AS483">
        <v>590.15</v>
      </c>
      <c r="AT483">
        <v>294</v>
      </c>
      <c r="AU483" s="70">
        <v>10047.41</v>
      </c>
      <c r="AV483" s="70">
        <v>3787.78</v>
      </c>
      <c r="AW483">
        <v>0.33350000000000002</v>
      </c>
      <c r="AX483" s="70">
        <v>5867.18</v>
      </c>
      <c r="AY483">
        <v>0.51659999999999995</v>
      </c>
      <c r="AZ483">
        <v>965.45</v>
      </c>
      <c r="BA483">
        <v>8.5000000000000006E-2</v>
      </c>
      <c r="BB483">
        <v>736.38</v>
      </c>
      <c r="BC483">
        <v>6.4799999999999996E-2</v>
      </c>
      <c r="BD483" s="70">
        <v>11356.79</v>
      </c>
      <c r="BE483" s="70">
        <v>2043.63</v>
      </c>
      <c r="BF483">
        <v>0.41110000000000002</v>
      </c>
      <c r="BG483">
        <v>0.58030000000000004</v>
      </c>
      <c r="BH483">
        <v>0.2165</v>
      </c>
      <c r="BI483">
        <v>0.15040000000000001</v>
      </c>
      <c r="BJ483">
        <v>2.6800000000000001E-2</v>
      </c>
      <c r="BK483">
        <v>2.5899999999999999E-2</v>
      </c>
    </row>
    <row r="484" spans="1:63" x14ac:dyDescent="0.25">
      <c r="A484" t="s">
        <v>563</v>
      </c>
      <c r="B484">
        <v>47951</v>
      </c>
      <c r="C484">
        <v>39.700000000000003</v>
      </c>
      <c r="D484">
        <v>62.15</v>
      </c>
      <c r="E484" s="70">
        <v>2349.89</v>
      </c>
      <c r="F484" s="70">
        <v>2175.6</v>
      </c>
      <c r="G484">
        <v>5.7999999999999996E-3</v>
      </c>
      <c r="H484">
        <v>0.04</v>
      </c>
      <c r="I484">
        <v>1.1999999999999999E-3</v>
      </c>
      <c r="J484">
        <v>2.2100000000000002E-2</v>
      </c>
      <c r="K484">
        <v>0.878</v>
      </c>
      <c r="L484">
        <v>5.2900000000000003E-2</v>
      </c>
      <c r="M484">
        <v>0.60140000000000005</v>
      </c>
      <c r="N484">
        <v>4.3E-3</v>
      </c>
      <c r="O484">
        <v>0.16739999999999999</v>
      </c>
      <c r="P484" s="70">
        <v>50933.19</v>
      </c>
      <c r="Q484">
        <v>0.22389999999999999</v>
      </c>
      <c r="R484">
        <v>0.17080000000000001</v>
      </c>
      <c r="S484">
        <v>0.60529999999999995</v>
      </c>
      <c r="T484">
        <v>17.86</v>
      </c>
      <c r="U484">
        <v>13.5</v>
      </c>
      <c r="V484" s="70">
        <v>73462.27</v>
      </c>
      <c r="W484">
        <v>169.84</v>
      </c>
      <c r="X484" s="70">
        <v>94998.84</v>
      </c>
      <c r="Y484">
        <v>0.73080000000000001</v>
      </c>
      <c r="Z484">
        <v>0.21920000000000001</v>
      </c>
      <c r="AA484">
        <v>0.05</v>
      </c>
      <c r="AB484">
        <v>0.26919999999999999</v>
      </c>
      <c r="AC484">
        <v>95</v>
      </c>
      <c r="AD484" s="70">
        <v>2910.18</v>
      </c>
      <c r="AE484">
        <v>393.92</v>
      </c>
      <c r="AF484" s="70">
        <v>94907.83</v>
      </c>
      <c r="AG484" t="s">
        <v>751</v>
      </c>
      <c r="AH484" s="70">
        <v>25895</v>
      </c>
      <c r="AI484" s="70">
        <v>39175.160000000003</v>
      </c>
      <c r="AJ484">
        <v>45.81</v>
      </c>
      <c r="AK484">
        <v>28.32</v>
      </c>
      <c r="AL484">
        <v>33.21</v>
      </c>
      <c r="AM484">
        <v>4.0999999999999996</v>
      </c>
      <c r="AN484">
        <v>843.42</v>
      </c>
      <c r="AO484">
        <v>0.96089999999999998</v>
      </c>
      <c r="AP484" s="70">
        <v>1205.0899999999999</v>
      </c>
      <c r="AQ484" s="70">
        <v>1759.41</v>
      </c>
      <c r="AR484" s="70">
        <v>5578.95</v>
      </c>
      <c r="AS484">
        <v>486.16</v>
      </c>
      <c r="AT484">
        <v>299.04000000000002</v>
      </c>
      <c r="AU484" s="70">
        <v>9328.65</v>
      </c>
      <c r="AV484" s="70">
        <v>5843.63</v>
      </c>
      <c r="AW484">
        <v>0.55359999999999998</v>
      </c>
      <c r="AX484" s="70">
        <v>2744.52</v>
      </c>
      <c r="AY484">
        <v>0.26</v>
      </c>
      <c r="AZ484">
        <v>782.58</v>
      </c>
      <c r="BA484">
        <v>7.4099999999999999E-2</v>
      </c>
      <c r="BB484" s="70">
        <v>1185.8399999999999</v>
      </c>
      <c r="BC484">
        <v>0.1123</v>
      </c>
      <c r="BD484" s="70">
        <v>10556.57</v>
      </c>
      <c r="BE484" s="70">
        <v>4268.0600000000004</v>
      </c>
      <c r="BF484">
        <v>1.6506000000000001</v>
      </c>
      <c r="BG484">
        <v>0.54649999999999999</v>
      </c>
      <c r="BH484">
        <v>0.22120000000000001</v>
      </c>
      <c r="BI484">
        <v>0.1772</v>
      </c>
      <c r="BJ484">
        <v>3.1399999999999997E-2</v>
      </c>
      <c r="BK484">
        <v>2.3699999999999999E-2</v>
      </c>
    </row>
    <row r="485" spans="1:63" x14ac:dyDescent="0.25">
      <c r="A485" t="s">
        <v>564</v>
      </c>
      <c r="B485">
        <v>48363</v>
      </c>
      <c r="C485">
        <v>65.430000000000007</v>
      </c>
      <c r="D485">
        <v>17.59</v>
      </c>
      <c r="E485" s="70">
        <v>1151.1099999999999</v>
      </c>
      <c r="F485" s="70">
        <v>1156.05</v>
      </c>
      <c r="G485">
        <v>4.1000000000000003E-3</v>
      </c>
      <c r="H485">
        <v>4.4000000000000003E-3</v>
      </c>
      <c r="I485">
        <v>8.9999999999999998E-4</v>
      </c>
      <c r="J485">
        <v>6.4999999999999997E-3</v>
      </c>
      <c r="K485">
        <v>0.97350000000000003</v>
      </c>
      <c r="L485">
        <v>1.06E-2</v>
      </c>
      <c r="M485">
        <v>0.31740000000000002</v>
      </c>
      <c r="N485">
        <v>3.7000000000000002E-3</v>
      </c>
      <c r="O485">
        <v>0.1308</v>
      </c>
      <c r="P485" s="70">
        <v>53364.75</v>
      </c>
      <c r="Q485">
        <v>0.18140000000000001</v>
      </c>
      <c r="R485">
        <v>0.1905</v>
      </c>
      <c r="S485">
        <v>0.62809999999999999</v>
      </c>
      <c r="T485">
        <v>18.28</v>
      </c>
      <c r="U485">
        <v>9.27</v>
      </c>
      <c r="V485" s="70">
        <v>65001.42</v>
      </c>
      <c r="W485">
        <v>119.78</v>
      </c>
      <c r="X485" s="70">
        <v>135483.69</v>
      </c>
      <c r="Y485">
        <v>0.81189999999999996</v>
      </c>
      <c r="Z485">
        <v>0.1336</v>
      </c>
      <c r="AA485">
        <v>5.45E-2</v>
      </c>
      <c r="AB485">
        <v>0.18809999999999999</v>
      </c>
      <c r="AC485">
        <v>135.47999999999999</v>
      </c>
      <c r="AD485" s="70">
        <v>3928.87</v>
      </c>
      <c r="AE485">
        <v>503.57</v>
      </c>
      <c r="AF485" s="70">
        <v>135273.66</v>
      </c>
      <c r="AG485" t="s">
        <v>751</v>
      </c>
      <c r="AH485" s="70">
        <v>33599</v>
      </c>
      <c r="AI485" s="70">
        <v>50570.57</v>
      </c>
      <c r="AJ485">
        <v>46.58</v>
      </c>
      <c r="AK485">
        <v>27.97</v>
      </c>
      <c r="AL485">
        <v>32.06</v>
      </c>
      <c r="AM485">
        <v>4.8899999999999997</v>
      </c>
      <c r="AN485" s="70">
        <v>1259.02</v>
      </c>
      <c r="AO485">
        <v>0.9919</v>
      </c>
      <c r="AP485" s="70">
        <v>1230.98</v>
      </c>
      <c r="AQ485" s="70">
        <v>1865.15</v>
      </c>
      <c r="AR485" s="70">
        <v>5272.03</v>
      </c>
      <c r="AS485">
        <v>404.57</v>
      </c>
      <c r="AT485">
        <v>265.54000000000002</v>
      </c>
      <c r="AU485" s="70">
        <v>9038.27</v>
      </c>
      <c r="AV485" s="70">
        <v>4340.9399999999996</v>
      </c>
      <c r="AW485">
        <v>0.43109999999999998</v>
      </c>
      <c r="AX485" s="70">
        <v>3889.79</v>
      </c>
      <c r="AY485">
        <v>0.38629999999999998</v>
      </c>
      <c r="AZ485" s="70">
        <v>1214.1099999999999</v>
      </c>
      <c r="BA485">
        <v>0.1206</v>
      </c>
      <c r="BB485">
        <v>624.89</v>
      </c>
      <c r="BC485">
        <v>6.2100000000000002E-2</v>
      </c>
      <c r="BD485" s="70">
        <v>10069.73</v>
      </c>
      <c r="BE485" s="70">
        <v>3631.89</v>
      </c>
      <c r="BF485">
        <v>0.84889999999999999</v>
      </c>
      <c r="BG485">
        <v>0.56299999999999994</v>
      </c>
      <c r="BH485">
        <v>0.2157</v>
      </c>
      <c r="BI485">
        <v>0.15790000000000001</v>
      </c>
      <c r="BJ485">
        <v>3.6600000000000001E-2</v>
      </c>
      <c r="BK485">
        <v>2.69E-2</v>
      </c>
    </row>
    <row r="486" spans="1:63" x14ac:dyDescent="0.25">
      <c r="A486" t="s">
        <v>565</v>
      </c>
      <c r="B486">
        <v>44800</v>
      </c>
      <c r="C486">
        <v>37.479999999999997</v>
      </c>
      <c r="D486">
        <v>215.92</v>
      </c>
      <c r="E486" s="70">
        <v>8091.7</v>
      </c>
      <c r="F486" s="70">
        <v>7299.37</v>
      </c>
      <c r="G486">
        <v>1.67E-2</v>
      </c>
      <c r="H486">
        <v>0.13239999999999999</v>
      </c>
      <c r="I486">
        <v>1.2999999999999999E-3</v>
      </c>
      <c r="J486">
        <v>6.0699999999999997E-2</v>
      </c>
      <c r="K486">
        <v>0.72960000000000003</v>
      </c>
      <c r="L486">
        <v>5.9299999999999999E-2</v>
      </c>
      <c r="M486">
        <v>0.498</v>
      </c>
      <c r="N486">
        <v>3.7400000000000003E-2</v>
      </c>
      <c r="O486">
        <v>0.14990000000000001</v>
      </c>
      <c r="P486" s="70">
        <v>58147.360000000001</v>
      </c>
      <c r="Q486">
        <v>0.2185</v>
      </c>
      <c r="R486">
        <v>0.20680000000000001</v>
      </c>
      <c r="S486">
        <v>0.57469999999999999</v>
      </c>
      <c r="T486">
        <v>19.12</v>
      </c>
      <c r="U486">
        <v>39.07</v>
      </c>
      <c r="V486" s="70">
        <v>83128.259999999995</v>
      </c>
      <c r="W486">
        <v>203.67</v>
      </c>
      <c r="X486" s="70">
        <v>125531.02</v>
      </c>
      <c r="Y486">
        <v>0.71970000000000001</v>
      </c>
      <c r="Z486">
        <v>0.24909999999999999</v>
      </c>
      <c r="AA486">
        <v>3.1199999999999999E-2</v>
      </c>
      <c r="AB486">
        <v>0.28029999999999999</v>
      </c>
      <c r="AC486">
        <v>125.53</v>
      </c>
      <c r="AD486" s="70">
        <v>5080.55</v>
      </c>
      <c r="AE486">
        <v>631.66</v>
      </c>
      <c r="AF486" s="70">
        <v>139858.28</v>
      </c>
      <c r="AG486" t="s">
        <v>751</v>
      </c>
      <c r="AH486" s="70">
        <v>30311</v>
      </c>
      <c r="AI486" s="70">
        <v>45291.040000000001</v>
      </c>
      <c r="AJ486">
        <v>59.1</v>
      </c>
      <c r="AK486">
        <v>37.72</v>
      </c>
      <c r="AL486">
        <v>42.31</v>
      </c>
      <c r="AM486">
        <v>4.8</v>
      </c>
      <c r="AN486">
        <v>824.26</v>
      </c>
      <c r="AO486">
        <v>1.0918000000000001</v>
      </c>
      <c r="AP486" s="70">
        <v>1307.06</v>
      </c>
      <c r="AQ486" s="70">
        <v>1854.33</v>
      </c>
      <c r="AR486" s="70">
        <v>6014.44</v>
      </c>
      <c r="AS486">
        <v>590.86</v>
      </c>
      <c r="AT486">
        <v>299.82</v>
      </c>
      <c r="AU486" s="70">
        <v>10066.52</v>
      </c>
      <c r="AV486" s="70">
        <v>4600.1899999999996</v>
      </c>
      <c r="AW486">
        <v>0.41</v>
      </c>
      <c r="AX486" s="70">
        <v>4949.5200000000004</v>
      </c>
      <c r="AY486">
        <v>0.44109999999999999</v>
      </c>
      <c r="AZ486">
        <v>727.32</v>
      </c>
      <c r="BA486">
        <v>6.4799999999999996E-2</v>
      </c>
      <c r="BB486">
        <v>944.07</v>
      </c>
      <c r="BC486">
        <v>8.4099999999999994E-2</v>
      </c>
      <c r="BD486" s="70">
        <v>11221.1</v>
      </c>
      <c r="BE486" s="70">
        <v>2661.47</v>
      </c>
      <c r="BF486">
        <v>0.71489999999999998</v>
      </c>
      <c r="BG486">
        <v>0.55969999999999998</v>
      </c>
      <c r="BH486">
        <v>0.21229999999999999</v>
      </c>
      <c r="BI486">
        <v>0.18160000000000001</v>
      </c>
      <c r="BJ486">
        <v>2.6800000000000001E-2</v>
      </c>
      <c r="BK486">
        <v>1.95E-2</v>
      </c>
    </row>
    <row r="487" spans="1:63" x14ac:dyDescent="0.25">
      <c r="A487" t="s">
        <v>566</v>
      </c>
      <c r="B487">
        <v>49221</v>
      </c>
      <c r="C487">
        <v>86.19</v>
      </c>
      <c r="D487">
        <v>18.690000000000001</v>
      </c>
      <c r="E487" s="70">
        <v>1610.57</v>
      </c>
      <c r="F487" s="70">
        <v>1643.2</v>
      </c>
      <c r="G487">
        <v>2.5999999999999999E-3</v>
      </c>
      <c r="H487">
        <v>5.4000000000000003E-3</v>
      </c>
      <c r="I487">
        <v>6.9999999999999999E-4</v>
      </c>
      <c r="J487">
        <v>7.4000000000000003E-3</v>
      </c>
      <c r="K487">
        <v>0.97050000000000003</v>
      </c>
      <c r="L487">
        <v>1.34E-2</v>
      </c>
      <c r="M487">
        <v>0.41270000000000001</v>
      </c>
      <c r="N487">
        <v>1.1999999999999999E-3</v>
      </c>
      <c r="O487">
        <v>0.1368</v>
      </c>
      <c r="P487" s="70">
        <v>50765.760000000002</v>
      </c>
      <c r="Q487">
        <v>0.22090000000000001</v>
      </c>
      <c r="R487">
        <v>0.18770000000000001</v>
      </c>
      <c r="S487">
        <v>0.59140000000000004</v>
      </c>
      <c r="T487">
        <v>18.829999999999998</v>
      </c>
      <c r="U487">
        <v>12.23</v>
      </c>
      <c r="V487" s="70">
        <v>66132.14</v>
      </c>
      <c r="W487">
        <v>127.73</v>
      </c>
      <c r="X487" s="70">
        <v>110526.26</v>
      </c>
      <c r="Y487">
        <v>0.87590000000000001</v>
      </c>
      <c r="Z487">
        <v>7.2700000000000001E-2</v>
      </c>
      <c r="AA487">
        <v>5.1299999999999998E-2</v>
      </c>
      <c r="AB487">
        <v>0.1241</v>
      </c>
      <c r="AC487">
        <v>110.53</v>
      </c>
      <c r="AD487" s="70">
        <v>2832.68</v>
      </c>
      <c r="AE487">
        <v>397</v>
      </c>
      <c r="AF487" s="70">
        <v>108200.74</v>
      </c>
      <c r="AG487" t="s">
        <v>751</v>
      </c>
      <c r="AH487" s="70">
        <v>32760</v>
      </c>
      <c r="AI487" s="70">
        <v>46160.46</v>
      </c>
      <c r="AJ487">
        <v>38.51</v>
      </c>
      <c r="AK487">
        <v>24.81</v>
      </c>
      <c r="AL487">
        <v>26.77</v>
      </c>
      <c r="AM487">
        <v>4.34</v>
      </c>
      <c r="AN487">
        <v>816.3</v>
      </c>
      <c r="AO487">
        <v>0.9889</v>
      </c>
      <c r="AP487" s="70">
        <v>1098.1600000000001</v>
      </c>
      <c r="AQ487" s="70">
        <v>1896.61</v>
      </c>
      <c r="AR487" s="70">
        <v>4995.49</v>
      </c>
      <c r="AS487">
        <v>398.02</v>
      </c>
      <c r="AT487">
        <v>246.56</v>
      </c>
      <c r="AU487" s="70">
        <v>8634.84</v>
      </c>
      <c r="AV487" s="70">
        <v>5179.59</v>
      </c>
      <c r="AW487">
        <v>0.5383</v>
      </c>
      <c r="AX487" s="70">
        <v>2679.3</v>
      </c>
      <c r="AY487">
        <v>0.27839999999999998</v>
      </c>
      <c r="AZ487" s="70">
        <v>1054.26</v>
      </c>
      <c r="BA487">
        <v>0.1096</v>
      </c>
      <c r="BB487">
        <v>709.77</v>
      </c>
      <c r="BC487">
        <v>7.3800000000000004E-2</v>
      </c>
      <c r="BD487" s="70">
        <v>9622.92</v>
      </c>
      <c r="BE487" s="70">
        <v>4825.1899999999996</v>
      </c>
      <c r="BF487">
        <v>1.4988999999999999</v>
      </c>
      <c r="BG487">
        <v>0.55369999999999997</v>
      </c>
      <c r="BH487">
        <v>0.21840000000000001</v>
      </c>
      <c r="BI487">
        <v>0.16850000000000001</v>
      </c>
      <c r="BJ487">
        <v>3.9399999999999998E-2</v>
      </c>
      <c r="BK487">
        <v>0.02</v>
      </c>
    </row>
    <row r="488" spans="1:63" x14ac:dyDescent="0.25">
      <c r="A488" t="s">
        <v>567</v>
      </c>
      <c r="B488">
        <v>50583</v>
      </c>
      <c r="C488">
        <v>92.1</v>
      </c>
      <c r="D488">
        <v>18.21</v>
      </c>
      <c r="E488" s="70">
        <v>1677.22</v>
      </c>
      <c r="F488" s="70">
        <v>1645.66</v>
      </c>
      <c r="G488">
        <v>3.3999999999999998E-3</v>
      </c>
      <c r="H488">
        <v>5.1000000000000004E-3</v>
      </c>
      <c r="I488">
        <v>1.2999999999999999E-3</v>
      </c>
      <c r="J488">
        <v>1.43E-2</v>
      </c>
      <c r="K488">
        <v>0.95609999999999995</v>
      </c>
      <c r="L488">
        <v>1.9800000000000002E-2</v>
      </c>
      <c r="M488">
        <v>0.45369999999999999</v>
      </c>
      <c r="N488">
        <v>1.24E-2</v>
      </c>
      <c r="O488">
        <v>0.1454</v>
      </c>
      <c r="P488" s="70">
        <v>51641.86</v>
      </c>
      <c r="Q488">
        <v>0.1734</v>
      </c>
      <c r="R488">
        <v>0.20710000000000001</v>
      </c>
      <c r="S488">
        <v>0.61950000000000005</v>
      </c>
      <c r="T488">
        <v>18.010000000000002</v>
      </c>
      <c r="U488">
        <v>10.92</v>
      </c>
      <c r="V488" s="70">
        <v>68280.06</v>
      </c>
      <c r="W488">
        <v>148.38</v>
      </c>
      <c r="X488" s="70">
        <v>120889.12</v>
      </c>
      <c r="Y488">
        <v>0.80110000000000003</v>
      </c>
      <c r="Z488">
        <v>0.1469</v>
      </c>
      <c r="AA488">
        <v>5.1999999999999998E-2</v>
      </c>
      <c r="AB488">
        <v>0.19889999999999999</v>
      </c>
      <c r="AC488">
        <v>120.89</v>
      </c>
      <c r="AD488" s="70">
        <v>3400.67</v>
      </c>
      <c r="AE488">
        <v>460.31</v>
      </c>
      <c r="AF488" s="70">
        <v>121154.09</v>
      </c>
      <c r="AG488" t="s">
        <v>751</v>
      </c>
      <c r="AH488" s="70">
        <v>30388</v>
      </c>
      <c r="AI488" s="70">
        <v>44790.95</v>
      </c>
      <c r="AJ488">
        <v>40.07</v>
      </c>
      <c r="AK488">
        <v>26.86</v>
      </c>
      <c r="AL488">
        <v>29.89</v>
      </c>
      <c r="AM488">
        <v>4.43</v>
      </c>
      <c r="AN488" s="70">
        <v>1053.17</v>
      </c>
      <c r="AO488">
        <v>1.0747</v>
      </c>
      <c r="AP488" s="70">
        <v>1114.52</v>
      </c>
      <c r="AQ488" s="70">
        <v>1863.08</v>
      </c>
      <c r="AR488" s="70">
        <v>5207.09</v>
      </c>
      <c r="AS488">
        <v>423.68</v>
      </c>
      <c r="AT488">
        <v>222.34</v>
      </c>
      <c r="AU488" s="70">
        <v>8830.7199999999993</v>
      </c>
      <c r="AV488" s="70">
        <v>4822.9799999999996</v>
      </c>
      <c r="AW488">
        <v>0.48230000000000001</v>
      </c>
      <c r="AX488" s="70">
        <v>3346.43</v>
      </c>
      <c r="AY488">
        <v>0.3347</v>
      </c>
      <c r="AZ488">
        <v>954.38</v>
      </c>
      <c r="BA488">
        <v>9.5399999999999999E-2</v>
      </c>
      <c r="BB488">
        <v>875.22</v>
      </c>
      <c r="BC488">
        <v>8.7499999999999994E-2</v>
      </c>
      <c r="BD488" s="70">
        <v>9999.01</v>
      </c>
      <c r="BE488" s="70">
        <v>3913.09</v>
      </c>
      <c r="BF488">
        <v>1.1841999999999999</v>
      </c>
      <c r="BG488">
        <v>0.53710000000000002</v>
      </c>
      <c r="BH488">
        <v>0.22339999999999999</v>
      </c>
      <c r="BI488">
        <v>0.1774</v>
      </c>
      <c r="BJ488">
        <v>3.6799999999999999E-2</v>
      </c>
      <c r="BK488">
        <v>2.53E-2</v>
      </c>
    </row>
    <row r="489" spans="1:63" x14ac:dyDescent="0.25">
      <c r="A489" t="s">
        <v>568</v>
      </c>
      <c r="B489">
        <v>46276</v>
      </c>
      <c r="C489">
        <v>92.48</v>
      </c>
      <c r="D489">
        <v>9.57</v>
      </c>
      <c r="E489">
        <v>884.94</v>
      </c>
      <c r="F489">
        <v>896.45</v>
      </c>
      <c r="G489">
        <v>4.7000000000000002E-3</v>
      </c>
      <c r="H489">
        <v>5.1999999999999998E-3</v>
      </c>
      <c r="I489">
        <v>1.4E-3</v>
      </c>
      <c r="J489">
        <v>2.2499999999999999E-2</v>
      </c>
      <c r="K489">
        <v>0.94479999999999997</v>
      </c>
      <c r="L489">
        <v>2.1499999999999998E-2</v>
      </c>
      <c r="M489">
        <v>0.36680000000000001</v>
      </c>
      <c r="N489">
        <v>4.8999999999999998E-3</v>
      </c>
      <c r="O489">
        <v>0.13830000000000001</v>
      </c>
      <c r="P489" s="70">
        <v>49828.7</v>
      </c>
      <c r="Q489">
        <v>0.21360000000000001</v>
      </c>
      <c r="R489">
        <v>0.18779999999999999</v>
      </c>
      <c r="S489">
        <v>0.59860000000000002</v>
      </c>
      <c r="T489">
        <v>17.190000000000001</v>
      </c>
      <c r="U489">
        <v>7.71</v>
      </c>
      <c r="V489" s="70">
        <v>62911.13</v>
      </c>
      <c r="W489">
        <v>110.81</v>
      </c>
      <c r="X489" s="70">
        <v>138086.49</v>
      </c>
      <c r="Y489">
        <v>0.85489999999999999</v>
      </c>
      <c r="Z489">
        <v>8.77E-2</v>
      </c>
      <c r="AA489">
        <v>5.74E-2</v>
      </c>
      <c r="AB489">
        <v>0.14510000000000001</v>
      </c>
      <c r="AC489">
        <v>138.09</v>
      </c>
      <c r="AD489" s="70">
        <v>3519.69</v>
      </c>
      <c r="AE489">
        <v>465.33</v>
      </c>
      <c r="AF489" s="70">
        <v>129139.55</v>
      </c>
      <c r="AG489" t="s">
        <v>751</v>
      </c>
      <c r="AH489" s="70">
        <v>32648</v>
      </c>
      <c r="AI489" s="70">
        <v>47299.86</v>
      </c>
      <c r="AJ489">
        <v>42.04</v>
      </c>
      <c r="AK489">
        <v>24.06</v>
      </c>
      <c r="AL489">
        <v>28.51</v>
      </c>
      <c r="AM489">
        <v>4.59</v>
      </c>
      <c r="AN489" s="70">
        <v>1567.4</v>
      </c>
      <c r="AO489">
        <v>1.2599</v>
      </c>
      <c r="AP489" s="70">
        <v>1360.74</v>
      </c>
      <c r="AQ489" s="70">
        <v>1815.44</v>
      </c>
      <c r="AR489" s="70">
        <v>5336.79</v>
      </c>
      <c r="AS489">
        <v>442.41</v>
      </c>
      <c r="AT489">
        <v>260.44</v>
      </c>
      <c r="AU489" s="70">
        <v>9215.83</v>
      </c>
      <c r="AV489" s="70">
        <v>4485.8500000000004</v>
      </c>
      <c r="AW489">
        <v>0.42349999999999999</v>
      </c>
      <c r="AX489" s="70">
        <v>4043.25</v>
      </c>
      <c r="AY489">
        <v>0.38169999999999998</v>
      </c>
      <c r="AZ489" s="70">
        <v>1363.2</v>
      </c>
      <c r="BA489">
        <v>0.12870000000000001</v>
      </c>
      <c r="BB489">
        <v>700.29</v>
      </c>
      <c r="BC489">
        <v>6.6100000000000006E-2</v>
      </c>
      <c r="BD489" s="70">
        <v>10592.58</v>
      </c>
      <c r="BE489" s="70">
        <v>3801.63</v>
      </c>
      <c r="BF489">
        <v>1.0387</v>
      </c>
      <c r="BG489">
        <v>0.53120000000000001</v>
      </c>
      <c r="BH489">
        <v>0.2135</v>
      </c>
      <c r="BI489">
        <v>0.19370000000000001</v>
      </c>
      <c r="BJ489">
        <v>3.5900000000000001E-2</v>
      </c>
      <c r="BK489">
        <v>2.5600000000000001E-2</v>
      </c>
    </row>
    <row r="490" spans="1:63" x14ac:dyDescent="0.25">
      <c r="A490" t="s">
        <v>569</v>
      </c>
      <c r="B490">
        <v>49528</v>
      </c>
      <c r="C490">
        <v>98.19</v>
      </c>
      <c r="D490">
        <v>12.46</v>
      </c>
      <c r="E490" s="70">
        <v>1223.48</v>
      </c>
      <c r="F490" s="70">
        <v>1210.31</v>
      </c>
      <c r="G490">
        <v>1.5E-3</v>
      </c>
      <c r="H490">
        <v>8.5000000000000006E-3</v>
      </c>
      <c r="I490">
        <v>1.1999999999999999E-3</v>
      </c>
      <c r="J490">
        <v>1.3599999999999999E-2</v>
      </c>
      <c r="K490">
        <v>0.95430000000000004</v>
      </c>
      <c r="L490">
        <v>2.0899999999999998E-2</v>
      </c>
      <c r="M490">
        <v>0.4899</v>
      </c>
      <c r="N490">
        <v>3.3E-3</v>
      </c>
      <c r="O490">
        <v>0.1431</v>
      </c>
      <c r="P490" s="70">
        <v>49814.89</v>
      </c>
      <c r="Q490">
        <v>0.2041</v>
      </c>
      <c r="R490">
        <v>0.1978</v>
      </c>
      <c r="S490">
        <v>0.59809999999999997</v>
      </c>
      <c r="T490">
        <v>18.18</v>
      </c>
      <c r="U490">
        <v>9.11</v>
      </c>
      <c r="V490" s="70">
        <v>63242.42</v>
      </c>
      <c r="W490">
        <v>130.11000000000001</v>
      </c>
      <c r="X490" s="70">
        <v>98158</v>
      </c>
      <c r="Y490">
        <v>0.88160000000000005</v>
      </c>
      <c r="Z490">
        <v>6.6299999999999998E-2</v>
      </c>
      <c r="AA490">
        <v>5.2200000000000003E-2</v>
      </c>
      <c r="AB490">
        <v>0.11840000000000001</v>
      </c>
      <c r="AC490">
        <v>98.16</v>
      </c>
      <c r="AD490" s="70">
        <v>2337.54</v>
      </c>
      <c r="AE490">
        <v>334.88</v>
      </c>
      <c r="AF490" s="70">
        <v>95255.52</v>
      </c>
      <c r="AG490" t="s">
        <v>751</v>
      </c>
      <c r="AH490" s="70">
        <v>30769</v>
      </c>
      <c r="AI490" s="70">
        <v>42213.29</v>
      </c>
      <c r="AJ490">
        <v>36.26</v>
      </c>
      <c r="AK490">
        <v>23.22</v>
      </c>
      <c r="AL490">
        <v>26.09</v>
      </c>
      <c r="AM490">
        <v>4.28</v>
      </c>
      <c r="AN490">
        <v>821.07</v>
      </c>
      <c r="AO490">
        <v>1.0854999999999999</v>
      </c>
      <c r="AP490" s="70">
        <v>1183.8</v>
      </c>
      <c r="AQ490" s="70">
        <v>1942.5</v>
      </c>
      <c r="AR490" s="70">
        <v>5286.19</v>
      </c>
      <c r="AS490">
        <v>379.99</v>
      </c>
      <c r="AT490">
        <v>238.66</v>
      </c>
      <c r="AU490" s="70">
        <v>9031.14</v>
      </c>
      <c r="AV490" s="70">
        <v>5865.96</v>
      </c>
      <c r="AW490">
        <v>0.5806</v>
      </c>
      <c r="AX490" s="70">
        <v>2351.98</v>
      </c>
      <c r="AY490">
        <v>0.23280000000000001</v>
      </c>
      <c r="AZ490">
        <v>945.39</v>
      </c>
      <c r="BA490">
        <v>9.3600000000000003E-2</v>
      </c>
      <c r="BB490">
        <v>940.04</v>
      </c>
      <c r="BC490">
        <v>9.2999999999999999E-2</v>
      </c>
      <c r="BD490" s="70">
        <v>10103.379999999999</v>
      </c>
      <c r="BE490" s="70">
        <v>5198.1899999999996</v>
      </c>
      <c r="BF490">
        <v>2.0556000000000001</v>
      </c>
      <c r="BG490">
        <v>0.53380000000000005</v>
      </c>
      <c r="BH490">
        <v>0.22620000000000001</v>
      </c>
      <c r="BI490">
        <v>0.17730000000000001</v>
      </c>
      <c r="BJ490">
        <v>3.8699999999999998E-2</v>
      </c>
      <c r="BK490">
        <v>2.4E-2</v>
      </c>
    </row>
    <row r="491" spans="1:63" x14ac:dyDescent="0.25">
      <c r="A491" t="s">
        <v>570</v>
      </c>
      <c r="B491">
        <v>46441</v>
      </c>
      <c r="C491">
        <v>105.62</v>
      </c>
      <c r="D491">
        <v>9.7100000000000009</v>
      </c>
      <c r="E491" s="70">
        <v>1025.1500000000001</v>
      </c>
      <c r="F491">
        <v>994.27</v>
      </c>
      <c r="G491">
        <v>2.5000000000000001E-3</v>
      </c>
      <c r="H491">
        <v>5.7000000000000002E-3</v>
      </c>
      <c r="I491">
        <v>1.1999999999999999E-3</v>
      </c>
      <c r="J491">
        <v>1.0999999999999999E-2</v>
      </c>
      <c r="K491">
        <v>0.95960000000000001</v>
      </c>
      <c r="L491">
        <v>0.02</v>
      </c>
      <c r="M491">
        <v>0.52569999999999995</v>
      </c>
      <c r="N491">
        <v>1.1000000000000001E-3</v>
      </c>
      <c r="O491">
        <v>0.1656</v>
      </c>
      <c r="P491" s="70">
        <v>47870.96</v>
      </c>
      <c r="Q491">
        <v>0.22409999999999999</v>
      </c>
      <c r="R491">
        <v>0.188</v>
      </c>
      <c r="S491">
        <v>0.58789999999999998</v>
      </c>
      <c r="T491">
        <v>17.420000000000002</v>
      </c>
      <c r="U491">
        <v>7.94</v>
      </c>
      <c r="V491" s="70">
        <v>61512.91</v>
      </c>
      <c r="W491">
        <v>124.29</v>
      </c>
      <c r="X491" s="70">
        <v>97768.54</v>
      </c>
      <c r="Y491">
        <v>0.86780000000000002</v>
      </c>
      <c r="Z491">
        <v>7.2300000000000003E-2</v>
      </c>
      <c r="AA491">
        <v>5.9900000000000002E-2</v>
      </c>
      <c r="AB491">
        <v>0.13220000000000001</v>
      </c>
      <c r="AC491">
        <v>97.77</v>
      </c>
      <c r="AD491" s="70">
        <v>2368</v>
      </c>
      <c r="AE491">
        <v>337.52</v>
      </c>
      <c r="AF491" s="70">
        <v>89980.83</v>
      </c>
      <c r="AG491" t="s">
        <v>751</v>
      </c>
      <c r="AH491" s="70">
        <v>29702</v>
      </c>
      <c r="AI491" s="70">
        <v>41201.97</v>
      </c>
      <c r="AJ491">
        <v>35.44</v>
      </c>
      <c r="AK491">
        <v>23.35</v>
      </c>
      <c r="AL491">
        <v>25.86</v>
      </c>
      <c r="AM491">
        <v>3.9</v>
      </c>
      <c r="AN491">
        <v>884.86</v>
      </c>
      <c r="AO491">
        <v>1.0814999999999999</v>
      </c>
      <c r="AP491" s="70">
        <v>1229.74</v>
      </c>
      <c r="AQ491" s="70">
        <v>2070.65</v>
      </c>
      <c r="AR491" s="70">
        <v>5231.34</v>
      </c>
      <c r="AS491">
        <v>443.54</v>
      </c>
      <c r="AT491">
        <v>217.74</v>
      </c>
      <c r="AU491" s="70">
        <v>9193</v>
      </c>
      <c r="AV491" s="70">
        <v>6210.26</v>
      </c>
      <c r="AW491">
        <v>0.59089999999999998</v>
      </c>
      <c r="AX491" s="70">
        <v>2268.6</v>
      </c>
      <c r="AY491">
        <v>0.21590000000000001</v>
      </c>
      <c r="AZ491">
        <v>993.33</v>
      </c>
      <c r="BA491">
        <v>9.4500000000000001E-2</v>
      </c>
      <c r="BB491" s="70">
        <v>1037.3699999999999</v>
      </c>
      <c r="BC491">
        <v>9.8699999999999996E-2</v>
      </c>
      <c r="BD491" s="70">
        <v>10509.57</v>
      </c>
      <c r="BE491" s="70">
        <v>5226.74</v>
      </c>
      <c r="BF491">
        <v>2.0939999999999999</v>
      </c>
      <c r="BG491">
        <v>0.5091</v>
      </c>
      <c r="BH491">
        <v>0.22189999999999999</v>
      </c>
      <c r="BI491">
        <v>0.21</v>
      </c>
      <c r="BJ491">
        <v>3.7400000000000003E-2</v>
      </c>
      <c r="BK491">
        <v>2.1600000000000001E-2</v>
      </c>
    </row>
    <row r="492" spans="1:63" x14ac:dyDescent="0.25">
      <c r="A492" t="s">
        <v>571</v>
      </c>
      <c r="B492">
        <v>48538</v>
      </c>
      <c r="C492">
        <v>108.81</v>
      </c>
      <c r="D492">
        <v>10.46</v>
      </c>
      <c r="E492" s="70">
        <v>1137.8699999999999</v>
      </c>
      <c r="F492" s="70">
        <v>1085.4000000000001</v>
      </c>
      <c r="G492">
        <v>2.8E-3</v>
      </c>
      <c r="H492">
        <v>6.7999999999999996E-3</v>
      </c>
      <c r="I492">
        <v>8.9999999999999998E-4</v>
      </c>
      <c r="J492">
        <v>7.1000000000000004E-3</v>
      </c>
      <c r="K492">
        <v>0.96389999999999998</v>
      </c>
      <c r="L492">
        <v>1.8499999999999999E-2</v>
      </c>
      <c r="M492">
        <v>0.57530000000000003</v>
      </c>
      <c r="N492">
        <v>1.8E-3</v>
      </c>
      <c r="O492">
        <v>0.16889999999999999</v>
      </c>
      <c r="P492" s="70">
        <v>47328.65</v>
      </c>
      <c r="Q492">
        <v>0.24179999999999999</v>
      </c>
      <c r="R492">
        <v>0.18909999999999999</v>
      </c>
      <c r="S492">
        <v>0.56910000000000005</v>
      </c>
      <c r="T492">
        <v>17.32</v>
      </c>
      <c r="U492">
        <v>9.33</v>
      </c>
      <c r="V492" s="70">
        <v>64718.96</v>
      </c>
      <c r="W492">
        <v>116.89</v>
      </c>
      <c r="X492" s="70">
        <v>113022.96</v>
      </c>
      <c r="Y492">
        <v>0.68830000000000002</v>
      </c>
      <c r="Z492">
        <v>0.15409999999999999</v>
      </c>
      <c r="AA492">
        <v>0.15770000000000001</v>
      </c>
      <c r="AB492">
        <v>0.31169999999999998</v>
      </c>
      <c r="AC492">
        <v>113.02</v>
      </c>
      <c r="AD492" s="70">
        <v>2994.05</v>
      </c>
      <c r="AE492">
        <v>328.15</v>
      </c>
      <c r="AF492" s="70">
        <v>107393.83</v>
      </c>
      <c r="AG492" t="s">
        <v>751</v>
      </c>
      <c r="AH492" s="70">
        <v>28258</v>
      </c>
      <c r="AI492" s="70">
        <v>41841.879999999997</v>
      </c>
      <c r="AJ492">
        <v>35.44</v>
      </c>
      <c r="AK492">
        <v>24.57</v>
      </c>
      <c r="AL492">
        <v>26.84</v>
      </c>
      <c r="AM492">
        <v>3.52</v>
      </c>
      <c r="AN492">
        <v>843.13</v>
      </c>
      <c r="AO492">
        <v>0.94269999999999998</v>
      </c>
      <c r="AP492" s="70">
        <v>1301.56</v>
      </c>
      <c r="AQ492" s="70">
        <v>2108.4499999999998</v>
      </c>
      <c r="AR492" s="70">
        <v>5616.63</v>
      </c>
      <c r="AS492">
        <v>432.68</v>
      </c>
      <c r="AT492">
        <v>280.43</v>
      </c>
      <c r="AU492" s="70">
        <v>9739.76</v>
      </c>
      <c r="AV492" s="70">
        <v>6166.52</v>
      </c>
      <c r="AW492">
        <v>0.54920000000000002</v>
      </c>
      <c r="AX492" s="70">
        <v>2776.56</v>
      </c>
      <c r="AY492">
        <v>0.24729999999999999</v>
      </c>
      <c r="AZ492">
        <v>968.45</v>
      </c>
      <c r="BA492">
        <v>8.6199999999999999E-2</v>
      </c>
      <c r="BB492" s="70">
        <v>1316.97</v>
      </c>
      <c r="BC492">
        <v>0.1173</v>
      </c>
      <c r="BD492" s="70">
        <v>11228.5</v>
      </c>
      <c r="BE492" s="70">
        <v>5126.07</v>
      </c>
      <c r="BF492">
        <v>1.883</v>
      </c>
      <c r="BG492">
        <v>0.53520000000000001</v>
      </c>
      <c r="BH492">
        <v>0.24379999999999999</v>
      </c>
      <c r="BI492">
        <v>0.2051</v>
      </c>
      <c r="BJ492">
        <v>4.1700000000000001E-2</v>
      </c>
      <c r="BK492">
        <v>2.1700000000000001E-2</v>
      </c>
    </row>
    <row r="493" spans="1:63" x14ac:dyDescent="0.25">
      <c r="A493" t="s">
        <v>572</v>
      </c>
      <c r="B493">
        <v>49064</v>
      </c>
      <c r="C493">
        <v>82.71</v>
      </c>
      <c r="D493">
        <v>11.08</v>
      </c>
      <c r="E493">
        <v>916.48</v>
      </c>
      <c r="F493">
        <v>876.56</v>
      </c>
      <c r="G493">
        <v>2.0999999999999999E-3</v>
      </c>
      <c r="H493">
        <v>5.4000000000000003E-3</v>
      </c>
      <c r="I493">
        <v>6.9999999999999999E-4</v>
      </c>
      <c r="J493">
        <v>8.8999999999999999E-3</v>
      </c>
      <c r="K493">
        <v>0.96960000000000002</v>
      </c>
      <c r="L493">
        <v>1.3299999999999999E-2</v>
      </c>
      <c r="M493">
        <v>0.59350000000000003</v>
      </c>
      <c r="N493">
        <v>4.7000000000000002E-3</v>
      </c>
      <c r="O493">
        <v>0.17780000000000001</v>
      </c>
      <c r="P493" s="70">
        <v>47422.23</v>
      </c>
      <c r="Q493">
        <v>0.2419</v>
      </c>
      <c r="R493">
        <v>0.1769</v>
      </c>
      <c r="S493">
        <v>0.58120000000000005</v>
      </c>
      <c r="T493">
        <v>16.489999999999998</v>
      </c>
      <c r="U493">
        <v>7.16</v>
      </c>
      <c r="V493" s="70">
        <v>63017.45</v>
      </c>
      <c r="W493">
        <v>123.06</v>
      </c>
      <c r="X493" s="70">
        <v>82859.61</v>
      </c>
      <c r="Y493">
        <v>0.8639</v>
      </c>
      <c r="Z493">
        <v>6.1699999999999998E-2</v>
      </c>
      <c r="AA493">
        <v>7.4399999999999994E-2</v>
      </c>
      <c r="AB493">
        <v>0.1361</v>
      </c>
      <c r="AC493">
        <v>82.86</v>
      </c>
      <c r="AD493" s="70">
        <v>2004.55</v>
      </c>
      <c r="AE493">
        <v>293.31</v>
      </c>
      <c r="AF493" s="70">
        <v>76893.289999999994</v>
      </c>
      <c r="AG493" t="s">
        <v>751</v>
      </c>
      <c r="AH493" s="70">
        <v>28822</v>
      </c>
      <c r="AI493" s="70">
        <v>40627.11</v>
      </c>
      <c r="AJ493">
        <v>33.85</v>
      </c>
      <c r="AK493">
        <v>23.3</v>
      </c>
      <c r="AL493">
        <v>25.59</v>
      </c>
      <c r="AM493">
        <v>3.94</v>
      </c>
      <c r="AN493">
        <v>998.58</v>
      </c>
      <c r="AO493">
        <v>0.97619999999999996</v>
      </c>
      <c r="AP493" s="70">
        <v>1280.95</v>
      </c>
      <c r="AQ493" s="70">
        <v>2223.67</v>
      </c>
      <c r="AR493" s="70">
        <v>5646.85</v>
      </c>
      <c r="AS493">
        <v>442.62</v>
      </c>
      <c r="AT493">
        <v>272.45</v>
      </c>
      <c r="AU493" s="70">
        <v>9866.5400000000009</v>
      </c>
      <c r="AV493" s="70">
        <v>7033.36</v>
      </c>
      <c r="AW493">
        <v>0.62090000000000001</v>
      </c>
      <c r="AX493" s="70">
        <v>1900.84</v>
      </c>
      <c r="AY493">
        <v>0.1678</v>
      </c>
      <c r="AZ493" s="70">
        <v>1069.8900000000001</v>
      </c>
      <c r="BA493">
        <v>9.4500000000000001E-2</v>
      </c>
      <c r="BB493" s="70">
        <v>1323.16</v>
      </c>
      <c r="BC493">
        <v>0.1168</v>
      </c>
      <c r="BD493" s="70">
        <v>11327.25</v>
      </c>
      <c r="BE493" s="70">
        <v>5957.28</v>
      </c>
      <c r="BF493">
        <v>2.6246</v>
      </c>
      <c r="BG493">
        <v>0.50870000000000004</v>
      </c>
      <c r="BH493">
        <v>0.21840000000000001</v>
      </c>
      <c r="BI493">
        <v>0.2082</v>
      </c>
      <c r="BJ493">
        <v>4.07E-2</v>
      </c>
      <c r="BK493">
        <v>2.4E-2</v>
      </c>
    </row>
    <row r="494" spans="1:63" x14ac:dyDescent="0.25">
      <c r="A494" t="s">
        <v>573</v>
      </c>
      <c r="B494">
        <v>50237</v>
      </c>
      <c r="C494">
        <v>80.62</v>
      </c>
      <c r="D494">
        <v>9.81</v>
      </c>
      <c r="E494">
        <v>791.03</v>
      </c>
      <c r="F494">
        <v>780.75</v>
      </c>
      <c r="G494">
        <v>2.3999999999999998E-3</v>
      </c>
      <c r="H494">
        <v>4.0000000000000001E-3</v>
      </c>
      <c r="I494">
        <v>1.1999999999999999E-3</v>
      </c>
      <c r="J494">
        <v>1.2699999999999999E-2</v>
      </c>
      <c r="K494">
        <v>0.96330000000000005</v>
      </c>
      <c r="L494">
        <v>1.6299999999999999E-2</v>
      </c>
      <c r="M494">
        <v>0.47360000000000002</v>
      </c>
      <c r="N494">
        <v>7.9000000000000008E-3</v>
      </c>
      <c r="O494">
        <v>0.1532</v>
      </c>
      <c r="P494" s="70">
        <v>47500.7</v>
      </c>
      <c r="Q494">
        <v>0.23430000000000001</v>
      </c>
      <c r="R494">
        <v>0.16719999999999999</v>
      </c>
      <c r="S494">
        <v>0.59850000000000003</v>
      </c>
      <c r="T494">
        <v>16.600000000000001</v>
      </c>
      <c r="U494">
        <v>6.68</v>
      </c>
      <c r="V494" s="70">
        <v>59274.34</v>
      </c>
      <c r="W494">
        <v>114.53</v>
      </c>
      <c r="X494" s="70">
        <v>97606.37</v>
      </c>
      <c r="Y494">
        <v>0.91749999999999998</v>
      </c>
      <c r="Z494">
        <v>4.1599999999999998E-2</v>
      </c>
      <c r="AA494">
        <v>4.0899999999999999E-2</v>
      </c>
      <c r="AB494">
        <v>8.2500000000000004E-2</v>
      </c>
      <c r="AC494">
        <v>97.61</v>
      </c>
      <c r="AD494" s="70">
        <v>2361.33</v>
      </c>
      <c r="AE494">
        <v>362.86</v>
      </c>
      <c r="AF494" s="70">
        <v>88758.720000000001</v>
      </c>
      <c r="AG494" t="s">
        <v>751</v>
      </c>
      <c r="AH494" s="70">
        <v>30977</v>
      </c>
      <c r="AI494" s="70">
        <v>42251.31</v>
      </c>
      <c r="AJ494">
        <v>35.94</v>
      </c>
      <c r="AK494">
        <v>23.55</v>
      </c>
      <c r="AL494">
        <v>25.27</v>
      </c>
      <c r="AM494">
        <v>4.53</v>
      </c>
      <c r="AN494" s="70">
        <v>1262.05</v>
      </c>
      <c r="AO494">
        <v>1.2326999999999999</v>
      </c>
      <c r="AP494" s="70">
        <v>1250.23</v>
      </c>
      <c r="AQ494" s="70">
        <v>2036.42</v>
      </c>
      <c r="AR494" s="70">
        <v>5446.43</v>
      </c>
      <c r="AS494">
        <v>384.55</v>
      </c>
      <c r="AT494">
        <v>300.44</v>
      </c>
      <c r="AU494" s="70">
        <v>9418.07</v>
      </c>
      <c r="AV494" s="70">
        <v>6178.28</v>
      </c>
      <c r="AW494">
        <v>0.56899999999999995</v>
      </c>
      <c r="AX494" s="70">
        <v>2498.48</v>
      </c>
      <c r="AY494">
        <v>0.2301</v>
      </c>
      <c r="AZ494" s="70">
        <v>1209.9100000000001</v>
      </c>
      <c r="BA494">
        <v>0.1114</v>
      </c>
      <c r="BB494">
        <v>971.3</v>
      </c>
      <c r="BC494">
        <v>8.9499999999999996E-2</v>
      </c>
      <c r="BD494" s="70">
        <v>10857.97</v>
      </c>
      <c r="BE494" s="70">
        <v>5411.33</v>
      </c>
      <c r="BF494">
        <v>2.1061000000000001</v>
      </c>
      <c r="BG494">
        <v>0.52429999999999999</v>
      </c>
      <c r="BH494">
        <v>0.2132</v>
      </c>
      <c r="BI494">
        <v>0.1978</v>
      </c>
      <c r="BJ494">
        <v>3.5900000000000001E-2</v>
      </c>
      <c r="BK494">
        <v>2.8799999999999999E-2</v>
      </c>
    </row>
    <row r="495" spans="1:63" x14ac:dyDescent="0.25">
      <c r="A495" t="s">
        <v>574</v>
      </c>
      <c r="B495">
        <v>48041</v>
      </c>
      <c r="C495">
        <v>46.19</v>
      </c>
      <c r="D495">
        <v>79.099999999999994</v>
      </c>
      <c r="E495" s="70">
        <v>3653.56</v>
      </c>
      <c r="F495" s="70">
        <v>3497.52</v>
      </c>
      <c r="G495">
        <v>1.3899999999999999E-2</v>
      </c>
      <c r="H495">
        <v>4.3999999999999997E-2</v>
      </c>
      <c r="I495">
        <v>1.8E-3</v>
      </c>
      <c r="J495">
        <v>3.1800000000000002E-2</v>
      </c>
      <c r="K495">
        <v>0.86660000000000004</v>
      </c>
      <c r="L495">
        <v>4.2000000000000003E-2</v>
      </c>
      <c r="M495">
        <v>0.29659999999999997</v>
      </c>
      <c r="N495">
        <v>1.17E-2</v>
      </c>
      <c r="O495">
        <v>0.1242</v>
      </c>
      <c r="P495" s="70">
        <v>56626.13</v>
      </c>
      <c r="Q495">
        <v>0.21970000000000001</v>
      </c>
      <c r="R495">
        <v>0.21990000000000001</v>
      </c>
      <c r="S495">
        <v>0.56030000000000002</v>
      </c>
      <c r="T495">
        <v>20.11</v>
      </c>
      <c r="U495">
        <v>19.78</v>
      </c>
      <c r="V495" s="70">
        <v>78298.070000000007</v>
      </c>
      <c r="W495">
        <v>180.35</v>
      </c>
      <c r="X495" s="70">
        <v>141453.67000000001</v>
      </c>
      <c r="Y495">
        <v>0.81950000000000001</v>
      </c>
      <c r="Z495">
        <v>0.1515</v>
      </c>
      <c r="AA495">
        <v>2.9000000000000001E-2</v>
      </c>
      <c r="AB495">
        <v>0.18049999999999999</v>
      </c>
      <c r="AC495">
        <v>141.44999999999999</v>
      </c>
      <c r="AD495" s="70">
        <v>5255.57</v>
      </c>
      <c r="AE495">
        <v>682.66</v>
      </c>
      <c r="AF495" s="70">
        <v>155754.75</v>
      </c>
      <c r="AG495" t="s">
        <v>751</v>
      </c>
      <c r="AH495" s="70">
        <v>35966</v>
      </c>
      <c r="AI495" s="70">
        <v>56927.15</v>
      </c>
      <c r="AJ495">
        <v>56.95</v>
      </c>
      <c r="AK495">
        <v>36.33</v>
      </c>
      <c r="AL495">
        <v>38.82</v>
      </c>
      <c r="AM495">
        <v>4.72</v>
      </c>
      <c r="AN495" s="70">
        <v>1420.79</v>
      </c>
      <c r="AO495">
        <v>0.95779999999999998</v>
      </c>
      <c r="AP495" s="70">
        <v>1101.0899999999999</v>
      </c>
      <c r="AQ495" s="70">
        <v>1744.9</v>
      </c>
      <c r="AR495" s="70">
        <v>5403.08</v>
      </c>
      <c r="AS495">
        <v>500.77</v>
      </c>
      <c r="AT495">
        <v>228.27</v>
      </c>
      <c r="AU495" s="70">
        <v>8978.1</v>
      </c>
      <c r="AV495" s="70">
        <v>3591.09</v>
      </c>
      <c r="AW495">
        <v>0.36549999999999999</v>
      </c>
      <c r="AX495" s="70">
        <v>4828.17</v>
      </c>
      <c r="AY495">
        <v>0.4914</v>
      </c>
      <c r="AZ495">
        <v>885.7</v>
      </c>
      <c r="BA495">
        <v>9.01E-2</v>
      </c>
      <c r="BB495">
        <v>520.75</v>
      </c>
      <c r="BC495">
        <v>5.2999999999999999E-2</v>
      </c>
      <c r="BD495" s="70">
        <v>9825.7099999999991</v>
      </c>
      <c r="BE495" s="70">
        <v>2439.1799999999998</v>
      </c>
      <c r="BF495">
        <v>0.49009999999999998</v>
      </c>
      <c r="BG495">
        <v>0.58099999999999996</v>
      </c>
      <c r="BH495">
        <v>0.22459999999999999</v>
      </c>
      <c r="BI495">
        <v>0.14380000000000001</v>
      </c>
      <c r="BJ495">
        <v>3.2500000000000001E-2</v>
      </c>
      <c r="BK495">
        <v>1.8100000000000002E-2</v>
      </c>
    </row>
    <row r="496" spans="1:63" x14ac:dyDescent="0.25">
      <c r="A496" t="s">
        <v>575</v>
      </c>
      <c r="B496">
        <v>47381</v>
      </c>
      <c r="C496">
        <v>81.05</v>
      </c>
      <c r="D496">
        <v>33.39</v>
      </c>
      <c r="E496" s="70">
        <v>2706.42</v>
      </c>
      <c r="F496" s="70">
        <v>2606.34</v>
      </c>
      <c r="G496">
        <v>9.9000000000000008E-3</v>
      </c>
      <c r="H496">
        <v>1.03E-2</v>
      </c>
      <c r="I496">
        <v>1.1999999999999999E-3</v>
      </c>
      <c r="J496">
        <v>2.06E-2</v>
      </c>
      <c r="K496">
        <v>0.9335</v>
      </c>
      <c r="L496">
        <v>2.4500000000000001E-2</v>
      </c>
      <c r="M496">
        <v>0.39169999999999999</v>
      </c>
      <c r="N496">
        <v>1.03E-2</v>
      </c>
      <c r="O496">
        <v>0.1421</v>
      </c>
      <c r="P496" s="70">
        <v>54050.98</v>
      </c>
      <c r="Q496">
        <v>0.2167</v>
      </c>
      <c r="R496">
        <v>0.1825</v>
      </c>
      <c r="S496">
        <v>0.6008</v>
      </c>
      <c r="T496">
        <v>18.510000000000002</v>
      </c>
      <c r="U496">
        <v>17.29</v>
      </c>
      <c r="V496" s="70">
        <v>71511.62</v>
      </c>
      <c r="W496">
        <v>151.97999999999999</v>
      </c>
      <c r="X496" s="70">
        <v>147178.57999999999</v>
      </c>
      <c r="Y496">
        <v>0.72770000000000001</v>
      </c>
      <c r="Z496">
        <v>0.2087</v>
      </c>
      <c r="AA496">
        <v>6.3600000000000004E-2</v>
      </c>
      <c r="AB496">
        <v>0.27229999999999999</v>
      </c>
      <c r="AC496">
        <v>147.18</v>
      </c>
      <c r="AD496" s="70">
        <v>4577.04</v>
      </c>
      <c r="AE496">
        <v>520.85</v>
      </c>
      <c r="AF496" s="70">
        <v>152207.18</v>
      </c>
      <c r="AG496" t="s">
        <v>751</v>
      </c>
      <c r="AH496" s="70">
        <v>32160</v>
      </c>
      <c r="AI496" s="70">
        <v>48208.22</v>
      </c>
      <c r="AJ496">
        <v>50.28</v>
      </c>
      <c r="AK496">
        <v>29.53</v>
      </c>
      <c r="AL496">
        <v>33.22</v>
      </c>
      <c r="AM496">
        <v>3.82</v>
      </c>
      <c r="AN496">
        <v>944.74</v>
      </c>
      <c r="AO496">
        <v>1.0431999999999999</v>
      </c>
      <c r="AP496" s="70">
        <v>1182.27</v>
      </c>
      <c r="AQ496" s="70">
        <v>1729.6</v>
      </c>
      <c r="AR496" s="70">
        <v>5648.34</v>
      </c>
      <c r="AS496">
        <v>454.61</v>
      </c>
      <c r="AT496">
        <v>254.9</v>
      </c>
      <c r="AU496" s="70">
        <v>9269.7199999999993</v>
      </c>
      <c r="AV496" s="70">
        <v>4082.78</v>
      </c>
      <c r="AW496">
        <v>0.40510000000000002</v>
      </c>
      <c r="AX496" s="70">
        <v>4455.2</v>
      </c>
      <c r="AY496">
        <v>0.44209999999999999</v>
      </c>
      <c r="AZ496">
        <v>815.47</v>
      </c>
      <c r="BA496">
        <v>8.09E-2</v>
      </c>
      <c r="BB496">
        <v>724.04</v>
      </c>
      <c r="BC496">
        <v>7.1800000000000003E-2</v>
      </c>
      <c r="BD496" s="70">
        <v>10077.49</v>
      </c>
      <c r="BE496" s="70">
        <v>2926.47</v>
      </c>
      <c r="BF496">
        <v>0.71499999999999997</v>
      </c>
      <c r="BG496">
        <v>0.57369999999999999</v>
      </c>
      <c r="BH496">
        <v>0.22040000000000001</v>
      </c>
      <c r="BI496">
        <v>0.15110000000000001</v>
      </c>
      <c r="BJ496">
        <v>3.2300000000000002E-2</v>
      </c>
      <c r="BK496">
        <v>2.2499999999999999E-2</v>
      </c>
    </row>
    <row r="497" spans="1:63" x14ac:dyDescent="0.25">
      <c r="A497" t="s">
        <v>576</v>
      </c>
      <c r="B497">
        <v>45807</v>
      </c>
      <c r="C497">
        <v>96.3</v>
      </c>
      <c r="D497">
        <v>10.75</v>
      </c>
      <c r="E497">
        <v>985.81</v>
      </c>
      <c r="F497">
        <v>996.26</v>
      </c>
      <c r="G497">
        <v>3.3999999999999998E-3</v>
      </c>
      <c r="H497">
        <v>6.1999999999999998E-3</v>
      </c>
      <c r="I497">
        <v>1.5E-3</v>
      </c>
      <c r="J497">
        <v>2.6599999999999999E-2</v>
      </c>
      <c r="K497">
        <v>0.94279999999999997</v>
      </c>
      <c r="L497">
        <v>1.95E-2</v>
      </c>
      <c r="M497">
        <v>0.40870000000000001</v>
      </c>
      <c r="N497">
        <v>3.0000000000000001E-3</v>
      </c>
      <c r="O497">
        <v>0.1507</v>
      </c>
      <c r="P497" s="70">
        <v>50315.06</v>
      </c>
      <c r="Q497">
        <v>0.25059999999999999</v>
      </c>
      <c r="R497">
        <v>0.17380000000000001</v>
      </c>
      <c r="S497">
        <v>0.5756</v>
      </c>
      <c r="T497">
        <v>17.55</v>
      </c>
      <c r="U497">
        <v>8.84</v>
      </c>
      <c r="V497" s="70">
        <v>62060.53</v>
      </c>
      <c r="W497">
        <v>107.75</v>
      </c>
      <c r="X497" s="70">
        <v>114671.77</v>
      </c>
      <c r="Y497">
        <v>0.88329999999999997</v>
      </c>
      <c r="Z497">
        <v>6.7900000000000002E-2</v>
      </c>
      <c r="AA497">
        <v>4.8800000000000003E-2</v>
      </c>
      <c r="AB497">
        <v>0.1167</v>
      </c>
      <c r="AC497">
        <v>114.67</v>
      </c>
      <c r="AD497" s="70">
        <v>2850.04</v>
      </c>
      <c r="AE497">
        <v>410.8</v>
      </c>
      <c r="AF497" s="70">
        <v>106572.66</v>
      </c>
      <c r="AG497" t="s">
        <v>751</v>
      </c>
      <c r="AH497" s="70">
        <v>31905</v>
      </c>
      <c r="AI497" s="70">
        <v>43694.28</v>
      </c>
      <c r="AJ497">
        <v>40.869999999999997</v>
      </c>
      <c r="AK497">
        <v>23.68</v>
      </c>
      <c r="AL497">
        <v>28.37</v>
      </c>
      <c r="AM497">
        <v>4.4400000000000004</v>
      </c>
      <c r="AN497" s="70">
        <v>1353.58</v>
      </c>
      <c r="AO497">
        <v>1.2250000000000001</v>
      </c>
      <c r="AP497" s="70">
        <v>1307.1300000000001</v>
      </c>
      <c r="AQ497" s="70">
        <v>1877.52</v>
      </c>
      <c r="AR497" s="70">
        <v>5435.48</v>
      </c>
      <c r="AS497">
        <v>374.66</v>
      </c>
      <c r="AT497">
        <v>248.79</v>
      </c>
      <c r="AU497" s="70">
        <v>9243.57</v>
      </c>
      <c r="AV497" s="70">
        <v>5260.76</v>
      </c>
      <c r="AW497">
        <v>0.50880000000000003</v>
      </c>
      <c r="AX497" s="70">
        <v>3210.09</v>
      </c>
      <c r="AY497">
        <v>0.3105</v>
      </c>
      <c r="AZ497" s="70">
        <v>1124.53</v>
      </c>
      <c r="BA497">
        <v>0.10879999999999999</v>
      </c>
      <c r="BB497">
        <v>743.42</v>
      </c>
      <c r="BC497">
        <v>7.1900000000000006E-2</v>
      </c>
      <c r="BD497" s="70">
        <v>10338.799999999999</v>
      </c>
      <c r="BE497" s="70">
        <v>4551.57</v>
      </c>
      <c r="BF497">
        <v>1.5434000000000001</v>
      </c>
      <c r="BG497">
        <v>0.53769999999999996</v>
      </c>
      <c r="BH497">
        <v>0.214</v>
      </c>
      <c r="BI497">
        <v>0.18029999999999999</v>
      </c>
      <c r="BJ497">
        <v>3.7699999999999997E-2</v>
      </c>
      <c r="BK497">
        <v>3.04E-2</v>
      </c>
    </row>
    <row r="498" spans="1:63" x14ac:dyDescent="0.25">
      <c r="A498" t="s">
        <v>577</v>
      </c>
      <c r="B498">
        <v>50427</v>
      </c>
      <c r="C498">
        <v>29.19</v>
      </c>
      <c r="D498">
        <v>153.71</v>
      </c>
      <c r="E498" s="70">
        <v>4486.8100000000004</v>
      </c>
      <c r="F498" s="70">
        <v>4324.6899999999996</v>
      </c>
      <c r="G498">
        <v>5.3499999999999999E-2</v>
      </c>
      <c r="H498">
        <v>2.6200000000000001E-2</v>
      </c>
      <c r="I498">
        <v>8.9999999999999998E-4</v>
      </c>
      <c r="J498">
        <v>2.4899999999999999E-2</v>
      </c>
      <c r="K498">
        <v>0.86529999999999996</v>
      </c>
      <c r="L498">
        <v>2.92E-2</v>
      </c>
      <c r="M498">
        <v>9.9599999999999994E-2</v>
      </c>
      <c r="N498">
        <v>1.3599999999999999E-2</v>
      </c>
      <c r="O498">
        <v>0.10349999999999999</v>
      </c>
      <c r="P498" s="70">
        <v>65397.14</v>
      </c>
      <c r="Q498">
        <v>0.17849999999999999</v>
      </c>
      <c r="R498">
        <v>0.21199999999999999</v>
      </c>
      <c r="S498">
        <v>0.60950000000000004</v>
      </c>
      <c r="T498">
        <v>19.02</v>
      </c>
      <c r="U498">
        <v>21.15</v>
      </c>
      <c r="V498" s="70">
        <v>88232.87</v>
      </c>
      <c r="W498">
        <v>210.06</v>
      </c>
      <c r="X498" s="70">
        <v>190842.12</v>
      </c>
      <c r="Y498">
        <v>0.84</v>
      </c>
      <c r="Z498">
        <v>0.1361</v>
      </c>
      <c r="AA498">
        <v>2.3900000000000001E-2</v>
      </c>
      <c r="AB498">
        <v>0.16</v>
      </c>
      <c r="AC498">
        <v>190.84</v>
      </c>
      <c r="AD498" s="70">
        <v>7785.37</v>
      </c>
      <c r="AE498">
        <v>968.22</v>
      </c>
      <c r="AF498" s="70">
        <v>230622.62</v>
      </c>
      <c r="AG498" t="s">
        <v>751</v>
      </c>
      <c r="AH498" s="70">
        <v>51343</v>
      </c>
      <c r="AI498" s="70">
        <v>101809.62</v>
      </c>
      <c r="AJ498">
        <v>73.55</v>
      </c>
      <c r="AK498">
        <v>39.79</v>
      </c>
      <c r="AL498">
        <v>44.43</v>
      </c>
      <c r="AM498">
        <v>4.84</v>
      </c>
      <c r="AN498" s="70">
        <v>1145.5899999999999</v>
      </c>
      <c r="AO498">
        <v>0.59209999999999996</v>
      </c>
      <c r="AP498" s="70">
        <v>1205.5999999999999</v>
      </c>
      <c r="AQ498" s="70">
        <v>1875.35</v>
      </c>
      <c r="AR498" s="70">
        <v>6512.32</v>
      </c>
      <c r="AS498">
        <v>667.48</v>
      </c>
      <c r="AT498">
        <v>352.25</v>
      </c>
      <c r="AU498" s="70">
        <v>10613.01</v>
      </c>
      <c r="AV498" s="70">
        <v>2781.69</v>
      </c>
      <c r="AW498">
        <v>0.25659999999999999</v>
      </c>
      <c r="AX498" s="70">
        <v>6829.03</v>
      </c>
      <c r="AY498">
        <v>0.63009999999999999</v>
      </c>
      <c r="AZ498">
        <v>887.28</v>
      </c>
      <c r="BA498">
        <v>8.1900000000000001E-2</v>
      </c>
      <c r="BB498">
        <v>340.62</v>
      </c>
      <c r="BC498">
        <v>3.1399999999999997E-2</v>
      </c>
      <c r="BD498" s="70">
        <v>10838.61</v>
      </c>
      <c r="BE498" s="70">
        <v>1397.61</v>
      </c>
      <c r="BF498">
        <v>0.13389999999999999</v>
      </c>
      <c r="BG498">
        <v>0.61439999999999995</v>
      </c>
      <c r="BH498">
        <v>0.23039999999999999</v>
      </c>
      <c r="BI498">
        <v>0.1047</v>
      </c>
      <c r="BJ498">
        <v>3.2199999999999999E-2</v>
      </c>
      <c r="BK498">
        <v>1.83E-2</v>
      </c>
    </row>
    <row r="499" spans="1:63" x14ac:dyDescent="0.25">
      <c r="A499" t="s">
        <v>578</v>
      </c>
      <c r="B499">
        <v>44818</v>
      </c>
      <c r="C499">
        <v>17.14</v>
      </c>
      <c r="D499">
        <v>417.12</v>
      </c>
      <c r="E499" s="70">
        <v>7150.57</v>
      </c>
      <c r="F499" s="70">
        <v>5541.84</v>
      </c>
      <c r="G499">
        <v>4.7999999999999996E-3</v>
      </c>
      <c r="H499">
        <v>0.37030000000000002</v>
      </c>
      <c r="I499">
        <v>1.4E-3</v>
      </c>
      <c r="J499">
        <v>6.7000000000000004E-2</v>
      </c>
      <c r="K499">
        <v>0.47299999999999998</v>
      </c>
      <c r="L499">
        <v>8.3400000000000002E-2</v>
      </c>
      <c r="M499">
        <v>0.80449999999999999</v>
      </c>
      <c r="N499">
        <v>2.5600000000000001E-2</v>
      </c>
      <c r="O499">
        <v>0.18010000000000001</v>
      </c>
      <c r="P499" s="70">
        <v>55435.7</v>
      </c>
      <c r="Q499">
        <v>0.19309999999999999</v>
      </c>
      <c r="R499">
        <v>0.17960000000000001</v>
      </c>
      <c r="S499">
        <v>0.62729999999999997</v>
      </c>
      <c r="T499">
        <v>18.23</v>
      </c>
      <c r="U499">
        <v>41.94</v>
      </c>
      <c r="V499" s="70">
        <v>77014.48</v>
      </c>
      <c r="W499">
        <v>169.27</v>
      </c>
      <c r="X499" s="70">
        <v>74544.63</v>
      </c>
      <c r="Y499">
        <v>0.68010000000000004</v>
      </c>
      <c r="Z499">
        <v>0.27279999999999999</v>
      </c>
      <c r="AA499">
        <v>4.7100000000000003E-2</v>
      </c>
      <c r="AB499">
        <v>0.31990000000000002</v>
      </c>
      <c r="AC499">
        <v>74.540000000000006</v>
      </c>
      <c r="AD499" s="70">
        <v>3186.04</v>
      </c>
      <c r="AE499">
        <v>437.62</v>
      </c>
      <c r="AF499" s="70">
        <v>83211.39</v>
      </c>
      <c r="AG499" t="s">
        <v>751</v>
      </c>
      <c r="AH499" s="70">
        <v>23368</v>
      </c>
      <c r="AI499" s="70">
        <v>34371.31</v>
      </c>
      <c r="AJ499">
        <v>60.11</v>
      </c>
      <c r="AK499">
        <v>40.56</v>
      </c>
      <c r="AL499">
        <v>47.65</v>
      </c>
      <c r="AM499">
        <v>4.3499999999999996</v>
      </c>
      <c r="AN499">
        <v>705.68</v>
      </c>
      <c r="AO499">
        <v>1.2907999999999999</v>
      </c>
      <c r="AP499" s="70">
        <v>1672.1</v>
      </c>
      <c r="AQ499" s="70">
        <v>2284.09</v>
      </c>
      <c r="AR499" s="70">
        <v>6681.33</v>
      </c>
      <c r="AS499">
        <v>709.12</v>
      </c>
      <c r="AT499">
        <v>516.20000000000005</v>
      </c>
      <c r="AU499" s="70">
        <v>11862.85</v>
      </c>
      <c r="AV499" s="70">
        <v>8083.25</v>
      </c>
      <c r="AW499">
        <v>0.57310000000000005</v>
      </c>
      <c r="AX499" s="70">
        <v>3497.95</v>
      </c>
      <c r="AY499">
        <v>0.248</v>
      </c>
      <c r="AZ499">
        <v>667.15</v>
      </c>
      <c r="BA499">
        <v>4.7300000000000002E-2</v>
      </c>
      <c r="BB499" s="70">
        <v>1856.51</v>
      </c>
      <c r="BC499">
        <v>0.13159999999999999</v>
      </c>
      <c r="BD499" s="70">
        <v>14104.85</v>
      </c>
      <c r="BE499" s="70">
        <v>4196.1899999999996</v>
      </c>
      <c r="BF499">
        <v>2.2288000000000001</v>
      </c>
      <c r="BG499">
        <v>0.50509999999999999</v>
      </c>
      <c r="BH499">
        <v>0.19400000000000001</v>
      </c>
      <c r="BI499">
        <v>0.26290000000000002</v>
      </c>
      <c r="BJ499">
        <v>2.4400000000000002E-2</v>
      </c>
      <c r="BK499">
        <v>1.3599999999999999E-2</v>
      </c>
    </row>
    <row r="500" spans="1:63" x14ac:dyDescent="0.25">
      <c r="A500" t="s">
        <v>579</v>
      </c>
      <c r="B500">
        <v>48223</v>
      </c>
      <c r="C500">
        <v>39.049999999999997</v>
      </c>
      <c r="D500">
        <v>119.09</v>
      </c>
      <c r="E500" s="70">
        <v>4650.1400000000003</v>
      </c>
      <c r="F500" s="70">
        <v>4392.26</v>
      </c>
      <c r="G500">
        <v>1.83E-2</v>
      </c>
      <c r="H500">
        <v>0.12039999999999999</v>
      </c>
      <c r="I500">
        <v>1.1000000000000001E-3</v>
      </c>
      <c r="J500">
        <v>4.8000000000000001E-2</v>
      </c>
      <c r="K500">
        <v>0.74690000000000001</v>
      </c>
      <c r="L500">
        <v>6.5299999999999997E-2</v>
      </c>
      <c r="M500">
        <v>0.44009999999999999</v>
      </c>
      <c r="N500">
        <v>2.18E-2</v>
      </c>
      <c r="O500">
        <v>0.1424</v>
      </c>
      <c r="P500" s="70">
        <v>57694.66</v>
      </c>
      <c r="Q500">
        <v>0.19769999999999999</v>
      </c>
      <c r="R500">
        <v>0.21110000000000001</v>
      </c>
      <c r="S500">
        <v>0.59119999999999995</v>
      </c>
      <c r="T500">
        <v>18.38</v>
      </c>
      <c r="U500">
        <v>25.39</v>
      </c>
      <c r="V500" s="70">
        <v>81596.34</v>
      </c>
      <c r="W500">
        <v>179.23</v>
      </c>
      <c r="X500" s="70">
        <v>144596.21</v>
      </c>
      <c r="Y500">
        <v>0.71740000000000004</v>
      </c>
      <c r="Z500">
        <v>0.25459999999999999</v>
      </c>
      <c r="AA500">
        <v>2.7900000000000001E-2</v>
      </c>
      <c r="AB500">
        <v>0.28260000000000002</v>
      </c>
      <c r="AC500">
        <v>144.6</v>
      </c>
      <c r="AD500" s="70">
        <v>5651.08</v>
      </c>
      <c r="AE500">
        <v>673.44</v>
      </c>
      <c r="AF500" s="70">
        <v>166195.82999999999</v>
      </c>
      <c r="AG500" t="s">
        <v>751</v>
      </c>
      <c r="AH500" s="70">
        <v>33078</v>
      </c>
      <c r="AI500" s="70">
        <v>51146.83</v>
      </c>
      <c r="AJ500">
        <v>62.26</v>
      </c>
      <c r="AK500">
        <v>37.47</v>
      </c>
      <c r="AL500">
        <v>42.14</v>
      </c>
      <c r="AM500">
        <v>4.95</v>
      </c>
      <c r="AN500" s="70">
        <v>1158.54</v>
      </c>
      <c r="AO500">
        <v>1.0277000000000001</v>
      </c>
      <c r="AP500" s="70">
        <v>1193.21</v>
      </c>
      <c r="AQ500" s="70">
        <v>1810.32</v>
      </c>
      <c r="AR500" s="70">
        <v>5885.99</v>
      </c>
      <c r="AS500">
        <v>573.97</v>
      </c>
      <c r="AT500">
        <v>263.89999999999998</v>
      </c>
      <c r="AU500" s="70">
        <v>9727.3799999999992</v>
      </c>
      <c r="AV500" s="70">
        <v>3727.26</v>
      </c>
      <c r="AW500">
        <v>0.34920000000000001</v>
      </c>
      <c r="AX500" s="70">
        <v>5342.11</v>
      </c>
      <c r="AY500">
        <v>0.50049999999999994</v>
      </c>
      <c r="AZ500">
        <v>826.49</v>
      </c>
      <c r="BA500">
        <v>7.7399999999999997E-2</v>
      </c>
      <c r="BB500">
        <v>778.4</v>
      </c>
      <c r="BC500">
        <v>7.2900000000000006E-2</v>
      </c>
      <c r="BD500" s="70">
        <v>10674.25</v>
      </c>
      <c r="BE500" s="70">
        <v>2031.18</v>
      </c>
      <c r="BF500">
        <v>0.4194</v>
      </c>
      <c r="BG500">
        <v>0.57589999999999997</v>
      </c>
      <c r="BH500">
        <v>0.22670000000000001</v>
      </c>
      <c r="BI500">
        <v>0.14779999999999999</v>
      </c>
      <c r="BJ500">
        <v>3.1399999999999997E-2</v>
      </c>
      <c r="BK500">
        <v>1.83E-2</v>
      </c>
    </row>
    <row r="501" spans="1:63" x14ac:dyDescent="0.25">
      <c r="A501" t="s">
        <v>580</v>
      </c>
      <c r="B501">
        <v>48371</v>
      </c>
      <c r="C501">
        <v>76</v>
      </c>
      <c r="D501">
        <v>17.32</v>
      </c>
      <c r="E501" s="70">
        <v>1316.49</v>
      </c>
      <c r="F501" s="70">
        <v>1316.18</v>
      </c>
      <c r="G501">
        <v>4.4000000000000003E-3</v>
      </c>
      <c r="H501">
        <v>4.5999999999999999E-3</v>
      </c>
      <c r="I501">
        <v>1.6999999999999999E-3</v>
      </c>
      <c r="J501">
        <v>8.8000000000000005E-3</v>
      </c>
      <c r="K501">
        <v>0.96540000000000004</v>
      </c>
      <c r="L501">
        <v>1.5100000000000001E-2</v>
      </c>
      <c r="M501">
        <v>0.37969999999999998</v>
      </c>
      <c r="N501">
        <v>3.8999999999999998E-3</v>
      </c>
      <c r="O501">
        <v>0.1384</v>
      </c>
      <c r="P501" s="70">
        <v>52230.53</v>
      </c>
      <c r="Q501">
        <v>0.21379999999999999</v>
      </c>
      <c r="R501">
        <v>0.19719999999999999</v>
      </c>
      <c r="S501">
        <v>0.58899999999999997</v>
      </c>
      <c r="T501">
        <v>18.16</v>
      </c>
      <c r="U501">
        <v>8.49</v>
      </c>
      <c r="V501" s="70">
        <v>68668.28</v>
      </c>
      <c r="W501">
        <v>149.66</v>
      </c>
      <c r="X501" s="70">
        <v>133760.23000000001</v>
      </c>
      <c r="Y501">
        <v>0.77939999999999998</v>
      </c>
      <c r="Z501">
        <v>0.14319999999999999</v>
      </c>
      <c r="AA501">
        <v>7.7399999999999997E-2</v>
      </c>
      <c r="AB501">
        <v>0.22059999999999999</v>
      </c>
      <c r="AC501">
        <v>133.76</v>
      </c>
      <c r="AD501" s="70">
        <v>3744</v>
      </c>
      <c r="AE501">
        <v>459.15</v>
      </c>
      <c r="AF501" s="70">
        <v>131985.17000000001</v>
      </c>
      <c r="AG501" t="s">
        <v>751</v>
      </c>
      <c r="AH501" s="70">
        <v>32719</v>
      </c>
      <c r="AI501" s="70">
        <v>49058.33</v>
      </c>
      <c r="AJ501">
        <v>42.56</v>
      </c>
      <c r="AK501">
        <v>26.78</v>
      </c>
      <c r="AL501">
        <v>29.74</v>
      </c>
      <c r="AM501">
        <v>4.66</v>
      </c>
      <c r="AN501">
        <v>865.46</v>
      </c>
      <c r="AO501">
        <v>0.91690000000000005</v>
      </c>
      <c r="AP501" s="70">
        <v>1192.05</v>
      </c>
      <c r="AQ501" s="70">
        <v>1810.94</v>
      </c>
      <c r="AR501" s="70">
        <v>5264.84</v>
      </c>
      <c r="AS501">
        <v>384.14</v>
      </c>
      <c r="AT501">
        <v>238.58</v>
      </c>
      <c r="AU501" s="70">
        <v>8890.5499999999993</v>
      </c>
      <c r="AV501" s="70">
        <v>4489.3500000000004</v>
      </c>
      <c r="AW501">
        <v>0.45700000000000002</v>
      </c>
      <c r="AX501" s="70">
        <v>3462.82</v>
      </c>
      <c r="AY501">
        <v>0.35249999999999998</v>
      </c>
      <c r="AZ501" s="70">
        <v>1148.31</v>
      </c>
      <c r="BA501">
        <v>0.1169</v>
      </c>
      <c r="BB501">
        <v>723.94</v>
      </c>
      <c r="BC501">
        <v>7.3700000000000002E-2</v>
      </c>
      <c r="BD501" s="70">
        <v>9824.41</v>
      </c>
      <c r="BE501" s="70">
        <v>3791.61</v>
      </c>
      <c r="BF501">
        <v>0.94720000000000004</v>
      </c>
      <c r="BG501">
        <v>0.54900000000000004</v>
      </c>
      <c r="BH501">
        <v>0.21609999999999999</v>
      </c>
      <c r="BI501">
        <v>0.1714</v>
      </c>
      <c r="BJ501">
        <v>3.6600000000000001E-2</v>
      </c>
      <c r="BK501">
        <v>2.69E-2</v>
      </c>
    </row>
    <row r="502" spans="1:63" x14ac:dyDescent="0.25">
      <c r="A502" t="s">
        <v>581</v>
      </c>
      <c r="B502">
        <v>50062</v>
      </c>
      <c r="C502">
        <v>61.29</v>
      </c>
      <c r="D502">
        <v>42.27</v>
      </c>
      <c r="E502" s="70">
        <v>2590.62</v>
      </c>
      <c r="F502" s="70">
        <v>2425.5100000000002</v>
      </c>
      <c r="G502">
        <v>8.0000000000000002E-3</v>
      </c>
      <c r="H502">
        <v>1.8599999999999998E-2</v>
      </c>
      <c r="I502">
        <v>1.4E-3</v>
      </c>
      <c r="J502">
        <v>2.0799999999999999E-2</v>
      </c>
      <c r="K502">
        <v>0.9153</v>
      </c>
      <c r="L502">
        <v>3.5799999999999998E-2</v>
      </c>
      <c r="M502">
        <v>0.51100000000000001</v>
      </c>
      <c r="N502">
        <v>7.6E-3</v>
      </c>
      <c r="O502">
        <v>0.16239999999999999</v>
      </c>
      <c r="P502" s="70">
        <v>52440.97</v>
      </c>
      <c r="Q502">
        <v>0.1875</v>
      </c>
      <c r="R502">
        <v>0.18010000000000001</v>
      </c>
      <c r="S502">
        <v>0.63239999999999996</v>
      </c>
      <c r="T502">
        <v>17.739999999999998</v>
      </c>
      <c r="U502">
        <v>18.41</v>
      </c>
      <c r="V502" s="70">
        <v>69639.600000000006</v>
      </c>
      <c r="W502">
        <v>136.84</v>
      </c>
      <c r="X502" s="70">
        <v>132113.92000000001</v>
      </c>
      <c r="Y502">
        <v>0.72</v>
      </c>
      <c r="Z502">
        <v>0.22520000000000001</v>
      </c>
      <c r="AA502">
        <v>5.4899999999999997E-2</v>
      </c>
      <c r="AB502">
        <v>0.28000000000000003</v>
      </c>
      <c r="AC502">
        <v>132.11000000000001</v>
      </c>
      <c r="AD502" s="70">
        <v>4339.5200000000004</v>
      </c>
      <c r="AE502">
        <v>510.01</v>
      </c>
      <c r="AF502" s="70">
        <v>139301.59</v>
      </c>
      <c r="AG502" t="s">
        <v>751</v>
      </c>
      <c r="AH502" s="70">
        <v>28316</v>
      </c>
      <c r="AI502" s="70">
        <v>44149.24</v>
      </c>
      <c r="AJ502">
        <v>49.04</v>
      </c>
      <c r="AK502">
        <v>30.59</v>
      </c>
      <c r="AL502">
        <v>35.28</v>
      </c>
      <c r="AM502">
        <v>4.21</v>
      </c>
      <c r="AN502">
        <v>456.71</v>
      </c>
      <c r="AO502">
        <v>1.0538000000000001</v>
      </c>
      <c r="AP502" s="70">
        <v>1219.27</v>
      </c>
      <c r="AQ502" s="70">
        <v>1678.92</v>
      </c>
      <c r="AR502" s="70">
        <v>5566.65</v>
      </c>
      <c r="AS502">
        <v>463.2</v>
      </c>
      <c r="AT502">
        <v>314.11</v>
      </c>
      <c r="AU502" s="70">
        <v>9242.14</v>
      </c>
      <c r="AV502" s="70">
        <v>4572.05</v>
      </c>
      <c r="AW502">
        <v>0.44640000000000002</v>
      </c>
      <c r="AX502" s="70">
        <v>3924.64</v>
      </c>
      <c r="AY502">
        <v>0.38319999999999999</v>
      </c>
      <c r="AZ502">
        <v>821.03</v>
      </c>
      <c r="BA502">
        <v>8.0199999999999994E-2</v>
      </c>
      <c r="BB502">
        <v>924.34</v>
      </c>
      <c r="BC502">
        <v>9.0200000000000002E-2</v>
      </c>
      <c r="BD502" s="70">
        <v>10242.06</v>
      </c>
      <c r="BE502" s="70">
        <v>2897.63</v>
      </c>
      <c r="BF502">
        <v>0.81179999999999997</v>
      </c>
      <c r="BG502">
        <v>0.55520000000000003</v>
      </c>
      <c r="BH502">
        <v>0.21579999999999999</v>
      </c>
      <c r="BI502">
        <v>0.17519999999999999</v>
      </c>
      <c r="BJ502">
        <v>2.9600000000000001E-2</v>
      </c>
      <c r="BK502">
        <v>2.4199999999999999E-2</v>
      </c>
    </row>
    <row r="503" spans="1:63" x14ac:dyDescent="0.25">
      <c r="A503" t="s">
        <v>582</v>
      </c>
      <c r="B503">
        <v>44719</v>
      </c>
      <c r="C503">
        <v>16.25</v>
      </c>
      <c r="D503">
        <v>161.62</v>
      </c>
      <c r="E503" s="70">
        <v>2501.3200000000002</v>
      </c>
      <c r="F503" s="70">
        <v>2177.71</v>
      </c>
      <c r="G503">
        <v>5.4999999999999997E-3</v>
      </c>
      <c r="H503">
        <v>0.21959999999999999</v>
      </c>
      <c r="I503">
        <v>1.1999999999999999E-3</v>
      </c>
      <c r="J503">
        <v>5.3600000000000002E-2</v>
      </c>
      <c r="K503">
        <v>0.622</v>
      </c>
      <c r="L503">
        <v>9.8100000000000007E-2</v>
      </c>
      <c r="M503">
        <v>0.70950000000000002</v>
      </c>
      <c r="N503">
        <v>1.8800000000000001E-2</v>
      </c>
      <c r="O503">
        <v>0.1656</v>
      </c>
      <c r="P503" s="70">
        <v>53703.66</v>
      </c>
      <c r="Q503">
        <v>0.25430000000000003</v>
      </c>
      <c r="R503">
        <v>0.1855</v>
      </c>
      <c r="S503">
        <v>0.56010000000000004</v>
      </c>
      <c r="T503">
        <v>18.100000000000001</v>
      </c>
      <c r="U503">
        <v>17.22</v>
      </c>
      <c r="V503" s="70">
        <v>73249.81</v>
      </c>
      <c r="W503">
        <v>142.15</v>
      </c>
      <c r="X503" s="70">
        <v>88453.440000000002</v>
      </c>
      <c r="Y503">
        <v>0.66200000000000003</v>
      </c>
      <c r="Z503">
        <v>0.28689999999999999</v>
      </c>
      <c r="AA503">
        <v>5.11E-2</v>
      </c>
      <c r="AB503">
        <v>0.33800000000000002</v>
      </c>
      <c r="AC503">
        <v>88.45</v>
      </c>
      <c r="AD503" s="70">
        <v>3091.49</v>
      </c>
      <c r="AE503">
        <v>397.24</v>
      </c>
      <c r="AF503" s="70">
        <v>91089.17</v>
      </c>
      <c r="AG503" t="s">
        <v>751</v>
      </c>
      <c r="AH503" s="70">
        <v>23890</v>
      </c>
      <c r="AI503" s="70">
        <v>37781.39</v>
      </c>
      <c r="AJ503">
        <v>51.05</v>
      </c>
      <c r="AK503">
        <v>33.89</v>
      </c>
      <c r="AL503">
        <v>37.5</v>
      </c>
      <c r="AM503">
        <v>4.6399999999999997</v>
      </c>
      <c r="AN503">
        <v>0</v>
      </c>
      <c r="AO503">
        <v>1.0149999999999999</v>
      </c>
      <c r="AP503" s="70">
        <v>1352.76</v>
      </c>
      <c r="AQ503" s="70">
        <v>1938.89</v>
      </c>
      <c r="AR503" s="70">
        <v>5837.79</v>
      </c>
      <c r="AS503">
        <v>577.17999999999995</v>
      </c>
      <c r="AT503">
        <v>319.98</v>
      </c>
      <c r="AU503" s="70">
        <v>10026.6</v>
      </c>
      <c r="AV503" s="70">
        <v>6512.91</v>
      </c>
      <c r="AW503">
        <v>0.55389999999999995</v>
      </c>
      <c r="AX503" s="70">
        <v>2923.02</v>
      </c>
      <c r="AY503">
        <v>0.24859999999999999</v>
      </c>
      <c r="AZ503">
        <v>879.32</v>
      </c>
      <c r="BA503">
        <v>7.4800000000000005E-2</v>
      </c>
      <c r="BB503" s="70">
        <v>1442.96</v>
      </c>
      <c r="BC503">
        <v>0.1227</v>
      </c>
      <c r="BD503" s="70">
        <v>11758.22</v>
      </c>
      <c r="BE503" s="70">
        <v>4134.7</v>
      </c>
      <c r="BF503">
        <v>1.7568999999999999</v>
      </c>
      <c r="BG503">
        <v>0.51619999999999999</v>
      </c>
      <c r="BH503">
        <v>0.20480000000000001</v>
      </c>
      <c r="BI503">
        <v>0.22900000000000001</v>
      </c>
      <c r="BJ503">
        <v>2.76E-2</v>
      </c>
      <c r="BK503">
        <v>2.24E-2</v>
      </c>
    </row>
    <row r="504" spans="1:63" x14ac:dyDescent="0.25">
      <c r="A504" t="s">
        <v>583</v>
      </c>
      <c r="B504">
        <v>45997</v>
      </c>
      <c r="C504">
        <v>54.71</v>
      </c>
      <c r="D504">
        <v>38.700000000000003</v>
      </c>
      <c r="E504" s="70">
        <v>2117.2600000000002</v>
      </c>
      <c r="F504" s="70">
        <v>2093.96</v>
      </c>
      <c r="G504">
        <v>1.52E-2</v>
      </c>
      <c r="H504">
        <v>3.4500000000000003E-2</v>
      </c>
      <c r="I504">
        <v>1.6000000000000001E-3</v>
      </c>
      <c r="J504">
        <v>3.6900000000000002E-2</v>
      </c>
      <c r="K504">
        <v>0.86670000000000003</v>
      </c>
      <c r="L504">
        <v>4.4999999999999998E-2</v>
      </c>
      <c r="M504">
        <v>0.34210000000000002</v>
      </c>
      <c r="N504">
        <v>1.0999999999999999E-2</v>
      </c>
      <c r="O504">
        <v>0.13059999999999999</v>
      </c>
      <c r="P504" s="70">
        <v>58478.89</v>
      </c>
      <c r="Q504">
        <v>0.25869999999999999</v>
      </c>
      <c r="R504">
        <v>0.18379999999999999</v>
      </c>
      <c r="S504">
        <v>0.5575</v>
      </c>
      <c r="T504">
        <v>17.45</v>
      </c>
      <c r="U504">
        <v>14.09</v>
      </c>
      <c r="V504" s="70">
        <v>79277.789999999994</v>
      </c>
      <c r="W504">
        <v>145.87</v>
      </c>
      <c r="X504" s="70">
        <v>190221.54</v>
      </c>
      <c r="Y504">
        <v>0.65039999999999998</v>
      </c>
      <c r="Z504">
        <v>0.27539999999999998</v>
      </c>
      <c r="AA504">
        <v>7.4200000000000002E-2</v>
      </c>
      <c r="AB504">
        <v>0.34960000000000002</v>
      </c>
      <c r="AC504">
        <v>190.22</v>
      </c>
      <c r="AD504" s="70">
        <v>6233.36</v>
      </c>
      <c r="AE504">
        <v>622.53</v>
      </c>
      <c r="AF504" s="70">
        <v>202932.59</v>
      </c>
      <c r="AG504" t="s">
        <v>751</v>
      </c>
      <c r="AH504" s="70">
        <v>34073</v>
      </c>
      <c r="AI504" s="70">
        <v>53150.96</v>
      </c>
      <c r="AJ504">
        <v>50.52</v>
      </c>
      <c r="AK504">
        <v>31.01</v>
      </c>
      <c r="AL504">
        <v>34.520000000000003</v>
      </c>
      <c r="AM504">
        <v>4.57</v>
      </c>
      <c r="AN504" s="70">
        <v>1336.56</v>
      </c>
      <c r="AO504">
        <v>0.92159999999999997</v>
      </c>
      <c r="AP504" s="70">
        <v>1268.2</v>
      </c>
      <c r="AQ504" s="70">
        <v>1858.79</v>
      </c>
      <c r="AR504" s="70">
        <v>5958.22</v>
      </c>
      <c r="AS504">
        <v>615.91999999999996</v>
      </c>
      <c r="AT504">
        <v>334.04</v>
      </c>
      <c r="AU504" s="70">
        <v>10035.16</v>
      </c>
      <c r="AV504" s="70">
        <v>3414</v>
      </c>
      <c r="AW504">
        <v>0.31619999999999998</v>
      </c>
      <c r="AX504" s="70">
        <v>5618.29</v>
      </c>
      <c r="AY504">
        <v>0.52039999999999997</v>
      </c>
      <c r="AZ504" s="70">
        <v>1136.19</v>
      </c>
      <c r="BA504">
        <v>0.1052</v>
      </c>
      <c r="BB504">
        <v>628.44000000000005</v>
      </c>
      <c r="BC504">
        <v>5.8200000000000002E-2</v>
      </c>
      <c r="BD504" s="70">
        <v>10796.92</v>
      </c>
      <c r="BE504" s="70">
        <v>1806.68</v>
      </c>
      <c r="BF504">
        <v>0.3473</v>
      </c>
      <c r="BG504">
        <v>0.57179999999999997</v>
      </c>
      <c r="BH504">
        <v>0.2142</v>
      </c>
      <c r="BI504">
        <v>0.15859999999999999</v>
      </c>
      <c r="BJ504">
        <v>3.2000000000000001E-2</v>
      </c>
      <c r="BK504">
        <v>2.3400000000000001E-2</v>
      </c>
    </row>
    <row r="505" spans="1:63" x14ac:dyDescent="0.25">
      <c r="A505" t="s">
        <v>584</v>
      </c>
      <c r="B505">
        <v>48587</v>
      </c>
      <c r="C505">
        <v>59.19</v>
      </c>
      <c r="D505">
        <v>16.11</v>
      </c>
      <c r="E505">
        <v>953.67</v>
      </c>
      <c r="F505">
        <v>963.52</v>
      </c>
      <c r="G505">
        <v>4.3E-3</v>
      </c>
      <c r="H505">
        <v>3.0999999999999999E-3</v>
      </c>
      <c r="I505">
        <v>5.0000000000000001E-4</v>
      </c>
      <c r="J505">
        <v>7.9000000000000008E-3</v>
      </c>
      <c r="K505">
        <v>0.97270000000000001</v>
      </c>
      <c r="L505">
        <v>1.15E-2</v>
      </c>
      <c r="M505">
        <v>0.1925</v>
      </c>
      <c r="N505">
        <v>3.5000000000000001E-3</v>
      </c>
      <c r="O505">
        <v>0.1124</v>
      </c>
      <c r="P505" s="70">
        <v>52829.279999999999</v>
      </c>
      <c r="Q505">
        <v>0.1638</v>
      </c>
      <c r="R505">
        <v>0.16070000000000001</v>
      </c>
      <c r="S505">
        <v>0.67549999999999999</v>
      </c>
      <c r="T505">
        <v>18.350000000000001</v>
      </c>
      <c r="U505">
        <v>7.49</v>
      </c>
      <c r="V505" s="70">
        <v>66552.09</v>
      </c>
      <c r="W505">
        <v>124.49</v>
      </c>
      <c r="X505" s="70">
        <v>122275.89</v>
      </c>
      <c r="Y505">
        <v>0.87809999999999999</v>
      </c>
      <c r="Z505">
        <v>8.1699999999999995E-2</v>
      </c>
      <c r="AA505">
        <v>4.02E-2</v>
      </c>
      <c r="AB505">
        <v>0.12189999999999999</v>
      </c>
      <c r="AC505">
        <v>122.28</v>
      </c>
      <c r="AD505" s="70">
        <v>3336.55</v>
      </c>
      <c r="AE505">
        <v>476.45</v>
      </c>
      <c r="AF505" s="70">
        <v>117254.7</v>
      </c>
      <c r="AG505" t="s">
        <v>751</v>
      </c>
      <c r="AH505" s="70">
        <v>36997</v>
      </c>
      <c r="AI505" s="70">
        <v>54837.39</v>
      </c>
      <c r="AJ505">
        <v>39.06</v>
      </c>
      <c r="AK505">
        <v>25.34</v>
      </c>
      <c r="AL505">
        <v>28.93</v>
      </c>
      <c r="AM505">
        <v>5.0999999999999996</v>
      </c>
      <c r="AN505" s="70">
        <v>1305.48</v>
      </c>
      <c r="AO505">
        <v>1.0418000000000001</v>
      </c>
      <c r="AP505" s="70">
        <v>1148.9100000000001</v>
      </c>
      <c r="AQ505" s="70">
        <v>1687.85</v>
      </c>
      <c r="AR505" s="70">
        <v>5321.1</v>
      </c>
      <c r="AS505">
        <v>375.42</v>
      </c>
      <c r="AT505">
        <v>270.69</v>
      </c>
      <c r="AU505" s="70">
        <v>8803.9599999999991</v>
      </c>
      <c r="AV505" s="70">
        <v>4742.38</v>
      </c>
      <c r="AW505">
        <v>0.47239999999999999</v>
      </c>
      <c r="AX505" s="70">
        <v>3705.48</v>
      </c>
      <c r="AY505">
        <v>0.36909999999999998</v>
      </c>
      <c r="AZ505" s="70">
        <v>1125.26</v>
      </c>
      <c r="BA505">
        <v>0.11210000000000001</v>
      </c>
      <c r="BB505">
        <v>466.57</v>
      </c>
      <c r="BC505">
        <v>4.65E-2</v>
      </c>
      <c r="BD505" s="70">
        <v>10039.68</v>
      </c>
      <c r="BE505" s="70">
        <v>4181.63</v>
      </c>
      <c r="BF505">
        <v>0.98670000000000002</v>
      </c>
      <c r="BG505">
        <v>0.57010000000000005</v>
      </c>
      <c r="BH505">
        <v>0.21529999999999999</v>
      </c>
      <c r="BI505">
        <v>0.14680000000000001</v>
      </c>
      <c r="BJ505">
        <v>3.78E-2</v>
      </c>
      <c r="BK505">
        <v>0.03</v>
      </c>
    </row>
    <row r="506" spans="1:63" x14ac:dyDescent="0.25">
      <c r="A506" t="s">
        <v>585</v>
      </c>
      <c r="B506">
        <v>44727</v>
      </c>
      <c r="C506">
        <v>100.81</v>
      </c>
      <c r="D506">
        <v>20.88</v>
      </c>
      <c r="E506" s="70">
        <v>2104.6799999999998</v>
      </c>
      <c r="F506" s="70">
        <v>2067.64</v>
      </c>
      <c r="G506">
        <v>5.5999999999999999E-3</v>
      </c>
      <c r="H506">
        <v>1.06E-2</v>
      </c>
      <c r="I506">
        <v>1.1999999999999999E-3</v>
      </c>
      <c r="J506">
        <v>1.6199999999999999E-2</v>
      </c>
      <c r="K506">
        <v>0.94240000000000002</v>
      </c>
      <c r="L506">
        <v>2.41E-2</v>
      </c>
      <c r="M506">
        <v>0.44540000000000002</v>
      </c>
      <c r="N506">
        <v>1.03E-2</v>
      </c>
      <c r="O506">
        <v>0.14810000000000001</v>
      </c>
      <c r="P506" s="70">
        <v>53443.73</v>
      </c>
      <c r="Q506">
        <v>0.1837</v>
      </c>
      <c r="R506">
        <v>0.18490000000000001</v>
      </c>
      <c r="S506">
        <v>0.63139999999999996</v>
      </c>
      <c r="T506">
        <v>18.32</v>
      </c>
      <c r="U506">
        <v>14.12</v>
      </c>
      <c r="V506" s="70">
        <v>70365.86</v>
      </c>
      <c r="W506">
        <v>145.18</v>
      </c>
      <c r="X506" s="70">
        <v>121373.55</v>
      </c>
      <c r="Y506">
        <v>0.80610000000000004</v>
      </c>
      <c r="Z506">
        <v>0.15</v>
      </c>
      <c r="AA506">
        <v>4.3900000000000002E-2</v>
      </c>
      <c r="AB506">
        <v>0.19389999999999999</v>
      </c>
      <c r="AC506">
        <v>121.37</v>
      </c>
      <c r="AD506" s="70">
        <v>3356.77</v>
      </c>
      <c r="AE506">
        <v>463.2</v>
      </c>
      <c r="AF506" s="70">
        <v>124110.61</v>
      </c>
      <c r="AG506" t="s">
        <v>751</v>
      </c>
      <c r="AH506" s="70">
        <v>30520</v>
      </c>
      <c r="AI506" s="70">
        <v>44482.54</v>
      </c>
      <c r="AJ506">
        <v>42.27</v>
      </c>
      <c r="AK506">
        <v>26.24</v>
      </c>
      <c r="AL506">
        <v>30.66</v>
      </c>
      <c r="AM506">
        <v>4.5</v>
      </c>
      <c r="AN506">
        <v>955.66</v>
      </c>
      <c r="AO506">
        <v>1.1324000000000001</v>
      </c>
      <c r="AP506" s="70">
        <v>1155.1099999999999</v>
      </c>
      <c r="AQ506" s="70">
        <v>1843.5</v>
      </c>
      <c r="AR506" s="70">
        <v>5465.14</v>
      </c>
      <c r="AS506">
        <v>446.67</v>
      </c>
      <c r="AT506">
        <v>244.41</v>
      </c>
      <c r="AU506" s="70">
        <v>9154.83</v>
      </c>
      <c r="AV506" s="70">
        <v>4799.0200000000004</v>
      </c>
      <c r="AW506">
        <v>0.48399999999999999</v>
      </c>
      <c r="AX506" s="70">
        <v>3407.6</v>
      </c>
      <c r="AY506">
        <v>0.34370000000000001</v>
      </c>
      <c r="AZ506">
        <v>890.41</v>
      </c>
      <c r="BA506">
        <v>8.9800000000000005E-2</v>
      </c>
      <c r="BB506">
        <v>817.55</v>
      </c>
      <c r="BC506">
        <v>8.2500000000000004E-2</v>
      </c>
      <c r="BD506" s="70">
        <v>9914.57</v>
      </c>
      <c r="BE506" s="70">
        <v>3854.35</v>
      </c>
      <c r="BF506">
        <v>1.1637999999999999</v>
      </c>
      <c r="BG506">
        <v>0.54890000000000005</v>
      </c>
      <c r="BH506">
        <v>0.2291</v>
      </c>
      <c r="BI506">
        <v>0.16059999999999999</v>
      </c>
      <c r="BJ506">
        <v>3.5200000000000002E-2</v>
      </c>
      <c r="BK506">
        <v>2.63E-2</v>
      </c>
    </row>
    <row r="507" spans="1:63" x14ac:dyDescent="0.25">
      <c r="A507" t="s">
        <v>586</v>
      </c>
      <c r="B507">
        <v>44826</v>
      </c>
      <c r="C507">
        <v>16.329999999999998</v>
      </c>
      <c r="D507">
        <v>192</v>
      </c>
      <c r="E507" s="70">
        <v>3136.06</v>
      </c>
      <c r="F507" s="70">
        <v>2772.55</v>
      </c>
      <c r="G507">
        <v>8.0000000000000002E-3</v>
      </c>
      <c r="H507">
        <v>0.2351</v>
      </c>
      <c r="I507">
        <v>1.4E-3</v>
      </c>
      <c r="J507">
        <v>5.9799999999999999E-2</v>
      </c>
      <c r="K507">
        <v>0.61129999999999995</v>
      </c>
      <c r="L507">
        <v>8.4400000000000003E-2</v>
      </c>
      <c r="M507">
        <v>0.67959999999999998</v>
      </c>
      <c r="N507">
        <v>1.9E-2</v>
      </c>
      <c r="O507">
        <v>0.16980000000000001</v>
      </c>
      <c r="P507" s="70">
        <v>54422.35</v>
      </c>
      <c r="Q507">
        <v>0.2364</v>
      </c>
      <c r="R507">
        <v>0.19239999999999999</v>
      </c>
      <c r="S507">
        <v>0.57130000000000003</v>
      </c>
      <c r="T507">
        <v>18.329999999999998</v>
      </c>
      <c r="U507">
        <v>20.239999999999998</v>
      </c>
      <c r="V507" s="70">
        <v>74039.600000000006</v>
      </c>
      <c r="W507">
        <v>152.08000000000001</v>
      </c>
      <c r="X507" s="70">
        <v>84270.51</v>
      </c>
      <c r="Y507">
        <v>0.69610000000000005</v>
      </c>
      <c r="Z507">
        <v>0.25690000000000002</v>
      </c>
      <c r="AA507">
        <v>4.7E-2</v>
      </c>
      <c r="AB507">
        <v>0.3039</v>
      </c>
      <c r="AC507">
        <v>84.27</v>
      </c>
      <c r="AD507" s="70">
        <v>3171.11</v>
      </c>
      <c r="AE507">
        <v>432.67</v>
      </c>
      <c r="AF507" s="70">
        <v>87688.78</v>
      </c>
      <c r="AG507" t="s">
        <v>751</v>
      </c>
      <c r="AH507" s="70">
        <v>25669</v>
      </c>
      <c r="AI507" s="70">
        <v>37605.040000000001</v>
      </c>
      <c r="AJ507">
        <v>54.6</v>
      </c>
      <c r="AK507">
        <v>36.130000000000003</v>
      </c>
      <c r="AL507">
        <v>39.94</v>
      </c>
      <c r="AM507">
        <v>4.6900000000000004</v>
      </c>
      <c r="AN507">
        <v>222.14</v>
      </c>
      <c r="AO507">
        <v>1.0141</v>
      </c>
      <c r="AP507" s="70">
        <v>1267.81</v>
      </c>
      <c r="AQ507" s="70">
        <v>1933.86</v>
      </c>
      <c r="AR507" s="70">
        <v>5766.69</v>
      </c>
      <c r="AS507">
        <v>601.82000000000005</v>
      </c>
      <c r="AT507">
        <v>344.56</v>
      </c>
      <c r="AU507" s="70">
        <v>9914.74</v>
      </c>
      <c r="AV507" s="70">
        <v>6376.47</v>
      </c>
      <c r="AW507">
        <v>0.5544</v>
      </c>
      <c r="AX507" s="70">
        <v>2935.48</v>
      </c>
      <c r="AY507">
        <v>0.25519999999999998</v>
      </c>
      <c r="AZ507">
        <v>795.53</v>
      </c>
      <c r="BA507">
        <v>6.9199999999999998E-2</v>
      </c>
      <c r="BB507" s="70">
        <v>1393.22</v>
      </c>
      <c r="BC507">
        <v>0.1211</v>
      </c>
      <c r="BD507" s="70">
        <v>11500.7</v>
      </c>
      <c r="BE507" s="70">
        <v>4280.67</v>
      </c>
      <c r="BF507">
        <v>1.8505</v>
      </c>
      <c r="BG507">
        <v>0.53069999999999995</v>
      </c>
      <c r="BH507">
        <v>0.20749999999999999</v>
      </c>
      <c r="BI507">
        <v>0.2175</v>
      </c>
      <c r="BJ507">
        <v>2.5999999999999999E-2</v>
      </c>
      <c r="BK507">
        <v>1.83E-2</v>
      </c>
    </row>
    <row r="508" spans="1:63" x14ac:dyDescent="0.25">
      <c r="A508" t="s">
        <v>587</v>
      </c>
      <c r="B508">
        <v>44834</v>
      </c>
      <c r="C508">
        <v>37.33</v>
      </c>
      <c r="D508">
        <v>143.69999999999999</v>
      </c>
      <c r="E508" s="70">
        <v>5364.63</v>
      </c>
      <c r="F508" s="70">
        <v>5129.45</v>
      </c>
      <c r="G508">
        <v>3.3500000000000002E-2</v>
      </c>
      <c r="H508">
        <v>2.87E-2</v>
      </c>
      <c r="I508">
        <v>1.1000000000000001E-3</v>
      </c>
      <c r="J508">
        <v>2.3400000000000001E-2</v>
      </c>
      <c r="K508">
        <v>0.88419999999999999</v>
      </c>
      <c r="L508">
        <v>2.9100000000000001E-2</v>
      </c>
      <c r="M508">
        <v>0.1772</v>
      </c>
      <c r="N508">
        <v>1.3299999999999999E-2</v>
      </c>
      <c r="O508">
        <v>0.1153</v>
      </c>
      <c r="P508" s="70">
        <v>62458.32</v>
      </c>
      <c r="Q508">
        <v>0.2286</v>
      </c>
      <c r="R508">
        <v>0.2142</v>
      </c>
      <c r="S508">
        <v>0.55730000000000002</v>
      </c>
      <c r="T508">
        <v>19.59</v>
      </c>
      <c r="U508">
        <v>25.37</v>
      </c>
      <c r="V508" s="70">
        <v>84777.51</v>
      </c>
      <c r="W508">
        <v>208.69</v>
      </c>
      <c r="X508" s="70">
        <v>179867.42</v>
      </c>
      <c r="Y508">
        <v>0.77739999999999998</v>
      </c>
      <c r="Z508">
        <v>0.1978</v>
      </c>
      <c r="AA508">
        <v>2.47E-2</v>
      </c>
      <c r="AB508">
        <v>0.22259999999999999</v>
      </c>
      <c r="AC508">
        <v>179.87</v>
      </c>
      <c r="AD508" s="70">
        <v>6970.34</v>
      </c>
      <c r="AE508">
        <v>860.63</v>
      </c>
      <c r="AF508" s="70">
        <v>202953.07</v>
      </c>
      <c r="AG508" t="s">
        <v>751</v>
      </c>
      <c r="AH508" s="70">
        <v>42853</v>
      </c>
      <c r="AI508" s="70">
        <v>71917.929999999993</v>
      </c>
      <c r="AJ508">
        <v>65.73</v>
      </c>
      <c r="AK508">
        <v>37.69</v>
      </c>
      <c r="AL508">
        <v>40.26</v>
      </c>
      <c r="AM508">
        <v>4.4800000000000004</v>
      </c>
      <c r="AN508" s="70">
        <v>1145.5899999999999</v>
      </c>
      <c r="AO508">
        <v>0.74099999999999999</v>
      </c>
      <c r="AP508" s="70">
        <v>1184.93</v>
      </c>
      <c r="AQ508" s="70">
        <v>1865.16</v>
      </c>
      <c r="AR508" s="70">
        <v>6000.25</v>
      </c>
      <c r="AS508">
        <v>579.05999999999995</v>
      </c>
      <c r="AT508">
        <v>262.52999999999997</v>
      </c>
      <c r="AU508" s="70">
        <v>9891.93</v>
      </c>
      <c r="AV508" s="70">
        <v>3022.45</v>
      </c>
      <c r="AW508">
        <v>0.28760000000000002</v>
      </c>
      <c r="AX508" s="70">
        <v>6277.03</v>
      </c>
      <c r="AY508">
        <v>0.59719999999999995</v>
      </c>
      <c r="AZ508">
        <v>770.28</v>
      </c>
      <c r="BA508">
        <v>7.3300000000000004E-2</v>
      </c>
      <c r="BB508">
        <v>440.87</v>
      </c>
      <c r="BC508">
        <v>4.19E-2</v>
      </c>
      <c r="BD508" s="70">
        <v>10510.62</v>
      </c>
      <c r="BE508" s="70">
        <v>1556.75</v>
      </c>
      <c r="BF508">
        <v>0.2041</v>
      </c>
      <c r="BG508">
        <v>0.59589999999999999</v>
      </c>
      <c r="BH508">
        <v>0.23669999999999999</v>
      </c>
      <c r="BI508">
        <v>0.11559999999999999</v>
      </c>
      <c r="BJ508">
        <v>3.1199999999999999E-2</v>
      </c>
      <c r="BK508">
        <v>2.06E-2</v>
      </c>
    </row>
    <row r="509" spans="1:63" x14ac:dyDescent="0.25">
      <c r="A509" t="s">
        <v>588</v>
      </c>
      <c r="B509">
        <v>50294</v>
      </c>
      <c r="C509">
        <v>55.86</v>
      </c>
      <c r="D509">
        <v>14.63</v>
      </c>
      <c r="E509">
        <v>816.93</v>
      </c>
      <c r="F509">
        <v>852.81</v>
      </c>
      <c r="G509">
        <v>5.4000000000000003E-3</v>
      </c>
      <c r="H509">
        <v>7.7999999999999996E-3</v>
      </c>
      <c r="I509">
        <v>2.7000000000000001E-3</v>
      </c>
      <c r="J509">
        <v>3.0200000000000001E-2</v>
      </c>
      <c r="K509">
        <v>0.93240000000000001</v>
      </c>
      <c r="L509">
        <v>2.1499999999999998E-2</v>
      </c>
      <c r="M509">
        <v>0.38900000000000001</v>
      </c>
      <c r="N509">
        <v>6.1000000000000004E-3</v>
      </c>
      <c r="O509">
        <v>0.1283</v>
      </c>
      <c r="P509" s="70">
        <v>50331.03</v>
      </c>
      <c r="Q509">
        <v>0.21609999999999999</v>
      </c>
      <c r="R509">
        <v>0.20080000000000001</v>
      </c>
      <c r="S509">
        <v>0.58320000000000005</v>
      </c>
      <c r="T509">
        <v>17.7</v>
      </c>
      <c r="U509">
        <v>6.95</v>
      </c>
      <c r="V509" s="70">
        <v>65832.429999999993</v>
      </c>
      <c r="W509">
        <v>113.73</v>
      </c>
      <c r="X509" s="70">
        <v>130493.37</v>
      </c>
      <c r="Y509">
        <v>0.81489999999999996</v>
      </c>
      <c r="Z509">
        <v>0.12640000000000001</v>
      </c>
      <c r="AA509">
        <v>5.8700000000000002E-2</v>
      </c>
      <c r="AB509">
        <v>0.18509999999999999</v>
      </c>
      <c r="AC509">
        <v>130.49</v>
      </c>
      <c r="AD509" s="70">
        <v>3827.24</v>
      </c>
      <c r="AE509">
        <v>486.74</v>
      </c>
      <c r="AF509" s="70">
        <v>120818.68</v>
      </c>
      <c r="AG509" t="s">
        <v>751</v>
      </c>
      <c r="AH509" s="70">
        <v>32141</v>
      </c>
      <c r="AI509" s="70">
        <v>45839.17</v>
      </c>
      <c r="AJ509">
        <v>45.96</v>
      </c>
      <c r="AK509">
        <v>27.1</v>
      </c>
      <c r="AL509">
        <v>32.36</v>
      </c>
      <c r="AM509">
        <v>4.63</v>
      </c>
      <c r="AN509" s="70">
        <v>1331.8</v>
      </c>
      <c r="AO509">
        <v>1.1569</v>
      </c>
      <c r="AP509" s="70">
        <v>1301.9100000000001</v>
      </c>
      <c r="AQ509" s="70">
        <v>1699.38</v>
      </c>
      <c r="AR509" s="70">
        <v>5263.5</v>
      </c>
      <c r="AS509">
        <v>393.87</v>
      </c>
      <c r="AT509">
        <v>267.01</v>
      </c>
      <c r="AU509" s="70">
        <v>8925.67</v>
      </c>
      <c r="AV509" s="70">
        <v>4412.01</v>
      </c>
      <c r="AW509">
        <v>0.4294</v>
      </c>
      <c r="AX509" s="70">
        <v>3682.86</v>
      </c>
      <c r="AY509">
        <v>0.3584</v>
      </c>
      <c r="AZ509" s="70">
        <v>1451.91</v>
      </c>
      <c r="BA509">
        <v>0.14130000000000001</v>
      </c>
      <c r="BB509">
        <v>728.45</v>
      </c>
      <c r="BC509">
        <v>7.0900000000000005E-2</v>
      </c>
      <c r="BD509" s="70">
        <v>10275.23</v>
      </c>
      <c r="BE509" s="70">
        <v>3896.48</v>
      </c>
      <c r="BF509">
        <v>1.0849</v>
      </c>
      <c r="BG509">
        <v>0.54379999999999995</v>
      </c>
      <c r="BH509">
        <v>0.21</v>
      </c>
      <c r="BI509">
        <v>0.19040000000000001</v>
      </c>
      <c r="BJ509">
        <v>3.3300000000000003E-2</v>
      </c>
      <c r="BK509">
        <v>2.2499999999999999E-2</v>
      </c>
    </row>
    <row r="510" spans="1:63" x14ac:dyDescent="0.25">
      <c r="A510" t="s">
        <v>589</v>
      </c>
      <c r="B510">
        <v>49239</v>
      </c>
      <c r="C510">
        <v>39.380000000000003</v>
      </c>
      <c r="D510">
        <v>60.37</v>
      </c>
      <c r="E510" s="70">
        <v>2377.61</v>
      </c>
      <c r="F510" s="70">
        <v>2318.9299999999998</v>
      </c>
      <c r="G510">
        <v>1.7899999999999999E-2</v>
      </c>
      <c r="H510">
        <v>5.2299999999999999E-2</v>
      </c>
      <c r="I510">
        <v>1.6000000000000001E-3</v>
      </c>
      <c r="J510">
        <v>3.8899999999999997E-2</v>
      </c>
      <c r="K510">
        <v>0.83960000000000001</v>
      </c>
      <c r="L510">
        <v>4.9700000000000001E-2</v>
      </c>
      <c r="M510">
        <v>0.36249999999999999</v>
      </c>
      <c r="N510">
        <v>1.2699999999999999E-2</v>
      </c>
      <c r="O510">
        <v>0.13730000000000001</v>
      </c>
      <c r="P510" s="70">
        <v>58943.66</v>
      </c>
      <c r="Q510">
        <v>0.24429999999999999</v>
      </c>
      <c r="R510">
        <v>0.18990000000000001</v>
      </c>
      <c r="S510">
        <v>0.56569999999999998</v>
      </c>
      <c r="T510">
        <v>17.43</v>
      </c>
      <c r="U510">
        <v>15.02</v>
      </c>
      <c r="V510" s="70">
        <v>79428.84</v>
      </c>
      <c r="W510">
        <v>154.12</v>
      </c>
      <c r="X510" s="70">
        <v>184405.49</v>
      </c>
      <c r="Y510">
        <v>0.63900000000000001</v>
      </c>
      <c r="Z510">
        <v>0.3044</v>
      </c>
      <c r="AA510">
        <v>5.6599999999999998E-2</v>
      </c>
      <c r="AB510">
        <v>0.36099999999999999</v>
      </c>
      <c r="AC510">
        <v>184.41</v>
      </c>
      <c r="AD510" s="70">
        <v>6734.48</v>
      </c>
      <c r="AE510">
        <v>676.76</v>
      </c>
      <c r="AF510" s="70">
        <v>203443.1</v>
      </c>
      <c r="AG510" t="s">
        <v>751</v>
      </c>
      <c r="AH510" s="70">
        <v>33394</v>
      </c>
      <c r="AI510" s="70">
        <v>52510.879999999997</v>
      </c>
      <c r="AJ510">
        <v>55.02</v>
      </c>
      <c r="AK510">
        <v>34.28</v>
      </c>
      <c r="AL510">
        <v>37.869999999999997</v>
      </c>
      <c r="AM510">
        <v>4.78</v>
      </c>
      <c r="AN510" s="70">
        <v>1132.97</v>
      </c>
      <c r="AO510">
        <v>0.95689999999999997</v>
      </c>
      <c r="AP510" s="70">
        <v>1285.44</v>
      </c>
      <c r="AQ510" s="70">
        <v>1859.65</v>
      </c>
      <c r="AR510" s="70">
        <v>6060.47</v>
      </c>
      <c r="AS510">
        <v>628.25</v>
      </c>
      <c r="AT510">
        <v>289.43</v>
      </c>
      <c r="AU510" s="70">
        <v>10123.24</v>
      </c>
      <c r="AV510" s="70">
        <v>3442.95</v>
      </c>
      <c r="AW510">
        <v>0.313</v>
      </c>
      <c r="AX510" s="70">
        <v>5961.87</v>
      </c>
      <c r="AY510">
        <v>0.54200000000000004</v>
      </c>
      <c r="AZ510">
        <v>953.26</v>
      </c>
      <c r="BA510">
        <v>8.6699999999999999E-2</v>
      </c>
      <c r="BB510">
        <v>642.5</v>
      </c>
      <c r="BC510">
        <v>5.8400000000000001E-2</v>
      </c>
      <c r="BD510" s="70">
        <v>11000.58</v>
      </c>
      <c r="BE510" s="70">
        <v>1479.44</v>
      </c>
      <c r="BF510">
        <v>0.28070000000000001</v>
      </c>
      <c r="BG510">
        <v>0.57489999999999997</v>
      </c>
      <c r="BH510">
        <v>0.22459999999999999</v>
      </c>
      <c r="BI510">
        <v>0.1462</v>
      </c>
      <c r="BJ510">
        <v>3.2899999999999999E-2</v>
      </c>
      <c r="BK510">
        <v>2.1399999999999999E-2</v>
      </c>
    </row>
    <row r="511" spans="1:63" x14ac:dyDescent="0.25">
      <c r="A511" t="s">
        <v>590</v>
      </c>
      <c r="B511">
        <v>44842</v>
      </c>
      <c r="C511">
        <v>27.81</v>
      </c>
      <c r="D511">
        <v>232.86</v>
      </c>
      <c r="E511" s="70">
        <v>6475.7</v>
      </c>
      <c r="F511" s="70">
        <v>6197.86</v>
      </c>
      <c r="G511">
        <v>4.02E-2</v>
      </c>
      <c r="H511">
        <v>4.1399999999999999E-2</v>
      </c>
      <c r="I511">
        <v>1.2999999999999999E-3</v>
      </c>
      <c r="J511">
        <v>2.7900000000000001E-2</v>
      </c>
      <c r="K511">
        <v>0.85319999999999996</v>
      </c>
      <c r="L511">
        <v>3.61E-2</v>
      </c>
      <c r="M511">
        <v>0.2142</v>
      </c>
      <c r="N511">
        <v>2.5499999999999998E-2</v>
      </c>
      <c r="O511">
        <v>0.1188</v>
      </c>
      <c r="P511" s="70">
        <v>65777.88</v>
      </c>
      <c r="Q511">
        <v>0.22509999999999999</v>
      </c>
      <c r="R511">
        <v>0.19639999999999999</v>
      </c>
      <c r="S511">
        <v>0.57850000000000001</v>
      </c>
      <c r="T511">
        <v>19.04</v>
      </c>
      <c r="U511">
        <v>32.85</v>
      </c>
      <c r="V511" s="70">
        <v>88260.22</v>
      </c>
      <c r="W511">
        <v>195.57</v>
      </c>
      <c r="X511" s="70">
        <v>190858.95</v>
      </c>
      <c r="Y511">
        <v>0.75219999999999998</v>
      </c>
      <c r="Z511">
        <v>0.21990000000000001</v>
      </c>
      <c r="AA511">
        <v>2.7900000000000001E-2</v>
      </c>
      <c r="AB511">
        <v>0.24779999999999999</v>
      </c>
      <c r="AC511">
        <v>190.86</v>
      </c>
      <c r="AD511" s="70">
        <v>8128.9</v>
      </c>
      <c r="AE511">
        <v>946.53</v>
      </c>
      <c r="AF511" s="70">
        <v>222689.81</v>
      </c>
      <c r="AG511" t="s">
        <v>751</v>
      </c>
      <c r="AH511" s="70">
        <v>43096</v>
      </c>
      <c r="AI511" s="70">
        <v>70607.66</v>
      </c>
      <c r="AJ511">
        <v>69.819999999999993</v>
      </c>
      <c r="AK511">
        <v>40.200000000000003</v>
      </c>
      <c r="AL511">
        <v>44.84</v>
      </c>
      <c r="AM511">
        <v>4.8600000000000003</v>
      </c>
      <c r="AN511">
        <v>0</v>
      </c>
      <c r="AO511">
        <v>0.77580000000000005</v>
      </c>
      <c r="AP511" s="70">
        <v>1347.8</v>
      </c>
      <c r="AQ511" s="70">
        <v>2021.7</v>
      </c>
      <c r="AR511" s="70">
        <v>6666.72</v>
      </c>
      <c r="AS511">
        <v>630.62</v>
      </c>
      <c r="AT511">
        <v>321.05</v>
      </c>
      <c r="AU511" s="70">
        <v>10987.89</v>
      </c>
      <c r="AV511" s="70">
        <v>3089.63</v>
      </c>
      <c r="AW511">
        <v>0.26700000000000002</v>
      </c>
      <c r="AX511" s="70">
        <v>7275.55</v>
      </c>
      <c r="AY511">
        <v>0.62870000000000004</v>
      </c>
      <c r="AZ511">
        <v>706.51</v>
      </c>
      <c r="BA511">
        <v>6.1100000000000002E-2</v>
      </c>
      <c r="BB511">
        <v>500.31</v>
      </c>
      <c r="BC511">
        <v>4.3200000000000002E-2</v>
      </c>
      <c r="BD511" s="70">
        <v>11572</v>
      </c>
      <c r="BE511" s="70">
        <v>1395.43</v>
      </c>
      <c r="BF511">
        <v>0.17910000000000001</v>
      </c>
      <c r="BG511">
        <v>0.59970000000000001</v>
      </c>
      <c r="BH511">
        <v>0.23810000000000001</v>
      </c>
      <c r="BI511">
        <v>0.10879999999999999</v>
      </c>
      <c r="BJ511">
        <v>3.0700000000000002E-2</v>
      </c>
      <c r="BK511">
        <v>2.2700000000000001E-2</v>
      </c>
    </row>
    <row r="512" spans="1:63" x14ac:dyDescent="0.25">
      <c r="A512" t="s">
        <v>591</v>
      </c>
      <c r="B512">
        <v>44859</v>
      </c>
      <c r="C512">
        <v>24.71</v>
      </c>
      <c r="D512">
        <v>89.56</v>
      </c>
      <c r="E512" s="70">
        <v>2213.33</v>
      </c>
      <c r="F512" s="70">
        <v>2166.5700000000002</v>
      </c>
      <c r="G512">
        <v>6.1000000000000004E-3</v>
      </c>
      <c r="H512">
        <v>4.7800000000000002E-2</v>
      </c>
      <c r="I512">
        <v>1.6999999999999999E-3</v>
      </c>
      <c r="J512">
        <v>5.1299999999999998E-2</v>
      </c>
      <c r="K512">
        <v>0.84409999999999996</v>
      </c>
      <c r="L512">
        <v>4.8800000000000003E-2</v>
      </c>
      <c r="M512">
        <v>0.60770000000000002</v>
      </c>
      <c r="N512">
        <v>9.5999999999999992E-3</v>
      </c>
      <c r="O512">
        <v>0.16159999999999999</v>
      </c>
      <c r="P512" s="70">
        <v>51939.77</v>
      </c>
      <c r="Q512">
        <v>0.23830000000000001</v>
      </c>
      <c r="R512">
        <v>0.1797</v>
      </c>
      <c r="S512">
        <v>0.58199999999999996</v>
      </c>
      <c r="T512">
        <v>18.22</v>
      </c>
      <c r="U512">
        <v>13.91</v>
      </c>
      <c r="V512" s="70">
        <v>69238.490000000005</v>
      </c>
      <c r="W512">
        <v>155.52000000000001</v>
      </c>
      <c r="X512" s="70">
        <v>83291.259999999995</v>
      </c>
      <c r="Y512">
        <v>0.77710000000000001</v>
      </c>
      <c r="Z512">
        <v>0.1772</v>
      </c>
      <c r="AA512">
        <v>4.5600000000000002E-2</v>
      </c>
      <c r="AB512">
        <v>0.22289999999999999</v>
      </c>
      <c r="AC512">
        <v>83.29</v>
      </c>
      <c r="AD512" s="70">
        <v>2497.81</v>
      </c>
      <c r="AE512">
        <v>387.5</v>
      </c>
      <c r="AF512" s="70">
        <v>80072.320000000007</v>
      </c>
      <c r="AG512" t="s">
        <v>751</v>
      </c>
      <c r="AH512" s="70">
        <v>25559</v>
      </c>
      <c r="AI512" s="70">
        <v>39259.47</v>
      </c>
      <c r="AJ512">
        <v>42.3</v>
      </c>
      <c r="AK512">
        <v>28.62</v>
      </c>
      <c r="AL512">
        <v>31.41</v>
      </c>
      <c r="AM512">
        <v>4.28</v>
      </c>
      <c r="AN512">
        <v>717.61</v>
      </c>
      <c r="AO512">
        <v>0.90710000000000002</v>
      </c>
      <c r="AP512" s="70">
        <v>1141.93</v>
      </c>
      <c r="AQ512" s="70">
        <v>1775.26</v>
      </c>
      <c r="AR512" s="70">
        <v>5459.51</v>
      </c>
      <c r="AS512">
        <v>487.55</v>
      </c>
      <c r="AT512">
        <v>295.41000000000003</v>
      </c>
      <c r="AU512" s="70">
        <v>9159.65</v>
      </c>
      <c r="AV512" s="70">
        <v>5874.44</v>
      </c>
      <c r="AW512">
        <v>0.57410000000000005</v>
      </c>
      <c r="AX512" s="70">
        <v>2236.25</v>
      </c>
      <c r="AY512">
        <v>0.2185</v>
      </c>
      <c r="AZ512">
        <v>971.49</v>
      </c>
      <c r="BA512">
        <v>9.4899999999999998E-2</v>
      </c>
      <c r="BB512" s="70">
        <v>1151.06</v>
      </c>
      <c r="BC512">
        <v>0.1125</v>
      </c>
      <c r="BD512" s="70">
        <v>10233.24</v>
      </c>
      <c r="BE512" s="70">
        <v>5084.67</v>
      </c>
      <c r="BF512">
        <v>2.0695999999999999</v>
      </c>
      <c r="BG512">
        <v>0.54890000000000005</v>
      </c>
      <c r="BH512">
        <v>0.21609999999999999</v>
      </c>
      <c r="BI512">
        <v>0.18529999999999999</v>
      </c>
      <c r="BJ512">
        <v>3.2099999999999997E-2</v>
      </c>
      <c r="BK512">
        <v>1.7600000000000001E-2</v>
      </c>
    </row>
    <row r="513" spans="1:63" x14ac:dyDescent="0.25">
      <c r="A513" t="s">
        <v>592</v>
      </c>
      <c r="B513">
        <v>50658</v>
      </c>
      <c r="C513">
        <v>60.29</v>
      </c>
      <c r="D513">
        <v>11.04</v>
      </c>
      <c r="E513">
        <v>665.48</v>
      </c>
      <c r="F513">
        <v>689.9</v>
      </c>
      <c r="G513">
        <v>4.7999999999999996E-3</v>
      </c>
      <c r="H513">
        <v>6.3E-3</v>
      </c>
      <c r="I513">
        <v>1.9E-3</v>
      </c>
      <c r="J513">
        <v>3.78E-2</v>
      </c>
      <c r="K513">
        <v>0.92700000000000005</v>
      </c>
      <c r="L513">
        <v>2.2200000000000001E-2</v>
      </c>
      <c r="M513">
        <v>0.3972</v>
      </c>
      <c r="N513">
        <v>1.0500000000000001E-2</v>
      </c>
      <c r="O513">
        <v>0.1391</v>
      </c>
      <c r="P513" s="70">
        <v>48500.22</v>
      </c>
      <c r="Q513">
        <v>0.2233</v>
      </c>
      <c r="R513">
        <v>0.19670000000000001</v>
      </c>
      <c r="S513">
        <v>0.57999999999999996</v>
      </c>
      <c r="T513">
        <v>16.34</v>
      </c>
      <c r="U513">
        <v>5.92</v>
      </c>
      <c r="V513" s="70">
        <v>64679.44</v>
      </c>
      <c r="W513">
        <v>108.1</v>
      </c>
      <c r="X513" s="70">
        <v>126824.45</v>
      </c>
      <c r="Y513">
        <v>0.81530000000000002</v>
      </c>
      <c r="Z513">
        <v>0.12</v>
      </c>
      <c r="AA513">
        <v>6.4699999999999994E-2</v>
      </c>
      <c r="AB513">
        <v>0.1847</v>
      </c>
      <c r="AC513">
        <v>126.82</v>
      </c>
      <c r="AD513" s="70">
        <v>3570.91</v>
      </c>
      <c r="AE513">
        <v>455.21</v>
      </c>
      <c r="AF513" s="70">
        <v>114286.13</v>
      </c>
      <c r="AG513" t="s">
        <v>751</v>
      </c>
      <c r="AH513" s="70">
        <v>31602</v>
      </c>
      <c r="AI513" s="70">
        <v>44650.05</v>
      </c>
      <c r="AJ513">
        <v>46</v>
      </c>
      <c r="AK513">
        <v>26.18</v>
      </c>
      <c r="AL513">
        <v>32.270000000000003</v>
      </c>
      <c r="AM513">
        <v>4.3499999999999996</v>
      </c>
      <c r="AN513" s="70">
        <v>1322.56</v>
      </c>
      <c r="AO513">
        <v>1.2445999999999999</v>
      </c>
      <c r="AP513" s="70">
        <v>1373.7</v>
      </c>
      <c r="AQ513" s="70">
        <v>1698.51</v>
      </c>
      <c r="AR513" s="70">
        <v>5318.45</v>
      </c>
      <c r="AS513">
        <v>395.24</v>
      </c>
      <c r="AT513">
        <v>268.39999999999998</v>
      </c>
      <c r="AU513" s="70">
        <v>9054.2999999999993</v>
      </c>
      <c r="AV513" s="70">
        <v>4549.2299999999996</v>
      </c>
      <c r="AW513">
        <v>0.432</v>
      </c>
      <c r="AX513" s="70">
        <v>3717.04</v>
      </c>
      <c r="AY513">
        <v>0.35299999999999998</v>
      </c>
      <c r="AZ513" s="70">
        <v>1501.54</v>
      </c>
      <c r="BA513">
        <v>0.1426</v>
      </c>
      <c r="BB513">
        <v>761.64</v>
      </c>
      <c r="BC513">
        <v>7.2300000000000003E-2</v>
      </c>
      <c r="BD513" s="70">
        <v>10529.44</v>
      </c>
      <c r="BE513" s="70">
        <v>3978.02</v>
      </c>
      <c r="BF513">
        <v>1.1982999999999999</v>
      </c>
      <c r="BG513">
        <v>0.5393</v>
      </c>
      <c r="BH513">
        <v>0.2082</v>
      </c>
      <c r="BI513">
        <v>0.191</v>
      </c>
      <c r="BJ513">
        <v>3.2000000000000001E-2</v>
      </c>
      <c r="BK513">
        <v>2.9499999999999998E-2</v>
      </c>
    </row>
    <row r="514" spans="1:63" x14ac:dyDescent="0.25">
      <c r="A514" t="s">
        <v>593</v>
      </c>
      <c r="B514">
        <v>47274</v>
      </c>
      <c r="C514">
        <v>30.14</v>
      </c>
      <c r="D514">
        <v>120.21</v>
      </c>
      <c r="E514" s="70">
        <v>3623.62</v>
      </c>
      <c r="F514" s="70">
        <v>3501.18</v>
      </c>
      <c r="G514">
        <v>2.41E-2</v>
      </c>
      <c r="H514">
        <v>2.5999999999999999E-2</v>
      </c>
      <c r="I514">
        <v>1.1999999999999999E-3</v>
      </c>
      <c r="J514">
        <v>2.6100000000000002E-2</v>
      </c>
      <c r="K514">
        <v>0.89680000000000004</v>
      </c>
      <c r="L514">
        <v>2.58E-2</v>
      </c>
      <c r="M514">
        <v>0.1431</v>
      </c>
      <c r="N514">
        <v>9.4000000000000004E-3</v>
      </c>
      <c r="O514">
        <v>0.1053</v>
      </c>
      <c r="P514" s="70">
        <v>62250.49</v>
      </c>
      <c r="Q514">
        <v>0.22919999999999999</v>
      </c>
      <c r="R514">
        <v>0.20349999999999999</v>
      </c>
      <c r="S514">
        <v>0.56730000000000003</v>
      </c>
      <c r="T514">
        <v>19.579999999999998</v>
      </c>
      <c r="U514">
        <v>16.72</v>
      </c>
      <c r="V514" s="70">
        <v>83240.25</v>
      </c>
      <c r="W514">
        <v>213.76</v>
      </c>
      <c r="X514" s="70">
        <v>184715</v>
      </c>
      <c r="Y514">
        <v>0.82489999999999997</v>
      </c>
      <c r="Z514">
        <v>0.14749999999999999</v>
      </c>
      <c r="AA514">
        <v>2.76E-2</v>
      </c>
      <c r="AB514">
        <v>0.17510000000000001</v>
      </c>
      <c r="AC514">
        <v>184.72</v>
      </c>
      <c r="AD514" s="70">
        <v>7164.04</v>
      </c>
      <c r="AE514">
        <v>893.76</v>
      </c>
      <c r="AF514" s="70">
        <v>216437.97</v>
      </c>
      <c r="AG514" t="s">
        <v>751</v>
      </c>
      <c r="AH514" s="70">
        <v>49365</v>
      </c>
      <c r="AI514" s="70">
        <v>80929.95</v>
      </c>
      <c r="AJ514">
        <v>68.62</v>
      </c>
      <c r="AK514">
        <v>38.51</v>
      </c>
      <c r="AL514">
        <v>41.75</v>
      </c>
      <c r="AM514">
        <v>4.7300000000000004</v>
      </c>
      <c r="AN514" s="70">
        <v>1299.5999999999999</v>
      </c>
      <c r="AO514">
        <v>0.72250000000000003</v>
      </c>
      <c r="AP514" s="70">
        <v>1173.46</v>
      </c>
      <c r="AQ514" s="70">
        <v>1828.06</v>
      </c>
      <c r="AR514" s="70">
        <v>5889.51</v>
      </c>
      <c r="AS514">
        <v>580.09</v>
      </c>
      <c r="AT514">
        <v>282.51</v>
      </c>
      <c r="AU514" s="70">
        <v>9753.64</v>
      </c>
      <c r="AV514" s="70">
        <v>2918.33</v>
      </c>
      <c r="AW514">
        <v>0.2797</v>
      </c>
      <c r="AX514" s="70">
        <v>6359.23</v>
      </c>
      <c r="AY514">
        <v>0.60950000000000004</v>
      </c>
      <c r="AZ514">
        <v>773.31</v>
      </c>
      <c r="BA514">
        <v>7.4099999999999999E-2</v>
      </c>
      <c r="BB514">
        <v>382.08</v>
      </c>
      <c r="BC514">
        <v>3.6600000000000001E-2</v>
      </c>
      <c r="BD514" s="70">
        <v>10432.950000000001</v>
      </c>
      <c r="BE514" s="70">
        <v>1566.23</v>
      </c>
      <c r="BF514">
        <v>0.18340000000000001</v>
      </c>
      <c r="BG514">
        <v>0.59740000000000004</v>
      </c>
      <c r="BH514">
        <v>0.219</v>
      </c>
      <c r="BI514">
        <v>0.129</v>
      </c>
      <c r="BJ514">
        <v>3.2800000000000003E-2</v>
      </c>
      <c r="BK514">
        <v>2.18E-2</v>
      </c>
    </row>
    <row r="515" spans="1:63" x14ac:dyDescent="0.25">
      <c r="A515" t="s">
        <v>594</v>
      </c>
      <c r="B515">
        <v>47092</v>
      </c>
      <c r="C515">
        <v>84.6</v>
      </c>
      <c r="D515">
        <v>19.010000000000002</v>
      </c>
      <c r="E515" s="70">
        <v>1531.98</v>
      </c>
      <c r="F515" s="70">
        <v>1466.98</v>
      </c>
      <c r="G515">
        <v>4.4999999999999997E-3</v>
      </c>
      <c r="H515">
        <v>1.21E-2</v>
      </c>
      <c r="I515">
        <v>1.8E-3</v>
      </c>
      <c r="J515">
        <v>3.7199999999999997E-2</v>
      </c>
      <c r="K515">
        <v>0.91339999999999999</v>
      </c>
      <c r="L515">
        <v>3.1E-2</v>
      </c>
      <c r="M515">
        <v>0.45639999999999997</v>
      </c>
      <c r="N515">
        <v>3.8E-3</v>
      </c>
      <c r="O515">
        <v>0.16109999999999999</v>
      </c>
      <c r="P515" s="70">
        <v>51572.12</v>
      </c>
      <c r="Q515">
        <v>0.2195</v>
      </c>
      <c r="R515">
        <v>0.17069999999999999</v>
      </c>
      <c r="S515">
        <v>0.60980000000000001</v>
      </c>
      <c r="T515">
        <v>17.649999999999999</v>
      </c>
      <c r="U515">
        <v>11.44</v>
      </c>
      <c r="V515" s="70">
        <v>65696.98</v>
      </c>
      <c r="W515">
        <v>130.16</v>
      </c>
      <c r="X515" s="70">
        <v>124216.12</v>
      </c>
      <c r="Y515">
        <v>0.79969999999999997</v>
      </c>
      <c r="Z515">
        <v>0.1565</v>
      </c>
      <c r="AA515">
        <v>4.3700000000000003E-2</v>
      </c>
      <c r="AB515">
        <v>0.20030000000000001</v>
      </c>
      <c r="AC515">
        <v>124.22</v>
      </c>
      <c r="AD515" s="70">
        <v>3597.73</v>
      </c>
      <c r="AE515">
        <v>485.08</v>
      </c>
      <c r="AF515" s="70">
        <v>125757.46</v>
      </c>
      <c r="AG515" t="s">
        <v>751</v>
      </c>
      <c r="AH515" s="70">
        <v>30497</v>
      </c>
      <c r="AI515" s="70">
        <v>43958.74</v>
      </c>
      <c r="AJ515">
        <v>45.43</v>
      </c>
      <c r="AK515">
        <v>27.07</v>
      </c>
      <c r="AL515">
        <v>33.35</v>
      </c>
      <c r="AM515">
        <v>4.0999999999999996</v>
      </c>
      <c r="AN515" s="70">
        <v>1063.2</v>
      </c>
      <c r="AO515">
        <v>1.0848</v>
      </c>
      <c r="AP515" s="70">
        <v>1257.27</v>
      </c>
      <c r="AQ515" s="70">
        <v>1787.53</v>
      </c>
      <c r="AR515" s="70">
        <v>5558.64</v>
      </c>
      <c r="AS515">
        <v>481.84</v>
      </c>
      <c r="AT515">
        <v>280.23</v>
      </c>
      <c r="AU515" s="70">
        <v>9365.51</v>
      </c>
      <c r="AV515" s="70">
        <v>5077.03</v>
      </c>
      <c r="AW515">
        <v>0.4783</v>
      </c>
      <c r="AX515" s="70">
        <v>3640.57</v>
      </c>
      <c r="AY515">
        <v>0.34300000000000003</v>
      </c>
      <c r="AZ515" s="70">
        <v>1063.5899999999999</v>
      </c>
      <c r="BA515">
        <v>0.1002</v>
      </c>
      <c r="BB515">
        <v>832.65</v>
      </c>
      <c r="BC515">
        <v>7.8399999999999997E-2</v>
      </c>
      <c r="BD515" s="70">
        <v>10613.85</v>
      </c>
      <c r="BE515" s="70">
        <v>3537.43</v>
      </c>
      <c r="BF515">
        <v>1.0327</v>
      </c>
      <c r="BG515">
        <v>0.54339999999999999</v>
      </c>
      <c r="BH515">
        <v>0.21479999999999999</v>
      </c>
      <c r="BI515">
        <v>0.1903</v>
      </c>
      <c r="BJ515">
        <v>3.4200000000000001E-2</v>
      </c>
      <c r="BK515">
        <v>1.7299999999999999E-2</v>
      </c>
    </row>
    <row r="516" spans="1:63" x14ac:dyDescent="0.25">
      <c r="A516" t="s">
        <v>595</v>
      </c>
      <c r="B516">
        <v>48652</v>
      </c>
      <c r="C516">
        <v>218.52</v>
      </c>
      <c r="D516">
        <v>8.98</v>
      </c>
      <c r="E516" s="70">
        <v>1961.37</v>
      </c>
      <c r="F516" s="70">
        <v>1855.3</v>
      </c>
      <c r="G516">
        <v>2.8E-3</v>
      </c>
      <c r="H516">
        <v>8.6E-3</v>
      </c>
      <c r="I516">
        <v>1.1000000000000001E-3</v>
      </c>
      <c r="J516">
        <v>7.7000000000000002E-3</v>
      </c>
      <c r="K516">
        <v>0.96360000000000001</v>
      </c>
      <c r="L516">
        <v>1.61E-2</v>
      </c>
      <c r="M516">
        <v>0.51800000000000002</v>
      </c>
      <c r="N516">
        <v>4.1000000000000003E-3</v>
      </c>
      <c r="O516">
        <v>0.16120000000000001</v>
      </c>
      <c r="P516" s="70">
        <v>48471.51</v>
      </c>
      <c r="Q516">
        <v>0.20499999999999999</v>
      </c>
      <c r="R516">
        <v>0.18310000000000001</v>
      </c>
      <c r="S516">
        <v>0.61180000000000001</v>
      </c>
      <c r="T516">
        <v>17.23</v>
      </c>
      <c r="U516">
        <v>14.55</v>
      </c>
      <c r="V516" s="70">
        <v>64994.03</v>
      </c>
      <c r="W516">
        <v>130.63</v>
      </c>
      <c r="X516" s="70">
        <v>155038.57</v>
      </c>
      <c r="Y516">
        <v>0.63570000000000004</v>
      </c>
      <c r="Z516">
        <v>0.14530000000000001</v>
      </c>
      <c r="AA516">
        <v>0.219</v>
      </c>
      <c r="AB516">
        <v>0.36430000000000001</v>
      </c>
      <c r="AC516">
        <v>155.04</v>
      </c>
      <c r="AD516" s="70">
        <v>4106.6899999999996</v>
      </c>
      <c r="AE516">
        <v>393.9</v>
      </c>
      <c r="AF516" s="70">
        <v>138689.76</v>
      </c>
      <c r="AG516" t="s">
        <v>751</v>
      </c>
      <c r="AH516" s="70">
        <v>29641</v>
      </c>
      <c r="AI516" s="70">
        <v>46041.17</v>
      </c>
      <c r="AJ516">
        <v>35.06</v>
      </c>
      <c r="AK516">
        <v>24.32</v>
      </c>
      <c r="AL516">
        <v>26.56</v>
      </c>
      <c r="AM516">
        <v>3.96</v>
      </c>
      <c r="AN516">
        <v>665.24</v>
      </c>
      <c r="AO516">
        <v>0.86629999999999996</v>
      </c>
      <c r="AP516" s="70">
        <v>1312.38</v>
      </c>
      <c r="AQ516" s="70">
        <v>2171.91</v>
      </c>
      <c r="AR516" s="70">
        <v>5576.71</v>
      </c>
      <c r="AS516">
        <v>392.79</v>
      </c>
      <c r="AT516">
        <v>253.16</v>
      </c>
      <c r="AU516" s="70">
        <v>9706.9500000000007</v>
      </c>
      <c r="AV516" s="70">
        <v>5393.06</v>
      </c>
      <c r="AW516">
        <v>0.4793</v>
      </c>
      <c r="AX516" s="70">
        <v>3733.33</v>
      </c>
      <c r="AY516">
        <v>0.33179999999999998</v>
      </c>
      <c r="AZ516">
        <v>966.67</v>
      </c>
      <c r="BA516">
        <v>8.5900000000000004E-2</v>
      </c>
      <c r="BB516" s="70">
        <v>1157.9100000000001</v>
      </c>
      <c r="BC516">
        <v>0.10290000000000001</v>
      </c>
      <c r="BD516" s="70">
        <v>11250.97</v>
      </c>
      <c r="BE516" s="70">
        <v>4117.58</v>
      </c>
      <c r="BF516">
        <v>1.1578999999999999</v>
      </c>
      <c r="BG516">
        <v>0.52690000000000003</v>
      </c>
      <c r="BH516">
        <v>0.23069999999999999</v>
      </c>
      <c r="BI516">
        <v>0.17460000000000001</v>
      </c>
      <c r="BJ516">
        <v>4.2299999999999997E-2</v>
      </c>
      <c r="BK516">
        <v>2.5600000000000001E-2</v>
      </c>
    </row>
    <row r="517" spans="1:63" x14ac:dyDescent="0.25">
      <c r="A517" t="s">
        <v>596</v>
      </c>
      <c r="B517">
        <v>44867</v>
      </c>
      <c r="C517">
        <v>23.48</v>
      </c>
      <c r="D517">
        <v>227.13</v>
      </c>
      <c r="E517" s="70">
        <v>5332.14</v>
      </c>
      <c r="F517" s="70">
        <v>5146.2299999999996</v>
      </c>
      <c r="G517">
        <v>7.5700000000000003E-2</v>
      </c>
      <c r="H517">
        <v>8.1100000000000005E-2</v>
      </c>
      <c r="I517">
        <v>1.1999999999999999E-3</v>
      </c>
      <c r="J517">
        <v>3.3799999999999997E-2</v>
      </c>
      <c r="K517">
        <v>0.76400000000000001</v>
      </c>
      <c r="L517">
        <v>4.4200000000000003E-2</v>
      </c>
      <c r="M517">
        <v>0.1671</v>
      </c>
      <c r="N517">
        <v>3.4700000000000002E-2</v>
      </c>
      <c r="O517">
        <v>0.1182</v>
      </c>
      <c r="P517" s="70">
        <v>68781.14</v>
      </c>
      <c r="Q517">
        <v>0.25059999999999999</v>
      </c>
      <c r="R517">
        <v>0.2</v>
      </c>
      <c r="S517">
        <v>0.5494</v>
      </c>
      <c r="T517">
        <v>18.329999999999998</v>
      </c>
      <c r="U517">
        <v>27.7</v>
      </c>
      <c r="V517" s="70">
        <v>94259.76</v>
      </c>
      <c r="W517">
        <v>191.16</v>
      </c>
      <c r="X517" s="70">
        <v>223604.06</v>
      </c>
      <c r="Y517">
        <v>0.72760000000000002</v>
      </c>
      <c r="Z517">
        <v>0.25140000000000001</v>
      </c>
      <c r="AA517">
        <v>2.0899999999999998E-2</v>
      </c>
      <c r="AB517">
        <v>0.27239999999999998</v>
      </c>
      <c r="AC517">
        <v>223.6</v>
      </c>
      <c r="AD517" s="70">
        <v>9570.23</v>
      </c>
      <c r="AE517" s="70">
        <v>1021.48</v>
      </c>
      <c r="AF517" s="70">
        <v>275653.23</v>
      </c>
      <c r="AG517" t="s">
        <v>751</v>
      </c>
      <c r="AH517" s="70">
        <v>46421</v>
      </c>
      <c r="AI517" s="70">
        <v>88247.72</v>
      </c>
      <c r="AJ517">
        <v>70.78</v>
      </c>
      <c r="AK517">
        <v>39.81</v>
      </c>
      <c r="AL517">
        <v>44.69</v>
      </c>
      <c r="AM517">
        <v>4.9800000000000004</v>
      </c>
      <c r="AN517" s="70">
        <v>1145.5899999999999</v>
      </c>
      <c r="AO517">
        <v>0.65720000000000001</v>
      </c>
      <c r="AP517" s="70">
        <v>1384.36</v>
      </c>
      <c r="AQ517" s="70">
        <v>2031.87</v>
      </c>
      <c r="AR517" s="70">
        <v>7291.74</v>
      </c>
      <c r="AS517">
        <v>722.99</v>
      </c>
      <c r="AT517">
        <v>372.49</v>
      </c>
      <c r="AU517" s="70">
        <v>11803.46</v>
      </c>
      <c r="AV517" s="70">
        <v>2697.65</v>
      </c>
      <c r="AW517">
        <v>0.21590000000000001</v>
      </c>
      <c r="AX517" s="70">
        <v>8539.4599999999991</v>
      </c>
      <c r="AY517">
        <v>0.68340000000000001</v>
      </c>
      <c r="AZ517">
        <v>797.1</v>
      </c>
      <c r="BA517">
        <v>6.3799999999999996E-2</v>
      </c>
      <c r="BB517">
        <v>462.25</v>
      </c>
      <c r="BC517">
        <v>3.6999999999999998E-2</v>
      </c>
      <c r="BD517" s="70">
        <v>12496.45</v>
      </c>
      <c r="BE517">
        <v>883.78</v>
      </c>
      <c r="BF517">
        <v>8.6499999999999994E-2</v>
      </c>
      <c r="BG517">
        <v>0.61409999999999998</v>
      </c>
      <c r="BH517">
        <v>0.2286</v>
      </c>
      <c r="BI517">
        <v>0.10440000000000001</v>
      </c>
      <c r="BJ517">
        <v>2.98E-2</v>
      </c>
      <c r="BK517">
        <v>2.3099999999999999E-2</v>
      </c>
    </row>
    <row r="518" spans="1:63" x14ac:dyDescent="0.25">
      <c r="A518" t="s">
        <v>597</v>
      </c>
      <c r="B518">
        <v>44875</v>
      </c>
      <c r="C518">
        <v>33.67</v>
      </c>
      <c r="D518">
        <v>185.78</v>
      </c>
      <c r="E518" s="70">
        <v>6254.6</v>
      </c>
      <c r="F518" s="70">
        <v>5966.33</v>
      </c>
      <c r="G518">
        <v>4.1599999999999998E-2</v>
      </c>
      <c r="H518">
        <v>4.7500000000000001E-2</v>
      </c>
      <c r="I518">
        <v>1.1999999999999999E-3</v>
      </c>
      <c r="J518">
        <v>3.2300000000000002E-2</v>
      </c>
      <c r="K518">
        <v>0.84</v>
      </c>
      <c r="L518">
        <v>3.73E-2</v>
      </c>
      <c r="M518">
        <v>0.1978</v>
      </c>
      <c r="N518">
        <v>2.4500000000000001E-2</v>
      </c>
      <c r="O518">
        <v>0.1164</v>
      </c>
      <c r="P518" s="70">
        <v>64509.89</v>
      </c>
      <c r="Q518">
        <v>0.23369999999999999</v>
      </c>
      <c r="R518">
        <v>0.20530000000000001</v>
      </c>
      <c r="S518">
        <v>0.56110000000000004</v>
      </c>
      <c r="T518">
        <v>19.260000000000002</v>
      </c>
      <c r="U518">
        <v>30.19</v>
      </c>
      <c r="V518" s="70">
        <v>86978.47</v>
      </c>
      <c r="W518">
        <v>204.6</v>
      </c>
      <c r="X518" s="70">
        <v>180189.95</v>
      </c>
      <c r="Y518">
        <v>0.77290000000000003</v>
      </c>
      <c r="Z518">
        <v>0.20519999999999999</v>
      </c>
      <c r="AA518">
        <v>2.18E-2</v>
      </c>
      <c r="AB518">
        <v>0.2271</v>
      </c>
      <c r="AC518">
        <v>180.19</v>
      </c>
      <c r="AD518" s="70">
        <v>7558.71</v>
      </c>
      <c r="AE518">
        <v>892.73</v>
      </c>
      <c r="AF518" s="70">
        <v>206246.94</v>
      </c>
      <c r="AG518" t="s">
        <v>751</v>
      </c>
      <c r="AH518" s="70">
        <v>43096</v>
      </c>
      <c r="AI518" s="70">
        <v>72493.72</v>
      </c>
      <c r="AJ518">
        <v>68.84</v>
      </c>
      <c r="AK518">
        <v>39.83</v>
      </c>
      <c r="AL518">
        <v>42.73</v>
      </c>
      <c r="AM518">
        <v>4.4400000000000004</v>
      </c>
      <c r="AN518" s="70">
        <v>1145.5899999999999</v>
      </c>
      <c r="AO518">
        <v>0.76549999999999996</v>
      </c>
      <c r="AP518" s="70">
        <v>1218.78</v>
      </c>
      <c r="AQ518" s="70">
        <v>1863.71</v>
      </c>
      <c r="AR518" s="70">
        <v>6364.41</v>
      </c>
      <c r="AS518">
        <v>586.75</v>
      </c>
      <c r="AT518">
        <v>326.22000000000003</v>
      </c>
      <c r="AU518" s="70">
        <v>10359.870000000001</v>
      </c>
      <c r="AV518" s="70">
        <v>3063.38</v>
      </c>
      <c r="AW518">
        <v>0.27539999999999998</v>
      </c>
      <c r="AX518" s="70">
        <v>6814.44</v>
      </c>
      <c r="AY518">
        <v>0.61250000000000004</v>
      </c>
      <c r="AZ518">
        <v>785.59</v>
      </c>
      <c r="BA518">
        <v>7.0599999999999996E-2</v>
      </c>
      <c r="BB518">
        <v>461.31</v>
      </c>
      <c r="BC518">
        <v>4.1500000000000002E-2</v>
      </c>
      <c r="BD518" s="70">
        <v>11124.71</v>
      </c>
      <c r="BE518" s="70">
        <v>1490.47</v>
      </c>
      <c r="BF518">
        <v>0.1958</v>
      </c>
      <c r="BG518">
        <v>0.60389999999999999</v>
      </c>
      <c r="BH518">
        <v>0.2326</v>
      </c>
      <c r="BI518">
        <v>0.1091</v>
      </c>
      <c r="BJ518">
        <v>0.03</v>
      </c>
      <c r="BK518">
        <v>2.4400000000000002E-2</v>
      </c>
    </row>
    <row r="519" spans="1:63" x14ac:dyDescent="0.25">
      <c r="A519" t="s">
        <v>598</v>
      </c>
      <c r="B519">
        <v>47969</v>
      </c>
      <c r="C519">
        <v>91.81</v>
      </c>
      <c r="D519">
        <v>10.039999999999999</v>
      </c>
      <c r="E519">
        <v>922.07</v>
      </c>
      <c r="F519">
        <v>893.63</v>
      </c>
      <c r="G519">
        <v>1.6000000000000001E-3</v>
      </c>
      <c r="H519">
        <v>4.0000000000000001E-3</v>
      </c>
      <c r="I519">
        <v>8.0000000000000004E-4</v>
      </c>
      <c r="J519">
        <v>6.4000000000000003E-3</v>
      </c>
      <c r="K519">
        <v>0.97699999999999998</v>
      </c>
      <c r="L519">
        <v>1.0200000000000001E-2</v>
      </c>
      <c r="M519">
        <v>0.58709999999999996</v>
      </c>
      <c r="N519">
        <v>4.4000000000000003E-3</v>
      </c>
      <c r="O519">
        <v>0.1663</v>
      </c>
      <c r="P519" s="70">
        <v>47274.78</v>
      </c>
      <c r="Q519">
        <v>0.23180000000000001</v>
      </c>
      <c r="R519">
        <v>0.17199999999999999</v>
      </c>
      <c r="S519">
        <v>0.59619999999999995</v>
      </c>
      <c r="T519">
        <v>16.3</v>
      </c>
      <c r="U519">
        <v>7.31</v>
      </c>
      <c r="V519" s="70">
        <v>65620.02</v>
      </c>
      <c r="W519">
        <v>121.34</v>
      </c>
      <c r="X519" s="70">
        <v>82423.539999999994</v>
      </c>
      <c r="Y519">
        <v>0.87009999999999998</v>
      </c>
      <c r="Z519">
        <v>5.3199999999999997E-2</v>
      </c>
      <c r="AA519">
        <v>7.6700000000000004E-2</v>
      </c>
      <c r="AB519">
        <v>0.12989999999999999</v>
      </c>
      <c r="AC519">
        <v>82.42</v>
      </c>
      <c r="AD519" s="70">
        <v>1926.69</v>
      </c>
      <c r="AE519">
        <v>279.85000000000002</v>
      </c>
      <c r="AF519" s="70">
        <v>76829.48</v>
      </c>
      <c r="AG519" t="s">
        <v>751</v>
      </c>
      <c r="AH519" s="70">
        <v>29434</v>
      </c>
      <c r="AI519" s="70">
        <v>40932.75</v>
      </c>
      <c r="AJ519">
        <v>31.69</v>
      </c>
      <c r="AK519">
        <v>22.67</v>
      </c>
      <c r="AL519">
        <v>24.26</v>
      </c>
      <c r="AM519">
        <v>4.3499999999999996</v>
      </c>
      <c r="AN519" s="70">
        <v>1561.49</v>
      </c>
      <c r="AO519">
        <v>1.0024999999999999</v>
      </c>
      <c r="AP519" s="70">
        <v>1304.1500000000001</v>
      </c>
      <c r="AQ519" s="70">
        <v>2296</v>
      </c>
      <c r="AR519" s="70">
        <v>5653.12</v>
      </c>
      <c r="AS519">
        <v>449.15</v>
      </c>
      <c r="AT519">
        <v>315</v>
      </c>
      <c r="AU519" s="70">
        <v>10017.42</v>
      </c>
      <c r="AV519" s="70">
        <v>6937.09</v>
      </c>
      <c r="AW519">
        <v>0.61319999999999997</v>
      </c>
      <c r="AX519" s="70">
        <v>2000.34</v>
      </c>
      <c r="AY519">
        <v>0.17680000000000001</v>
      </c>
      <c r="AZ519" s="70">
        <v>1020.47</v>
      </c>
      <c r="BA519">
        <v>9.0200000000000002E-2</v>
      </c>
      <c r="BB519" s="70">
        <v>1354.95</v>
      </c>
      <c r="BC519">
        <v>0.1198</v>
      </c>
      <c r="BD519" s="70">
        <v>11312.85</v>
      </c>
      <c r="BE519" s="70">
        <v>5977.37</v>
      </c>
      <c r="BF519">
        <v>2.6457999999999999</v>
      </c>
      <c r="BG519">
        <v>0.51949999999999996</v>
      </c>
      <c r="BH519">
        <v>0.2198</v>
      </c>
      <c r="BI519">
        <v>0.18959999999999999</v>
      </c>
      <c r="BJ519">
        <v>4.3400000000000001E-2</v>
      </c>
      <c r="BK519">
        <v>2.7699999999999999E-2</v>
      </c>
    </row>
    <row r="520" spans="1:63" x14ac:dyDescent="0.25">
      <c r="A520" t="s">
        <v>599</v>
      </c>
      <c r="B520">
        <v>46151</v>
      </c>
      <c r="C520">
        <v>57.43</v>
      </c>
      <c r="D520">
        <v>45.56</v>
      </c>
      <c r="E520" s="70">
        <v>2616.6</v>
      </c>
      <c r="F520" s="70">
        <v>2557.63</v>
      </c>
      <c r="G520">
        <v>1.34E-2</v>
      </c>
      <c r="H520">
        <v>2.5600000000000001E-2</v>
      </c>
      <c r="I520">
        <v>1.4E-3</v>
      </c>
      <c r="J520">
        <v>2.9899999999999999E-2</v>
      </c>
      <c r="K520">
        <v>0.89190000000000003</v>
      </c>
      <c r="L520">
        <v>3.7699999999999997E-2</v>
      </c>
      <c r="M520">
        <v>0.35770000000000002</v>
      </c>
      <c r="N520">
        <v>1.21E-2</v>
      </c>
      <c r="O520">
        <v>0.1366</v>
      </c>
      <c r="P520" s="70">
        <v>57242.16</v>
      </c>
      <c r="Q520">
        <v>0.223</v>
      </c>
      <c r="R520">
        <v>0.18229999999999999</v>
      </c>
      <c r="S520">
        <v>0.59460000000000002</v>
      </c>
      <c r="T520">
        <v>18.100000000000001</v>
      </c>
      <c r="U520">
        <v>15.66</v>
      </c>
      <c r="V520" s="70">
        <v>77507.75</v>
      </c>
      <c r="W520">
        <v>161.83000000000001</v>
      </c>
      <c r="X520" s="70">
        <v>163999.57</v>
      </c>
      <c r="Y520">
        <v>0.6825</v>
      </c>
      <c r="Z520">
        <v>0.25669999999999998</v>
      </c>
      <c r="AA520">
        <v>6.08E-2</v>
      </c>
      <c r="AB520">
        <v>0.3175</v>
      </c>
      <c r="AC520">
        <v>164</v>
      </c>
      <c r="AD520" s="70">
        <v>5518.76</v>
      </c>
      <c r="AE520">
        <v>592.5</v>
      </c>
      <c r="AF520" s="70">
        <v>175719.49</v>
      </c>
      <c r="AG520" t="s">
        <v>751</v>
      </c>
      <c r="AH520" s="70">
        <v>33531</v>
      </c>
      <c r="AI520" s="70">
        <v>51877.22</v>
      </c>
      <c r="AJ520">
        <v>52.26</v>
      </c>
      <c r="AK520">
        <v>31.97</v>
      </c>
      <c r="AL520">
        <v>36.39</v>
      </c>
      <c r="AM520">
        <v>4.4400000000000004</v>
      </c>
      <c r="AN520" s="70">
        <v>1204.76</v>
      </c>
      <c r="AO520">
        <v>0.93310000000000004</v>
      </c>
      <c r="AP520" s="70">
        <v>1178.93</v>
      </c>
      <c r="AQ520" s="70">
        <v>1716.33</v>
      </c>
      <c r="AR520" s="70">
        <v>5765.15</v>
      </c>
      <c r="AS520">
        <v>540.6</v>
      </c>
      <c r="AT520">
        <v>287.63</v>
      </c>
      <c r="AU520" s="70">
        <v>9488.64</v>
      </c>
      <c r="AV520" s="70">
        <v>3470.24</v>
      </c>
      <c r="AW520">
        <v>0.34060000000000001</v>
      </c>
      <c r="AX520" s="70">
        <v>5035.8</v>
      </c>
      <c r="AY520">
        <v>0.49430000000000002</v>
      </c>
      <c r="AZ520" s="70">
        <v>1005.17</v>
      </c>
      <c r="BA520">
        <v>9.8699999999999996E-2</v>
      </c>
      <c r="BB520">
        <v>676.02</v>
      </c>
      <c r="BC520">
        <v>6.6400000000000001E-2</v>
      </c>
      <c r="BD520" s="70">
        <v>10187.24</v>
      </c>
      <c r="BE520" s="70">
        <v>2326.02</v>
      </c>
      <c r="BF520">
        <v>0.47539999999999999</v>
      </c>
      <c r="BG520">
        <v>0.57469999999999999</v>
      </c>
      <c r="BH520">
        <v>0.22020000000000001</v>
      </c>
      <c r="BI520">
        <v>0.1515</v>
      </c>
      <c r="BJ520">
        <v>3.1899999999999998E-2</v>
      </c>
      <c r="BK520">
        <v>2.1700000000000001E-2</v>
      </c>
    </row>
    <row r="521" spans="1:63" x14ac:dyDescent="0.25">
      <c r="A521" t="s">
        <v>600</v>
      </c>
      <c r="B521">
        <v>44883</v>
      </c>
      <c r="C521">
        <v>42.33</v>
      </c>
      <c r="D521">
        <v>77.73</v>
      </c>
      <c r="E521" s="70">
        <v>3290.4</v>
      </c>
      <c r="F521" s="70">
        <v>3126.49</v>
      </c>
      <c r="G521">
        <v>1.41E-2</v>
      </c>
      <c r="H521">
        <v>0.03</v>
      </c>
      <c r="I521">
        <v>1.8E-3</v>
      </c>
      <c r="J521">
        <v>3.3500000000000002E-2</v>
      </c>
      <c r="K521">
        <v>0.88339999999999996</v>
      </c>
      <c r="L521">
        <v>3.6999999999999998E-2</v>
      </c>
      <c r="M521">
        <v>0.2419</v>
      </c>
      <c r="N521">
        <v>1.2E-2</v>
      </c>
      <c r="O521">
        <v>0.1211</v>
      </c>
      <c r="P521" s="70">
        <v>56891.23</v>
      </c>
      <c r="Q521">
        <v>0.2084</v>
      </c>
      <c r="R521">
        <v>0.21640000000000001</v>
      </c>
      <c r="S521">
        <v>0.57520000000000004</v>
      </c>
      <c r="T521">
        <v>19.989999999999998</v>
      </c>
      <c r="U521">
        <v>18.489999999999998</v>
      </c>
      <c r="V521" s="70">
        <v>76157.25</v>
      </c>
      <c r="W521">
        <v>174.25</v>
      </c>
      <c r="X521" s="70">
        <v>152803.63</v>
      </c>
      <c r="Y521">
        <v>0.81710000000000005</v>
      </c>
      <c r="Z521">
        <v>0.15559999999999999</v>
      </c>
      <c r="AA521">
        <v>2.7400000000000001E-2</v>
      </c>
      <c r="AB521">
        <v>0.18290000000000001</v>
      </c>
      <c r="AC521">
        <v>152.80000000000001</v>
      </c>
      <c r="AD521" s="70">
        <v>5681.08</v>
      </c>
      <c r="AE521">
        <v>739.25</v>
      </c>
      <c r="AF521" s="70">
        <v>173716.4</v>
      </c>
      <c r="AG521" t="s">
        <v>751</v>
      </c>
      <c r="AH521" s="70">
        <v>38284</v>
      </c>
      <c r="AI521" s="70">
        <v>60961.03</v>
      </c>
      <c r="AJ521">
        <v>56.93</v>
      </c>
      <c r="AK521">
        <v>36.92</v>
      </c>
      <c r="AL521">
        <v>38.28</v>
      </c>
      <c r="AM521">
        <v>5.0599999999999996</v>
      </c>
      <c r="AN521" s="70">
        <v>1169.52</v>
      </c>
      <c r="AO521">
        <v>0.88229999999999997</v>
      </c>
      <c r="AP521" s="70">
        <v>1137.1199999999999</v>
      </c>
      <c r="AQ521" s="70">
        <v>1739.77</v>
      </c>
      <c r="AR521" s="70">
        <v>5357.75</v>
      </c>
      <c r="AS521">
        <v>525.1</v>
      </c>
      <c r="AT521">
        <v>256.12</v>
      </c>
      <c r="AU521" s="70">
        <v>9015.86</v>
      </c>
      <c r="AV521" s="70">
        <v>3499.19</v>
      </c>
      <c r="AW521">
        <v>0.35289999999999999</v>
      </c>
      <c r="AX521" s="70">
        <v>5111.3500000000004</v>
      </c>
      <c r="AY521">
        <v>0.51549999999999996</v>
      </c>
      <c r="AZ521">
        <v>815.9</v>
      </c>
      <c r="BA521">
        <v>8.2299999999999998E-2</v>
      </c>
      <c r="BB521">
        <v>488.75</v>
      </c>
      <c r="BC521">
        <v>4.9299999999999997E-2</v>
      </c>
      <c r="BD521" s="70">
        <v>9915.19</v>
      </c>
      <c r="BE521" s="70">
        <v>2108.04</v>
      </c>
      <c r="BF521">
        <v>0.36720000000000003</v>
      </c>
      <c r="BG521">
        <v>0.57489999999999997</v>
      </c>
      <c r="BH521">
        <v>0.22140000000000001</v>
      </c>
      <c r="BI521">
        <v>0.15129999999999999</v>
      </c>
      <c r="BJ521">
        <v>3.2000000000000001E-2</v>
      </c>
      <c r="BK521">
        <v>2.0400000000000001E-2</v>
      </c>
    </row>
    <row r="522" spans="1:63" x14ac:dyDescent="0.25">
      <c r="A522" t="s">
        <v>601</v>
      </c>
      <c r="B522">
        <v>49098</v>
      </c>
      <c r="C522">
        <v>94.76</v>
      </c>
      <c r="D522">
        <v>27.4</v>
      </c>
      <c r="E522" s="70">
        <v>2596.31</v>
      </c>
      <c r="F522" s="70">
        <v>2533.5300000000002</v>
      </c>
      <c r="G522">
        <v>6.4999999999999997E-3</v>
      </c>
      <c r="H522">
        <v>1.01E-2</v>
      </c>
      <c r="I522">
        <v>1.1999999999999999E-3</v>
      </c>
      <c r="J522">
        <v>1.47E-2</v>
      </c>
      <c r="K522">
        <v>0.94689999999999996</v>
      </c>
      <c r="L522">
        <v>2.07E-2</v>
      </c>
      <c r="M522">
        <v>0.3402</v>
      </c>
      <c r="N522">
        <v>5.7999999999999996E-3</v>
      </c>
      <c r="O522">
        <v>0.13120000000000001</v>
      </c>
      <c r="P522" s="70">
        <v>55852.5</v>
      </c>
      <c r="Q522">
        <v>0.1991</v>
      </c>
      <c r="R522">
        <v>0.18959999999999999</v>
      </c>
      <c r="S522">
        <v>0.61140000000000005</v>
      </c>
      <c r="T522">
        <v>19.649999999999999</v>
      </c>
      <c r="U522">
        <v>14.22</v>
      </c>
      <c r="V522" s="70">
        <v>75138.03</v>
      </c>
      <c r="W522">
        <v>176.96</v>
      </c>
      <c r="X522" s="70">
        <v>131664.95000000001</v>
      </c>
      <c r="Y522">
        <v>0.78480000000000005</v>
      </c>
      <c r="Z522">
        <v>0.152</v>
      </c>
      <c r="AA522">
        <v>6.3200000000000006E-2</v>
      </c>
      <c r="AB522">
        <v>0.2152</v>
      </c>
      <c r="AC522">
        <v>131.66</v>
      </c>
      <c r="AD522" s="70">
        <v>3765.13</v>
      </c>
      <c r="AE522">
        <v>472.7</v>
      </c>
      <c r="AF522" s="70">
        <v>137296.17000000001</v>
      </c>
      <c r="AG522" t="s">
        <v>751</v>
      </c>
      <c r="AH522" s="70">
        <v>34200</v>
      </c>
      <c r="AI522" s="70">
        <v>50348.42</v>
      </c>
      <c r="AJ522">
        <v>44.85</v>
      </c>
      <c r="AK522">
        <v>27.45</v>
      </c>
      <c r="AL522">
        <v>29.81</v>
      </c>
      <c r="AM522">
        <v>4.54</v>
      </c>
      <c r="AN522">
        <v>866.92</v>
      </c>
      <c r="AO522">
        <v>0.91069999999999995</v>
      </c>
      <c r="AP522" s="70">
        <v>1079.72</v>
      </c>
      <c r="AQ522" s="70">
        <v>1659.05</v>
      </c>
      <c r="AR522" s="70">
        <v>5166.03</v>
      </c>
      <c r="AS522">
        <v>418.18</v>
      </c>
      <c r="AT522">
        <v>193.61</v>
      </c>
      <c r="AU522" s="70">
        <v>8516.59</v>
      </c>
      <c r="AV522" s="70">
        <v>4361.38</v>
      </c>
      <c r="AW522">
        <v>0.46360000000000001</v>
      </c>
      <c r="AX522" s="70">
        <v>3659.31</v>
      </c>
      <c r="AY522">
        <v>0.38890000000000002</v>
      </c>
      <c r="AZ522">
        <v>793.75</v>
      </c>
      <c r="BA522">
        <v>8.4400000000000003E-2</v>
      </c>
      <c r="BB522">
        <v>594.03</v>
      </c>
      <c r="BC522">
        <v>6.3100000000000003E-2</v>
      </c>
      <c r="BD522" s="70">
        <v>9408.4699999999993</v>
      </c>
      <c r="BE522" s="70">
        <v>3476.54</v>
      </c>
      <c r="BF522">
        <v>0.88660000000000005</v>
      </c>
      <c r="BG522">
        <v>0.54830000000000001</v>
      </c>
      <c r="BH522">
        <v>0.23330000000000001</v>
      </c>
      <c r="BI522">
        <v>0.153</v>
      </c>
      <c r="BJ522">
        <v>3.85E-2</v>
      </c>
      <c r="BK522">
        <v>2.69E-2</v>
      </c>
    </row>
    <row r="523" spans="1:63" x14ac:dyDescent="0.25">
      <c r="A523" t="s">
        <v>602</v>
      </c>
      <c r="B523">
        <v>46243</v>
      </c>
      <c r="C523">
        <v>59.71</v>
      </c>
      <c r="D523">
        <v>41.49</v>
      </c>
      <c r="E523" s="70">
        <v>2477.66</v>
      </c>
      <c r="F523" s="70">
        <v>2438.08</v>
      </c>
      <c r="G523">
        <v>5.4999999999999997E-3</v>
      </c>
      <c r="H523">
        <v>3.1800000000000002E-2</v>
      </c>
      <c r="I523">
        <v>1.8E-3</v>
      </c>
      <c r="J523">
        <v>5.0099999999999999E-2</v>
      </c>
      <c r="K523">
        <v>0.86770000000000003</v>
      </c>
      <c r="L523">
        <v>4.3099999999999999E-2</v>
      </c>
      <c r="M523">
        <v>0.53390000000000004</v>
      </c>
      <c r="N523">
        <v>9.1000000000000004E-3</v>
      </c>
      <c r="O523">
        <v>0.1421</v>
      </c>
      <c r="P523" s="70">
        <v>52349.1</v>
      </c>
      <c r="Q523">
        <v>0.224</v>
      </c>
      <c r="R523">
        <v>0.1772</v>
      </c>
      <c r="S523">
        <v>0.59870000000000001</v>
      </c>
      <c r="T523">
        <v>18.739999999999998</v>
      </c>
      <c r="U523">
        <v>15.08</v>
      </c>
      <c r="V523" s="70">
        <v>68018.259999999995</v>
      </c>
      <c r="W523">
        <v>160.91</v>
      </c>
      <c r="X523" s="70">
        <v>94051.37</v>
      </c>
      <c r="Y523">
        <v>0.79500000000000004</v>
      </c>
      <c r="Z523">
        <v>0.16139999999999999</v>
      </c>
      <c r="AA523">
        <v>4.36E-2</v>
      </c>
      <c r="AB523">
        <v>0.20499999999999999</v>
      </c>
      <c r="AC523">
        <v>94.05</v>
      </c>
      <c r="AD523" s="70">
        <v>2826.62</v>
      </c>
      <c r="AE523">
        <v>416.08</v>
      </c>
      <c r="AF523" s="70">
        <v>93566.96</v>
      </c>
      <c r="AG523" t="s">
        <v>751</v>
      </c>
      <c r="AH523" s="70">
        <v>27499</v>
      </c>
      <c r="AI523" s="70">
        <v>41470.47</v>
      </c>
      <c r="AJ523">
        <v>44.77</v>
      </c>
      <c r="AK523">
        <v>28.58</v>
      </c>
      <c r="AL523">
        <v>33.18</v>
      </c>
      <c r="AM523">
        <v>4.22</v>
      </c>
      <c r="AN523">
        <v>699.23</v>
      </c>
      <c r="AO523">
        <v>0.96109999999999995</v>
      </c>
      <c r="AP523" s="70">
        <v>1112.42</v>
      </c>
      <c r="AQ523" s="70">
        <v>1788.26</v>
      </c>
      <c r="AR523" s="70">
        <v>5461.67</v>
      </c>
      <c r="AS523">
        <v>470.29</v>
      </c>
      <c r="AT523">
        <v>293.62</v>
      </c>
      <c r="AU523" s="70">
        <v>9126.26</v>
      </c>
      <c r="AV523" s="70">
        <v>5444.69</v>
      </c>
      <c r="AW523">
        <v>0.5423</v>
      </c>
      <c r="AX523" s="70">
        <v>2665.99</v>
      </c>
      <c r="AY523">
        <v>0.26550000000000001</v>
      </c>
      <c r="AZ523">
        <v>965.75</v>
      </c>
      <c r="BA523">
        <v>9.6199999999999994E-2</v>
      </c>
      <c r="BB523">
        <v>964.41</v>
      </c>
      <c r="BC523">
        <v>9.6000000000000002E-2</v>
      </c>
      <c r="BD523" s="70">
        <v>10040.83</v>
      </c>
      <c r="BE523" s="70">
        <v>4650.55</v>
      </c>
      <c r="BF523">
        <v>1.6709000000000001</v>
      </c>
      <c r="BG523">
        <v>0.55479999999999996</v>
      </c>
      <c r="BH523">
        <v>0.22470000000000001</v>
      </c>
      <c r="BI523">
        <v>0.17219999999999999</v>
      </c>
      <c r="BJ523">
        <v>3.3500000000000002E-2</v>
      </c>
      <c r="BK523">
        <v>1.49E-2</v>
      </c>
    </row>
    <row r="524" spans="1:63" x14ac:dyDescent="0.25">
      <c r="A524" t="s">
        <v>603</v>
      </c>
      <c r="B524">
        <v>47399</v>
      </c>
      <c r="C524">
        <v>49.29</v>
      </c>
      <c r="D524">
        <v>45.27</v>
      </c>
      <c r="E524" s="70">
        <v>2231.0700000000002</v>
      </c>
      <c r="F524" s="70">
        <v>2185.7399999999998</v>
      </c>
      <c r="G524">
        <v>1.37E-2</v>
      </c>
      <c r="H524">
        <v>2.3599999999999999E-2</v>
      </c>
      <c r="I524">
        <v>1.8E-3</v>
      </c>
      <c r="J524">
        <v>2.3300000000000001E-2</v>
      </c>
      <c r="K524">
        <v>0.90300000000000002</v>
      </c>
      <c r="L524">
        <v>3.4700000000000002E-2</v>
      </c>
      <c r="M524">
        <v>0.34799999999999998</v>
      </c>
      <c r="N524">
        <v>9.1000000000000004E-3</v>
      </c>
      <c r="O524">
        <v>0.13150000000000001</v>
      </c>
      <c r="P524" s="70">
        <v>56230.720000000001</v>
      </c>
      <c r="Q524">
        <v>0.22450000000000001</v>
      </c>
      <c r="R524">
        <v>0.1842</v>
      </c>
      <c r="S524">
        <v>0.59130000000000005</v>
      </c>
      <c r="T524">
        <v>18.72</v>
      </c>
      <c r="U524">
        <v>14.15</v>
      </c>
      <c r="V524" s="70">
        <v>74899.94</v>
      </c>
      <c r="W524">
        <v>152.97999999999999</v>
      </c>
      <c r="X524" s="70">
        <v>174539.21</v>
      </c>
      <c r="Y524">
        <v>0.69989999999999997</v>
      </c>
      <c r="Z524">
        <v>0.2492</v>
      </c>
      <c r="AA524">
        <v>5.0799999999999998E-2</v>
      </c>
      <c r="AB524">
        <v>0.30009999999999998</v>
      </c>
      <c r="AC524">
        <v>174.54</v>
      </c>
      <c r="AD524" s="70">
        <v>5627.28</v>
      </c>
      <c r="AE524">
        <v>615.41999999999996</v>
      </c>
      <c r="AF524" s="70">
        <v>183847.45</v>
      </c>
      <c r="AG524" t="s">
        <v>751</v>
      </c>
      <c r="AH524" s="70">
        <v>33828</v>
      </c>
      <c r="AI524" s="70">
        <v>54064.87</v>
      </c>
      <c r="AJ524">
        <v>51.26</v>
      </c>
      <c r="AK524">
        <v>30.97</v>
      </c>
      <c r="AL524">
        <v>34.42</v>
      </c>
      <c r="AM524">
        <v>4.4400000000000004</v>
      </c>
      <c r="AN524" s="70">
        <v>1322.98</v>
      </c>
      <c r="AO524">
        <v>0.93530000000000002</v>
      </c>
      <c r="AP524" s="70">
        <v>1181.74</v>
      </c>
      <c r="AQ524" s="70">
        <v>1733.11</v>
      </c>
      <c r="AR524" s="70">
        <v>5712.21</v>
      </c>
      <c r="AS524">
        <v>513.79</v>
      </c>
      <c r="AT524">
        <v>319.83999999999997</v>
      </c>
      <c r="AU524" s="70">
        <v>9460.69</v>
      </c>
      <c r="AV524" s="70">
        <v>3450.72</v>
      </c>
      <c r="AW524">
        <v>0.3352</v>
      </c>
      <c r="AX524" s="70">
        <v>5102.29</v>
      </c>
      <c r="AY524">
        <v>0.49559999999999998</v>
      </c>
      <c r="AZ524" s="70">
        <v>1080.97</v>
      </c>
      <c r="BA524">
        <v>0.105</v>
      </c>
      <c r="BB524">
        <v>661.78</v>
      </c>
      <c r="BC524">
        <v>6.4299999999999996E-2</v>
      </c>
      <c r="BD524" s="70">
        <v>10295.76</v>
      </c>
      <c r="BE524" s="70">
        <v>2225.89</v>
      </c>
      <c r="BF524">
        <v>0.42470000000000002</v>
      </c>
      <c r="BG524">
        <v>0.53990000000000005</v>
      </c>
      <c r="BH524">
        <v>0.22969999999999999</v>
      </c>
      <c r="BI524">
        <v>0.17169999999999999</v>
      </c>
      <c r="BJ524">
        <v>3.5000000000000003E-2</v>
      </c>
      <c r="BK524">
        <v>2.3699999999999999E-2</v>
      </c>
    </row>
    <row r="525" spans="1:63" x14ac:dyDescent="0.25">
      <c r="A525" t="s">
        <v>604</v>
      </c>
      <c r="B525">
        <v>44891</v>
      </c>
      <c r="C525">
        <v>61.76</v>
      </c>
      <c r="D525">
        <v>43.97</v>
      </c>
      <c r="E525" s="70">
        <v>2715.53</v>
      </c>
      <c r="F525" s="70">
        <v>2595.16</v>
      </c>
      <c r="G525">
        <v>8.8999999999999999E-3</v>
      </c>
      <c r="H525">
        <v>2.3E-2</v>
      </c>
      <c r="I525">
        <v>1.4E-3</v>
      </c>
      <c r="J525">
        <v>3.5499999999999997E-2</v>
      </c>
      <c r="K525">
        <v>0.88690000000000002</v>
      </c>
      <c r="L525">
        <v>4.4200000000000003E-2</v>
      </c>
      <c r="M525">
        <v>0.49569999999999997</v>
      </c>
      <c r="N525">
        <v>1.09E-2</v>
      </c>
      <c r="O525">
        <v>0.157</v>
      </c>
      <c r="P525" s="70">
        <v>53729.31</v>
      </c>
      <c r="Q525">
        <v>0.1855</v>
      </c>
      <c r="R525">
        <v>0.2029</v>
      </c>
      <c r="S525">
        <v>0.61150000000000004</v>
      </c>
      <c r="T525">
        <v>18.2</v>
      </c>
      <c r="U525">
        <v>17.13</v>
      </c>
      <c r="V525" s="70">
        <v>74869.03</v>
      </c>
      <c r="W525">
        <v>153.88999999999999</v>
      </c>
      <c r="X525" s="70">
        <v>124243.89</v>
      </c>
      <c r="Y525">
        <v>0.74450000000000005</v>
      </c>
      <c r="Z525">
        <v>0.21340000000000001</v>
      </c>
      <c r="AA525">
        <v>4.2099999999999999E-2</v>
      </c>
      <c r="AB525">
        <v>0.2555</v>
      </c>
      <c r="AC525">
        <v>124.24</v>
      </c>
      <c r="AD525" s="70">
        <v>3990.96</v>
      </c>
      <c r="AE525">
        <v>503.84</v>
      </c>
      <c r="AF525" s="70">
        <v>130019.63</v>
      </c>
      <c r="AG525" t="s">
        <v>751</v>
      </c>
      <c r="AH525" s="70">
        <v>28316</v>
      </c>
      <c r="AI525" s="70">
        <v>45376.41</v>
      </c>
      <c r="AJ525">
        <v>49.65</v>
      </c>
      <c r="AK525">
        <v>29.8</v>
      </c>
      <c r="AL525">
        <v>35.9</v>
      </c>
      <c r="AM525">
        <v>4.3099999999999996</v>
      </c>
      <c r="AN525" s="70">
        <v>1028.43</v>
      </c>
      <c r="AO525">
        <v>1.0547</v>
      </c>
      <c r="AP525" s="70">
        <v>1174.71</v>
      </c>
      <c r="AQ525" s="70">
        <v>1629.3</v>
      </c>
      <c r="AR525" s="70">
        <v>5483.42</v>
      </c>
      <c r="AS525">
        <v>449.44</v>
      </c>
      <c r="AT525">
        <v>273.10000000000002</v>
      </c>
      <c r="AU525" s="70">
        <v>9009.98</v>
      </c>
      <c r="AV525" s="70">
        <v>4458.0600000000004</v>
      </c>
      <c r="AW525">
        <v>0.44490000000000002</v>
      </c>
      <c r="AX525" s="70">
        <v>3717.54</v>
      </c>
      <c r="AY525">
        <v>0.371</v>
      </c>
      <c r="AZ525">
        <v>913.91</v>
      </c>
      <c r="BA525">
        <v>9.1200000000000003E-2</v>
      </c>
      <c r="BB525">
        <v>931.21</v>
      </c>
      <c r="BC525">
        <v>9.2899999999999996E-2</v>
      </c>
      <c r="BD525" s="70">
        <v>10020.719999999999</v>
      </c>
      <c r="BE525" s="70">
        <v>3108.61</v>
      </c>
      <c r="BF525">
        <v>0.85309999999999997</v>
      </c>
      <c r="BG525">
        <v>0.5504</v>
      </c>
      <c r="BH525">
        <v>0.2145</v>
      </c>
      <c r="BI525">
        <v>0.1812</v>
      </c>
      <c r="BJ525">
        <v>3.0200000000000001E-2</v>
      </c>
      <c r="BK525">
        <v>2.3699999999999999E-2</v>
      </c>
    </row>
    <row r="526" spans="1:63" x14ac:dyDescent="0.25">
      <c r="A526" t="s">
        <v>605</v>
      </c>
      <c r="B526">
        <v>45617</v>
      </c>
      <c r="C526">
        <v>48.43</v>
      </c>
      <c r="D526">
        <v>60.67</v>
      </c>
      <c r="E526" s="70">
        <v>2938.28</v>
      </c>
      <c r="F526" s="70">
        <v>2820.82</v>
      </c>
      <c r="G526">
        <v>1.5599999999999999E-2</v>
      </c>
      <c r="H526">
        <v>1.2699999999999999E-2</v>
      </c>
      <c r="I526">
        <v>1.6000000000000001E-3</v>
      </c>
      <c r="J526">
        <v>1.9E-2</v>
      </c>
      <c r="K526">
        <v>0.92859999999999998</v>
      </c>
      <c r="L526">
        <v>2.2499999999999999E-2</v>
      </c>
      <c r="M526">
        <v>0.19539999999999999</v>
      </c>
      <c r="N526">
        <v>8.6999999999999994E-3</v>
      </c>
      <c r="O526">
        <v>0.1157</v>
      </c>
      <c r="P526" s="70">
        <v>58225.62</v>
      </c>
      <c r="Q526">
        <v>0.21690000000000001</v>
      </c>
      <c r="R526">
        <v>0.21249999999999999</v>
      </c>
      <c r="S526">
        <v>0.5706</v>
      </c>
      <c r="T526">
        <v>19.55</v>
      </c>
      <c r="U526">
        <v>14.47</v>
      </c>
      <c r="V526" s="70">
        <v>80033.97</v>
      </c>
      <c r="W526">
        <v>199.55</v>
      </c>
      <c r="X526" s="70">
        <v>168961.87</v>
      </c>
      <c r="Y526">
        <v>0.82150000000000001</v>
      </c>
      <c r="Z526">
        <v>0.14599999999999999</v>
      </c>
      <c r="AA526">
        <v>3.2399999999999998E-2</v>
      </c>
      <c r="AB526">
        <v>0.17849999999999999</v>
      </c>
      <c r="AC526">
        <v>168.96</v>
      </c>
      <c r="AD526" s="70">
        <v>6007.44</v>
      </c>
      <c r="AE526">
        <v>764.93</v>
      </c>
      <c r="AF526" s="70">
        <v>186991.35</v>
      </c>
      <c r="AG526" t="s">
        <v>751</v>
      </c>
      <c r="AH526" s="70">
        <v>39588</v>
      </c>
      <c r="AI526" s="70">
        <v>66104.960000000006</v>
      </c>
      <c r="AJ526">
        <v>57.02</v>
      </c>
      <c r="AK526">
        <v>34.24</v>
      </c>
      <c r="AL526">
        <v>36.659999999999997</v>
      </c>
      <c r="AM526">
        <v>4.37</v>
      </c>
      <c r="AN526" s="70">
        <v>1618.34</v>
      </c>
      <c r="AO526">
        <v>0.8569</v>
      </c>
      <c r="AP526" s="70">
        <v>1185.5999999999999</v>
      </c>
      <c r="AQ526" s="70">
        <v>1698.84</v>
      </c>
      <c r="AR526" s="70">
        <v>5492.67</v>
      </c>
      <c r="AS526">
        <v>518.80999999999995</v>
      </c>
      <c r="AT526">
        <v>276.57</v>
      </c>
      <c r="AU526" s="70">
        <v>9172.5</v>
      </c>
      <c r="AV526" s="70">
        <v>3391.87</v>
      </c>
      <c r="AW526">
        <v>0.33989999999999998</v>
      </c>
      <c r="AX526" s="70">
        <v>5411.08</v>
      </c>
      <c r="AY526">
        <v>0.5423</v>
      </c>
      <c r="AZ526">
        <v>735.93</v>
      </c>
      <c r="BA526">
        <v>7.3800000000000004E-2</v>
      </c>
      <c r="BB526">
        <v>438.92</v>
      </c>
      <c r="BC526">
        <v>4.3999999999999997E-2</v>
      </c>
      <c r="BD526" s="70">
        <v>9977.7900000000009</v>
      </c>
      <c r="BE526" s="70">
        <v>1991.41</v>
      </c>
      <c r="BF526">
        <v>0.30230000000000001</v>
      </c>
      <c r="BG526">
        <v>0.56359999999999999</v>
      </c>
      <c r="BH526">
        <v>0.2344</v>
      </c>
      <c r="BI526">
        <v>0.14299999999999999</v>
      </c>
      <c r="BJ526">
        <v>3.7199999999999997E-2</v>
      </c>
      <c r="BK526">
        <v>2.1700000000000001E-2</v>
      </c>
    </row>
    <row r="527" spans="1:63" x14ac:dyDescent="0.25">
      <c r="A527" t="s">
        <v>606</v>
      </c>
      <c r="B527">
        <v>44909</v>
      </c>
      <c r="C527">
        <v>46.07</v>
      </c>
      <c r="D527">
        <v>492.56</v>
      </c>
      <c r="E527" s="70">
        <v>21272.54</v>
      </c>
      <c r="F527" s="70">
        <v>15480.61</v>
      </c>
      <c r="G527">
        <v>1.5699999999999999E-2</v>
      </c>
      <c r="H527">
        <v>0.48509999999999998</v>
      </c>
      <c r="I527">
        <v>1.4E-3</v>
      </c>
      <c r="J527">
        <v>8.3900000000000002E-2</v>
      </c>
      <c r="K527">
        <v>0.35349999999999998</v>
      </c>
      <c r="L527">
        <v>6.0499999999999998E-2</v>
      </c>
      <c r="M527">
        <v>0.81640000000000001</v>
      </c>
      <c r="N527">
        <v>5.79E-2</v>
      </c>
      <c r="O527">
        <v>0.18890000000000001</v>
      </c>
      <c r="P527" s="70">
        <v>61930.58</v>
      </c>
      <c r="Q527">
        <v>0.16739999999999999</v>
      </c>
      <c r="R527">
        <v>0.1575</v>
      </c>
      <c r="S527">
        <v>0.67500000000000004</v>
      </c>
      <c r="T527">
        <v>19.02</v>
      </c>
      <c r="U527">
        <v>110.3</v>
      </c>
      <c r="V527" s="70">
        <v>81583</v>
      </c>
      <c r="W527">
        <v>192.52</v>
      </c>
      <c r="X527" s="70">
        <v>100496.2</v>
      </c>
      <c r="Y527">
        <v>0.61129999999999995</v>
      </c>
      <c r="Z527">
        <v>0.34660000000000002</v>
      </c>
      <c r="AA527">
        <v>4.2099999999999999E-2</v>
      </c>
      <c r="AB527">
        <v>0.38869999999999999</v>
      </c>
      <c r="AC527">
        <v>100.5</v>
      </c>
      <c r="AD527" s="70">
        <v>4713.84</v>
      </c>
      <c r="AE527">
        <v>492.03</v>
      </c>
      <c r="AF527" s="70">
        <v>102945.12</v>
      </c>
      <c r="AG527" t="s">
        <v>751</v>
      </c>
      <c r="AH527" s="70">
        <v>24432</v>
      </c>
      <c r="AI527" s="70">
        <v>39702.89</v>
      </c>
      <c r="AJ527">
        <v>67.849999999999994</v>
      </c>
      <c r="AK527">
        <v>42.89</v>
      </c>
      <c r="AL527">
        <v>52.98</v>
      </c>
      <c r="AM527">
        <v>4.3</v>
      </c>
      <c r="AN527">
        <v>0</v>
      </c>
      <c r="AO527">
        <v>1.1849000000000001</v>
      </c>
      <c r="AP527" s="70">
        <v>1806.54</v>
      </c>
      <c r="AQ527" s="70">
        <v>2540.1999999999998</v>
      </c>
      <c r="AR527" s="70">
        <v>7313.45</v>
      </c>
      <c r="AS527">
        <v>850.17</v>
      </c>
      <c r="AT527">
        <v>660.77</v>
      </c>
      <c r="AU527" s="70">
        <v>13171.14</v>
      </c>
      <c r="AV527" s="70">
        <v>8076.54</v>
      </c>
      <c r="AW527">
        <v>0.49170000000000003</v>
      </c>
      <c r="AX527" s="70">
        <v>5584.35</v>
      </c>
      <c r="AY527">
        <v>0.34</v>
      </c>
      <c r="AZ527">
        <v>621.54999999999995</v>
      </c>
      <c r="BA527">
        <v>3.78E-2</v>
      </c>
      <c r="BB527" s="70">
        <v>2142.2399999999998</v>
      </c>
      <c r="BC527">
        <v>0.13039999999999999</v>
      </c>
      <c r="BD527" s="70">
        <v>16424.689999999999</v>
      </c>
      <c r="BE527" s="70">
        <v>3318.77</v>
      </c>
      <c r="BF527">
        <v>1.1641999999999999</v>
      </c>
      <c r="BG527">
        <v>0.48159999999999997</v>
      </c>
      <c r="BH527">
        <v>0.1946</v>
      </c>
      <c r="BI527">
        <v>0.28839999999999999</v>
      </c>
      <c r="BJ527">
        <v>2.2100000000000002E-2</v>
      </c>
      <c r="BK527">
        <v>1.34E-2</v>
      </c>
    </row>
    <row r="528" spans="1:63" x14ac:dyDescent="0.25">
      <c r="A528" t="s">
        <v>607</v>
      </c>
      <c r="B528">
        <v>44917</v>
      </c>
      <c r="C528">
        <v>36.6</v>
      </c>
      <c r="D528">
        <v>31.08</v>
      </c>
      <c r="E528" s="70">
        <v>1083.49</v>
      </c>
      <c r="F528" s="70">
        <v>1043.03</v>
      </c>
      <c r="G528">
        <v>3.5000000000000001E-3</v>
      </c>
      <c r="H528">
        <v>2.0299999999999999E-2</v>
      </c>
      <c r="I528">
        <v>1.2999999999999999E-3</v>
      </c>
      <c r="J528">
        <v>1.9E-2</v>
      </c>
      <c r="K528">
        <v>0.92169999999999996</v>
      </c>
      <c r="L528">
        <v>3.4200000000000001E-2</v>
      </c>
      <c r="M528">
        <v>0.55720000000000003</v>
      </c>
      <c r="N528">
        <v>2.5000000000000001E-3</v>
      </c>
      <c r="O528">
        <v>0.17249999999999999</v>
      </c>
      <c r="P528" s="70">
        <v>46797.63</v>
      </c>
      <c r="Q528">
        <v>0.25259999999999999</v>
      </c>
      <c r="R528">
        <v>0.17660000000000001</v>
      </c>
      <c r="S528">
        <v>0.57079999999999997</v>
      </c>
      <c r="T528">
        <v>17.239999999999998</v>
      </c>
      <c r="U528">
        <v>9.6199999999999992</v>
      </c>
      <c r="V528" s="70">
        <v>59539.040000000001</v>
      </c>
      <c r="W528">
        <v>108.67</v>
      </c>
      <c r="X528" s="70">
        <v>96088.85</v>
      </c>
      <c r="Y528">
        <v>0.78900000000000003</v>
      </c>
      <c r="Z528">
        <v>0.15210000000000001</v>
      </c>
      <c r="AA528">
        <v>5.8900000000000001E-2</v>
      </c>
      <c r="AB528">
        <v>0.21099999999999999</v>
      </c>
      <c r="AC528">
        <v>96.09</v>
      </c>
      <c r="AD528" s="70">
        <v>2724.94</v>
      </c>
      <c r="AE528">
        <v>407.72</v>
      </c>
      <c r="AF528" s="70">
        <v>96378.94</v>
      </c>
      <c r="AG528" t="s">
        <v>751</v>
      </c>
      <c r="AH528" s="70">
        <v>27875</v>
      </c>
      <c r="AI528" s="70">
        <v>40360.550000000003</v>
      </c>
      <c r="AJ528">
        <v>44.54</v>
      </c>
      <c r="AK528">
        <v>26.78</v>
      </c>
      <c r="AL528">
        <v>31.99</v>
      </c>
      <c r="AM528">
        <v>4.18</v>
      </c>
      <c r="AN528">
        <v>873.97</v>
      </c>
      <c r="AO528">
        <v>0.91679999999999995</v>
      </c>
      <c r="AP528" s="70">
        <v>1361.79</v>
      </c>
      <c r="AQ528" s="70">
        <v>1839.59</v>
      </c>
      <c r="AR528" s="70">
        <v>5346.54</v>
      </c>
      <c r="AS528">
        <v>431.86</v>
      </c>
      <c r="AT528">
        <v>243.39</v>
      </c>
      <c r="AU528" s="70">
        <v>9223.17</v>
      </c>
      <c r="AV528" s="70">
        <v>5827.15</v>
      </c>
      <c r="AW528">
        <v>0.55220000000000002</v>
      </c>
      <c r="AX528" s="70">
        <v>2537.31</v>
      </c>
      <c r="AY528">
        <v>0.2404</v>
      </c>
      <c r="AZ528" s="70">
        <v>1047.53</v>
      </c>
      <c r="BA528">
        <v>9.9299999999999999E-2</v>
      </c>
      <c r="BB528" s="70">
        <v>1140.52</v>
      </c>
      <c r="BC528">
        <v>0.1081</v>
      </c>
      <c r="BD528" s="70">
        <v>10552.51</v>
      </c>
      <c r="BE528" s="70">
        <v>4665.59</v>
      </c>
      <c r="BF528">
        <v>1.6727000000000001</v>
      </c>
      <c r="BG528">
        <v>0.54779999999999995</v>
      </c>
      <c r="BH528">
        <v>0.2331</v>
      </c>
      <c r="BI528">
        <v>0.22040000000000001</v>
      </c>
      <c r="BJ528">
        <v>3.3300000000000003E-2</v>
      </c>
      <c r="BK528">
        <v>1.6799999999999999E-2</v>
      </c>
    </row>
    <row r="529" spans="1:63" x14ac:dyDescent="0.25">
      <c r="A529" t="s">
        <v>608</v>
      </c>
      <c r="B529">
        <v>91397</v>
      </c>
      <c r="C529">
        <v>97.76</v>
      </c>
      <c r="D529">
        <v>11.87</v>
      </c>
      <c r="E529" s="70">
        <v>1160.5899999999999</v>
      </c>
      <c r="F529" s="70">
        <v>1127.02</v>
      </c>
      <c r="G529">
        <v>2.8E-3</v>
      </c>
      <c r="H529">
        <v>5.1999999999999998E-3</v>
      </c>
      <c r="I529">
        <v>1.4E-3</v>
      </c>
      <c r="J529">
        <v>1.06E-2</v>
      </c>
      <c r="K529">
        <v>0.96650000000000003</v>
      </c>
      <c r="L529">
        <v>1.34E-2</v>
      </c>
      <c r="M529">
        <v>0.43940000000000001</v>
      </c>
      <c r="N529">
        <v>1.1000000000000001E-3</v>
      </c>
      <c r="O529">
        <v>0.1389</v>
      </c>
      <c r="P529" s="70">
        <v>49879.73</v>
      </c>
      <c r="Q529">
        <v>0.19309999999999999</v>
      </c>
      <c r="R529">
        <v>0.1986</v>
      </c>
      <c r="S529">
        <v>0.60829999999999995</v>
      </c>
      <c r="T529">
        <v>17.940000000000001</v>
      </c>
      <c r="U529">
        <v>8.43</v>
      </c>
      <c r="V529" s="70">
        <v>65841.570000000007</v>
      </c>
      <c r="W529">
        <v>132.16999999999999</v>
      </c>
      <c r="X529" s="70">
        <v>120280.94</v>
      </c>
      <c r="Y529">
        <v>0.85009999999999997</v>
      </c>
      <c r="Z529">
        <v>8.1699999999999995E-2</v>
      </c>
      <c r="AA529">
        <v>6.8099999999999994E-2</v>
      </c>
      <c r="AB529">
        <v>0.14990000000000001</v>
      </c>
      <c r="AC529">
        <v>120.28</v>
      </c>
      <c r="AD529" s="70">
        <v>3168.46</v>
      </c>
      <c r="AE529">
        <v>425.9</v>
      </c>
      <c r="AF529" s="70">
        <v>119269.46</v>
      </c>
      <c r="AG529" t="s">
        <v>751</v>
      </c>
      <c r="AH529" s="70">
        <v>32332</v>
      </c>
      <c r="AI529" s="70">
        <v>44671.67</v>
      </c>
      <c r="AJ529">
        <v>38.340000000000003</v>
      </c>
      <c r="AK529">
        <v>25.23</v>
      </c>
      <c r="AL529">
        <v>28.77</v>
      </c>
      <c r="AM529">
        <v>4.24</v>
      </c>
      <c r="AN529" s="70">
        <v>1279.82</v>
      </c>
      <c r="AO529">
        <v>1.1424000000000001</v>
      </c>
      <c r="AP529" s="70">
        <v>1244.47</v>
      </c>
      <c r="AQ529" s="70">
        <v>1874.71</v>
      </c>
      <c r="AR529" s="70">
        <v>5135.2700000000004</v>
      </c>
      <c r="AS529">
        <v>420.15</v>
      </c>
      <c r="AT529">
        <v>274.77</v>
      </c>
      <c r="AU529" s="70">
        <v>8949.36</v>
      </c>
      <c r="AV529" s="70">
        <v>5156.16</v>
      </c>
      <c r="AW529">
        <v>0.50270000000000004</v>
      </c>
      <c r="AX529" s="70">
        <v>3244.84</v>
      </c>
      <c r="AY529">
        <v>0.31630000000000003</v>
      </c>
      <c r="AZ529" s="70">
        <v>1031.25</v>
      </c>
      <c r="BA529">
        <v>0.10050000000000001</v>
      </c>
      <c r="BB529">
        <v>825.56</v>
      </c>
      <c r="BC529">
        <v>8.0500000000000002E-2</v>
      </c>
      <c r="BD529" s="70">
        <v>10257.799999999999</v>
      </c>
      <c r="BE529" s="70">
        <v>4198.04</v>
      </c>
      <c r="BF529">
        <v>1.3277000000000001</v>
      </c>
      <c r="BG529">
        <v>0.52529999999999999</v>
      </c>
      <c r="BH529">
        <v>0.2165</v>
      </c>
      <c r="BI529">
        <v>0.19239999999999999</v>
      </c>
      <c r="BJ529">
        <v>3.7999999999999999E-2</v>
      </c>
      <c r="BK529">
        <v>2.7799999999999998E-2</v>
      </c>
    </row>
    <row r="530" spans="1:63" x14ac:dyDescent="0.25">
      <c r="A530" t="s">
        <v>609</v>
      </c>
      <c r="B530">
        <v>48876</v>
      </c>
      <c r="C530">
        <v>120.48</v>
      </c>
      <c r="D530">
        <v>20.21</v>
      </c>
      <c r="E530" s="70">
        <v>2435.2399999999998</v>
      </c>
      <c r="F530" s="70">
        <v>2336.89</v>
      </c>
      <c r="G530">
        <v>6.0000000000000001E-3</v>
      </c>
      <c r="H530">
        <v>8.8999999999999999E-3</v>
      </c>
      <c r="I530">
        <v>1.2999999999999999E-3</v>
      </c>
      <c r="J530">
        <v>1.6899999999999998E-2</v>
      </c>
      <c r="K530">
        <v>0.94379999999999997</v>
      </c>
      <c r="L530">
        <v>2.3199999999999998E-2</v>
      </c>
      <c r="M530">
        <v>0.44169999999999998</v>
      </c>
      <c r="N530">
        <v>6.8999999999999999E-3</v>
      </c>
      <c r="O530">
        <v>0.15290000000000001</v>
      </c>
      <c r="P530" s="70">
        <v>54097.61</v>
      </c>
      <c r="Q530">
        <v>0.16880000000000001</v>
      </c>
      <c r="R530">
        <v>0.17499999999999999</v>
      </c>
      <c r="S530">
        <v>0.65610000000000002</v>
      </c>
      <c r="T530">
        <v>18.3</v>
      </c>
      <c r="U530">
        <v>16.48</v>
      </c>
      <c r="V530" s="70">
        <v>71976.210000000006</v>
      </c>
      <c r="W530">
        <v>143.76</v>
      </c>
      <c r="X530" s="70">
        <v>126016.24</v>
      </c>
      <c r="Y530">
        <v>0.79300000000000004</v>
      </c>
      <c r="Z530">
        <v>0.16220000000000001</v>
      </c>
      <c r="AA530">
        <v>4.48E-2</v>
      </c>
      <c r="AB530">
        <v>0.20699999999999999</v>
      </c>
      <c r="AC530">
        <v>126.02</v>
      </c>
      <c r="AD530" s="70">
        <v>3526.41</v>
      </c>
      <c r="AE530">
        <v>471.9</v>
      </c>
      <c r="AF530" s="70">
        <v>127001.94</v>
      </c>
      <c r="AG530" t="s">
        <v>751</v>
      </c>
      <c r="AH530" s="70">
        <v>30578</v>
      </c>
      <c r="AI530" s="70">
        <v>45715.09</v>
      </c>
      <c r="AJ530">
        <v>41.3</v>
      </c>
      <c r="AK530">
        <v>26.72</v>
      </c>
      <c r="AL530">
        <v>29.42</v>
      </c>
      <c r="AM530">
        <v>4.2</v>
      </c>
      <c r="AN530">
        <v>822.82</v>
      </c>
      <c r="AO530">
        <v>1.0769</v>
      </c>
      <c r="AP530" s="70">
        <v>1149.45</v>
      </c>
      <c r="AQ530" s="70">
        <v>1731.17</v>
      </c>
      <c r="AR530" s="70">
        <v>5377.73</v>
      </c>
      <c r="AS530">
        <v>435.5</v>
      </c>
      <c r="AT530">
        <v>250.35</v>
      </c>
      <c r="AU530" s="70">
        <v>8944.2000000000007</v>
      </c>
      <c r="AV530" s="70">
        <v>4829.46</v>
      </c>
      <c r="AW530">
        <v>0.48799999999999999</v>
      </c>
      <c r="AX530" s="70">
        <v>3464.85</v>
      </c>
      <c r="AY530">
        <v>0.35010000000000002</v>
      </c>
      <c r="AZ530">
        <v>804.43</v>
      </c>
      <c r="BA530">
        <v>8.1299999999999997E-2</v>
      </c>
      <c r="BB530">
        <v>798.54</v>
      </c>
      <c r="BC530">
        <v>8.0699999999999994E-2</v>
      </c>
      <c r="BD530" s="70">
        <v>9897.27</v>
      </c>
      <c r="BE530" s="70">
        <v>3668.35</v>
      </c>
      <c r="BF530">
        <v>1.0521</v>
      </c>
      <c r="BG530">
        <v>0.55649999999999999</v>
      </c>
      <c r="BH530">
        <v>0.2286</v>
      </c>
      <c r="BI530">
        <v>0.1535</v>
      </c>
      <c r="BJ530">
        <v>3.3399999999999999E-2</v>
      </c>
      <c r="BK530">
        <v>2.8000000000000001E-2</v>
      </c>
    </row>
    <row r="531" spans="1:63" x14ac:dyDescent="0.25">
      <c r="A531" t="s">
        <v>610</v>
      </c>
      <c r="B531">
        <v>46680</v>
      </c>
      <c r="C531">
        <v>94.05</v>
      </c>
      <c r="D531">
        <v>9.6300000000000008</v>
      </c>
      <c r="E531">
        <v>906.08</v>
      </c>
      <c r="F531">
        <v>888.42</v>
      </c>
      <c r="G531">
        <v>4.4999999999999997E-3</v>
      </c>
      <c r="H531">
        <v>5.1999999999999998E-3</v>
      </c>
      <c r="I531">
        <v>2.0999999999999999E-3</v>
      </c>
      <c r="J531">
        <v>2.06E-2</v>
      </c>
      <c r="K531">
        <v>0.9486</v>
      </c>
      <c r="L531">
        <v>1.9E-2</v>
      </c>
      <c r="M531">
        <v>0.43640000000000001</v>
      </c>
      <c r="N531">
        <v>6.1999999999999998E-3</v>
      </c>
      <c r="O531">
        <v>0.1449</v>
      </c>
      <c r="P531" s="70">
        <v>48401.3</v>
      </c>
      <c r="Q531">
        <v>0.22159999999999999</v>
      </c>
      <c r="R531">
        <v>0.18260000000000001</v>
      </c>
      <c r="S531">
        <v>0.5958</v>
      </c>
      <c r="T531">
        <v>16.21</v>
      </c>
      <c r="U531">
        <v>7.24</v>
      </c>
      <c r="V531" s="70">
        <v>65726.39</v>
      </c>
      <c r="W531">
        <v>120.31</v>
      </c>
      <c r="X531" s="70">
        <v>123620.26</v>
      </c>
      <c r="Y531">
        <v>0.83889999999999998</v>
      </c>
      <c r="Z531">
        <v>0.1018</v>
      </c>
      <c r="AA531">
        <v>5.9299999999999999E-2</v>
      </c>
      <c r="AB531">
        <v>0.16109999999999999</v>
      </c>
      <c r="AC531">
        <v>123.62</v>
      </c>
      <c r="AD531" s="70">
        <v>3406.36</v>
      </c>
      <c r="AE531">
        <v>452.42</v>
      </c>
      <c r="AF531" s="70">
        <v>118903</v>
      </c>
      <c r="AG531" t="s">
        <v>751</v>
      </c>
      <c r="AH531" s="70">
        <v>31610</v>
      </c>
      <c r="AI531" s="70">
        <v>44148.07</v>
      </c>
      <c r="AJ531">
        <v>43.66</v>
      </c>
      <c r="AK531">
        <v>25.79</v>
      </c>
      <c r="AL531">
        <v>31.06</v>
      </c>
      <c r="AM531">
        <v>4.2300000000000004</v>
      </c>
      <c r="AN531" s="70">
        <v>1323.92</v>
      </c>
      <c r="AO531">
        <v>1.2223999999999999</v>
      </c>
      <c r="AP531" s="70">
        <v>1325.65</v>
      </c>
      <c r="AQ531" s="70">
        <v>1796.85</v>
      </c>
      <c r="AR531" s="70">
        <v>5305.71</v>
      </c>
      <c r="AS531">
        <v>455.05</v>
      </c>
      <c r="AT531">
        <v>253.47</v>
      </c>
      <c r="AU531" s="70">
        <v>9136.7199999999993</v>
      </c>
      <c r="AV531" s="70">
        <v>4988.45</v>
      </c>
      <c r="AW531">
        <v>0.47060000000000002</v>
      </c>
      <c r="AX531" s="70">
        <v>3604.55</v>
      </c>
      <c r="AY531">
        <v>0.34010000000000001</v>
      </c>
      <c r="AZ531" s="70">
        <v>1207.72</v>
      </c>
      <c r="BA531">
        <v>0.1139</v>
      </c>
      <c r="BB531">
        <v>799.2</v>
      </c>
      <c r="BC531">
        <v>7.5399999999999995E-2</v>
      </c>
      <c r="BD531" s="70">
        <v>10599.91</v>
      </c>
      <c r="BE531" s="70">
        <v>3902.42</v>
      </c>
      <c r="BF531">
        <v>1.2347999999999999</v>
      </c>
      <c r="BG531">
        <v>0.52629999999999999</v>
      </c>
      <c r="BH531">
        <v>0.2099</v>
      </c>
      <c r="BI531">
        <v>0.20380000000000001</v>
      </c>
      <c r="BJ531">
        <v>3.4500000000000003E-2</v>
      </c>
      <c r="BK531">
        <v>2.5499999999999998E-2</v>
      </c>
    </row>
    <row r="532" spans="1:63" x14ac:dyDescent="0.25">
      <c r="A532" t="s">
        <v>611</v>
      </c>
      <c r="B532">
        <v>46201</v>
      </c>
      <c r="C532">
        <v>89.81</v>
      </c>
      <c r="D532">
        <v>11.69</v>
      </c>
      <c r="E532" s="70">
        <v>1050.1300000000001</v>
      </c>
      <c r="F532" s="70">
        <v>1052.5999999999999</v>
      </c>
      <c r="G532">
        <v>4.7000000000000002E-3</v>
      </c>
      <c r="H532">
        <v>7.1999999999999998E-3</v>
      </c>
      <c r="I532">
        <v>8.0000000000000004E-4</v>
      </c>
      <c r="J532">
        <v>1.54E-2</v>
      </c>
      <c r="K532">
        <v>0.95330000000000004</v>
      </c>
      <c r="L532">
        <v>1.8599999999999998E-2</v>
      </c>
      <c r="M532">
        <v>0.31730000000000003</v>
      </c>
      <c r="N532">
        <v>2.7000000000000001E-3</v>
      </c>
      <c r="O532">
        <v>0.13239999999999999</v>
      </c>
      <c r="P532" s="70">
        <v>51087.89</v>
      </c>
      <c r="Q532">
        <v>0.22589999999999999</v>
      </c>
      <c r="R532">
        <v>0.17430000000000001</v>
      </c>
      <c r="S532">
        <v>0.59989999999999999</v>
      </c>
      <c r="T532">
        <v>17.559999999999999</v>
      </c>
      <c r="U532">
        <v>8.11</v>
      </c>
      <c r="V532" s="70">
        <v>64829.120000000003</v>
      </c>
      <c r="W532">
        <v>125.94</v>
      </c>
      <c r="X532" s="70">
        <v>110921.88</v>
      </c>
      <c r="Y532">
        <v>0.90049999999999997</v>
      </c>
      <c r="Z532">
        <v>5.3999999999999999E-2</v>
      </c>
      <c r="AA532">
        <v>4.5499999999999999E-2</v>
      </c>
      <c r="AB532">
        <v>9.9500000000000005E-2</v>
      </c>
      <c r="AC532">
        <v>110.92</v>
      </c>
      <c r="AD532" s="70">
        <v>2711.05</v>
      </c>
      <c r="AE532">
        <v>390.08</v>
      </c>
      <c r="AF532" s="70">
        <v>106750.72</v>
      </c>
      <c r="AG532" t="s">
        <v>751</v>
      </c>
      <c r="AH532" s="70">
        <v>34054</v>
      </c>
      <c r="AI532" s="70">
        <v>47829.42</v>
      </c>
      <c r="AJ532">
        <v>35.39</v>
      </c>
      <c r="AK532">
        <v>23.57</v>
      </c>
      <c r="AL532">
        <v>26.44</v>
      </c>
      <c r="AM532">
        <v>4.63</v>
      </c>
      <c r="AN532" s="70">
        <v>1179.8</v>
      </c>
      <c r="AO532">
        <v>1.1919999999999999</v>
      </c>
      <c r="AP532" s="70">
        <v>1187.3800000000001</v>
      </c>
      <c r="AQ532" s="70">
        <v>1782.12</v>
      </c>
      <c r="AR532" s="70">
        <v>5258.61</v>
      </c>
      <c r="AS532">
        <v>339.73</v>
      </c>
      <c r="AT532">
        <v>249.08</v>
      </c>
      <c r="AU532" s="70">
        <v>8816.92</v>
      </c>
      <c r="AV532" s="70">
        <v>5152.96</v>
      </c>
      <c r="AW532">
        <v>0.50690000000000002</v>
      </c>
      <c r="AX532" s="70">
        <v>3240.1</v>
      </c>
      <c r="AY532">
        <v>0.31879999999999997</v>
      </c>
      <c r="AZ532" s="70">
        <v>1197.33</v>
      </c>
      <c r="BA532">
        <v>0.1178</v>
      </c>
      <c r="BB532">
        <v>574.39</v>
      </c>
      <c r="BC532">
        <v>5.6500000000000002E-2</v>
      </c>
      <c r="BD532" s="70">
        <v>10164.780000000001</v>
      </c>
      <c r="BE532" s="70">
        <v>4481.87</v>
      </c>
      <c r="BF532">
        <v>1.3825000000000001</v>
      </c>
      <c r="BG532">
        <v>0.54310000000000003</v>
      </c>
      <c r="BH532">
        <v>0.21060000000000001</v>
      </c>
      <c r="BI532">
        <v>0.185</v>
      </c>
      <c r="BJ532">
        <v>3.6299999999999999E-2</v>
      </c>
      <c r="BK532">
        <v>2.5100000000000001E-2</v>
      </c>
    </row>
    <row r="533" spans="1:63" x14ac:dyDescent="0.25">
      <c r="A533" t="s">
        <v>612</v>
      </c>
      <c r="B533">
        <v>45922</v>
      </c>
      <c r="C533">
        <v>89.95</v>
      </c>
      <c r="D533">
        <v>10.87</v>
      </c>
      <c r="E533">
        <v>978.16</v>
      </c>
      <c r="F533">
        <v>949.19</v>
      </c>
      <c r="G533">
        <v>1.5E-3</v>
      </c>
      <c r="H533">
        <v>4.7999999999999996E-3</v>
      </c>
      <c r="I533">
        <v>8.9999999999999998E-4</v>
      </c>
      <c r="J533">
        <v>7.6E-3</v>
      </c>
      <c r="K533">
        <v>0.97389999999999999</v>
      </c>
      <c r="L533">
        <v>1.12E-2</v>
      </c>
      <c r="M533">
        <v>0.58309999999999995</v>
      </c>
      <c r="N533">
        <v>5.0000000000000001E-3</v>
      </c>
      <c r="O533">
        <v>0.1666</v>
      </c>
      <c r="P533" s="70">
        <v>48342.74</v>
      </c>
      <c r="Q533">
        <v>0.23499999999999999</v>
      </c>
      <c r="R533">
        <v>0.1678</v>
      </c>
      <c r="S533">
        <v>0.59719999999999995</v>
      </c>
      <c r="T533">
        <v>17.010000000000002</v>
      </c>
      <c r="U533">
        <v>7.99</v>
      </c>
      <c r="V533" s="70">
        <v>62463.22</v>
      </c>
      <c r="W533">
        <v>117.97</v>
      </c>
      <c r="X533" s="70">
        <v>78334.95</v>
      </c>
      <c r="Y533">
        <v>0.89890000000000003</v>
      </c>
      <c r="Z533">
        <v>4.2000000000000003E-2</v>
      </c>
      <c r="AA533">
        <v>5.91E-2</v>
      </c>
      <c r="AB533">
        <v>0.1011</v>
      </c>
      <c r="AC533">
        <v>78.33</v>
      </c>
      <c r="AD533" s="70">
        <v>1873.52</v>
      </c>
      <c r="AE533">
        <v>287.08999999999997</v>
      </c>
      <c r="AF533" s="70">
        <v>75219.8</v>
      </c>
      <c r="AG533" t="s">
        <v>751</v>
      </c>
      <c r="AH533" s="70">
        <v>29670</v>
      </c>
      <c r="AI533" s="70">
        <v>41625.629999999997</v>
      </c>
      <c r="AJ533">
        <v>31.9</v>
      </c>
      <c r="AK533">
        <v>23.3</v>
      </c>
      <c r="AL533">
        <v>24.84</v>
      </c>
      <c r="AM533">
        <v>4.46</v>
      </c>
      <c r="AN533" s="70">
        <v>1535.19</v>
      </c>
      <c r="AO533">
        <v>0.8851</v>
      </c>
      <c r="AP533" s="70">
        <v>1249.0999999999999</v>
      </c>
      <c r="AQ533" s="70">
        <v>2256.52</v>
      </c>
      <c r="AR533" s="70">
        <v>5665.82</v>
      </c>
      <c r="AS533">
        <v>444.71</v>
      </c>
      <c r="AT533">
        <v>283.69</v>
      </c>
      <c r="AU533" s="70">
        <v>9899.85</v>
      </c>
      <c r="AV533" s="70">
        <v>7076.73</v>
      </c>
      <c r="AW533">
        <v>0.63029999999999997</v>
      </c>
      <c r="AX533" s="70">
        <v>1777.4</v>
      </c>
      <c r="AY533">
        <v>0.1583</v>
      </c>
      <c r="AZ533" s="70">
        <v>1086.95</v>
      </c>
      <c r="BA533">
        <v>9.6799999999999997E-2</v>
      </c>
      <c r="BB533" s="70">
        <v>1287.3</v>
      </c>
      <c r="BC533">
        <v>0.11459999999999999</v>
      </c>
      <c r="BD533" s="70">
        <v>11228.37</v>
      </c>
      <c r="BE533" s="70">
        <v>6171.08</v>
      </c>
      <c r="BF533">
        <v>2.6392000000000002</v>
      </c>
      <c r="BG533">
        <v>0.52339999999999998</v>
      </c>
      <c r="BH533">
        <v>0.22009999999999999</v>
      </c>
      <c r="BI533">
        <v>0.18970000000000001</v>
      </c>
      <c r="BJ533">
        <v>4.3400000000000001E-2</v>
      </c>
      <c r="BK533">
        <v>2.3400000000000001E-2</v>
      </c>
    </row>
    <row r="534" spans="1:63" x14ac:dyDescent="0.25">
      <c r="A534" t="s">
        <v>613</v>
      </c>
      <c r="B534">
        <v>50591</v>
      </c>
      <c r="C534">
        <v>90.52</v>
      </c>
      <c r="D534">
        <v>20.74</v>
      </c>
      <c r="E534" s="70">
        <v>1877.07</v>
      </c>
      <c r="F534" s="70">
        <v>1823.21</v>
      </c>
      <c r="G534">
        <v>4.4999999999999997E-3</v>
      </c>
      <c r="H534">
        <v>6.3E-3</v>
      </c>
      <c r="I534">
        <v>1.4E-3</v>
      </c>
      <c r="J534">
        <v>1.1900000000000001E-2</v>
      </c>
      <c r="K534">
        <v>0.9577</v>
      </c>
      <c r="L534">
        <v>1.8200000000000001E-2</v>
      </c>
      <c r="M534">
        <v>0.38419999999999999</v>
      </c>
      <c r="N534">
        <v>4.4000000000000003E-3</v>
      </c>
      <c r="O534">
        <v>0.1323</v>
      </c>
      <c r="P534" s="70">
        <v>53516.51</v>
      </c>
      <c r="Q534">
        <v>0.18529999999999999</v>
      </c>
      <c r="R534">
        <v>0.20949999999999999</v>
      </c>
      <c r="S534">
        <v>0.60519999999999996</v>
      </c>
      <c r="T534">
        <v>18.670000000000002</v>
      </c>
      <c r="U534">
        <v>11.93</v>
      </c>
      <c r="V534" s="70">
        <v>71477.460000000006</v>
      </c>
      <c r="W534">
        <v>152.22</v>
      </c>
      <c r="X534" s="70">
        <v>130050.98</v>
      </c>
      <c r="Y534">
        <v>0.80989999999999995</v>
      </c>
      <c r="Z534">
        <v>0.13100000000000001</v>
      </c>
      <c r="AA534">
        <v>5.91E-2</v>
      </c>
      <c r="AB534">
        <v>0.19009999999999999</v>
      </c>
      <c r="AC534">
        <v>130.05000000000001</v>
      </c>
      <c r="AD534" s="70">
        <v>3548.37</v>
      </c>
      <c r="AE534">
        <v>463.83</v>
      </c>
      <c r="AF534" s="70">
        <v>131481.15</v>
      </c>
      <c r="AG534" t="s">
        <v>751</v>
      </c>
      <c r="AH534" s="70">
        <v>33213</v>
      </c>
      <c r="AI534" s="70">
        <v>48495.69</v>
      </c>
      <c r="AJ534">
        <v>42.14</v>
      </c>
      <c r="AK534">
        <v>25.93</v>
      </c>
      <c r="AL534">
        <v>29.29</v>
      </c>
      <c r="AM534">
        <v>4.62</v>
      </c>
      <c r="AN534" s="70">
        <v>1042.0899999999999</v>
      </c>
      <c r="AO534">
        <v>1.0386</v>
      </c>
      <c r="AP534" s="70">
        <v>1129.28</v>
      </c>
      <c r="AQ534" s="70">
        <v>1897.72</v>
      </c>
      <c r="AR534" s="70">
        <v>5284.2</v>
      </c>
      <c r="AS534">
        <v>416.39</v>
      </c>
      <c r="AT534">
        <v>204.15</v>
      </c>
      <c r="AU534" s="70">
        <v>8931.74</v>
      </c>
      <c r="AV534" s="70">
        <v>4621.59</v>
      </c>
      <c r="AW534">
        <v>0.46289999999999998</v>
      </c>
      <c r="AX534" s="70">
        <v>3702.13</v>
      </c>
      <c r="AY534">
        <v>0.37080000000000002</v>
      </c>
      <c r="AZ534">
        <v>983.9</v>
      </c>
      <c r="BA534">
        <v>9.8500000000000004E-2</v>
      </c>
      <c r="BB534">
        <v>677.43</v>
      </c>
      <c r="BC534">
        <v>6.7799999999999999E-2</v>
      </c>
      <c r="BD534" s="70">
        <v>9985.06</v>
      </c>
      <c r="BE534" s="70">
        <v>3657.77</v>
      </c>
      <c r="BF534">
        <v>0.98499999999999999</v>
      </c>
      <c r="BG534">
        <v>0.55089999999999995</v>
      </c>
      <c r="BH534">
        <v>0.22239999999999999</v>
      </c>
      <c r="BI534">
        <v>0.1641</v>
      </c>
      <c r="BJ534">
        <v>3.6499999999999998E-2</v>
      </c>
      <c r="BK534">
        <v>2.5999999999999999E-2</v>
      </c>
    </row>
    <row r="535" spans="1:63" x14ac:dyDescent="0.25">
      <c r="A535" t="s">
        <v>614</v>
      </c>
      <c r="B535">
        <v>48694</v>
      </c>
      <c r="C535">
        <v>20.81</v>
      </c>
      <c r="D535">
        <v>159.13999999999999</v>
      </c>
      <c r="E535" s="70">
        <v>3311.66</v>
      </c>
      <c r="F535" s="70">
        <v>2892.48</v>
      </c>
      <c r="G535">
        <v>6.1999999999999998E-3</v>
      </c>
      <c r="H535">
        <v>0.34420000000000001</v>
      </c>
      <c r="I535">
        <v>1.1000000000000001E-3</v>
      </c>
      <c r="J535">
        <v>9.2299999999999993E-2</v>
      </c>
      <c r="K535">
        <v>0.45939999999999998</v>
      </c>
      <c r="L535">
        <v>9.69E-2</v>
      </c>
      <c r="M535">
        <v>0.72070000000000001</v>
      </c>
      <c r="N535">
        <v>3.6400000000000002E-2</v>
      </c>
      <c r="O535">
        <v>0.17349999999999999</v>
      </c>
      <c r="P535" s="70">
        <v>54690.3</v>
      </c>
      <c r="Q535">
        <v>0.23980000000000001</v>
      </c>
      <c r="R535">
        <v>0.18840000000000001</v>
      </c>
      <c r="S535">
        <v>0.57179999999999997</v>
      </c>
      <c r="T535">
        <v>18.27</v>
      </c>
      <c r="U535">
        <v>22.51</v>
      </c>
      <c r="V535" s="70">
        <v>73256.92</v>
      </c>
      <c r="W535">
        <v>144.54</v>
      </c>
      <c r="X535" s="70">
        <v>85858.49</v>
      </c>
      <c r="Y535">
        <v>0.69220000000000004</v>
      </c>
      <c r="Z535">
        <v>0.26150000000000001</v>
      </c>
      <c r="AA535">
        <v>4.6300000000000001E-2</v>
      </c>
      <c r="AB535">
        <v>0.30780000000000002</v>
      </c>
      <c r="AC535">
        <v>85.86</v>
      </c>
      <c r="AD535" s="70">
        <v>3421.26</v>
      </c>
      <c r="AE535">
        <v>446.35</v>
      </c>
      <c r="AF535" s="70">
        <v>91153.34</v>
      </c>
      <c r="AG535" t="s">
        <v>751</v>
      </c>
      <c r="AH535" s="70">
        <v>25084</v>
      </c>
      <c r="AI535" s="70">
        <v>37200.300000000003</v>
      </c>
      <c r="AJ535">
        <v>57.8</v>
      </c>
      <c r="AK535">
        <v>38.450000000000003</v>
      </c>
      <c r="AL535">
        <v>42.4</v>
      </c>
      <c r="AM535">
        <v>4.59</v>
      </c>
      <c r="AN535">
        <v>738.83</v>
      </c>
      <c r="AO535">
        <v>1.1468</v>
      </c>
      <c r="AP535" s="70">
        <v>1367.21</v>
      </c>
      <c r="AQ535" s="70">
        <v>1923.29</v>
      </c>
      <c r="AR535" s="70">
        <v>5913.96</v>
      </c>
      <c r="AS535">
        <v>580.39</v>
      </c>
      <c r="AT535">
        <v>395.32</v>
      </c>
      <c r="AU535" s="70">
        <v>10180.17</v>
      </c>
      <c r="AV535" s="70">
        <v>6353.03</v>
      </c>
      <c r="AW535">
        <v>0.53169999999999995</v>
      </c>
      <c r="AX535" s="70">
        <v>3362.1</v>
      </c>
      <c r="AY535">
        <v>0.28139999999999998</v>
      </c>
      <c r="AZ535">
        <v>791.52</v>
      </c>
      <c r="BA535">
        <v>6.6199999999999995E-2</v>
      </c>
      <c r="BB535" s="70">
        <v>1441.23</v>
      </c>
      <c r="BC535">
        <v>0.1206</v>
      </c>
      <c r="BD535" s="70">
        <v>11947.89</v>
      </c>
      <c r="BE535" s="70">
        <v>4109.8500000000004</v>
      </c>
      <c r="BF535">
        <v>1.7743</v>
      </c>
      <c r="BG535">
        <v>0.53480000000000005</v>
      </c>
      <c r="BH535">
        <v>0.2024</v>
      </c>
      <c r="BI535">
        <v>0.21920000000000001</v>
      </c>
      <c r="BJ535">
        <v>2.64E-2</v>
      </c>
      <c r="BK535">
        <v>1.7299999999999999E-2</v>
      </c>
    </row>
    <row r="536" spans="1:63" x14ac:dyDescent="0.25">
      <c r="A536" t="s">
        <v>615</v>
      </c>
      <c r="B536">
        <v>44925</v>
      </c>
      <c r="C536">
        <v>40.24</v>
      </c>
      <c r="D536">
        <v>105.04</v>
      </c>
      <c r="E536" s="70">
        <v>4226.41</v>
      </c>
      <c r="F536" s="70">
        <v>4044.38</v>
      </c>
      <c r="G536">
        <v>1.8100000000000002E-2</v>
      </c>
      <c r="H536">
        <v>6.2399999999999997E-2</v>
      </c>
      <c r="I536">
        <v>1.2999999999999999E-3</v>
      </c>
      <c r="J536">
        <v>3.8399999999999997E-2</v>
      </c>
      <c r="K536">
        <v>0.82620000000000005</v>
      </c>
      <c r="L536">
        <v>5.3600000000000002E-2</v>
      </c>
      <c r="M536">
        <v>0.41930000000000001</v>
      </c>
      <c r="N536">
        <v>1.41E-2</v>
      </c>
      <c r="O536">
        <v>0.14330000000000001</v>
      </c>
      <c r="P536" s="70">
        <v>57487.59</v>
      </c>
      <c r="Q536">
        <v>0.2135</v>
      </c>
      <c r="R536">
        <v>0.20730000000000001</v>
      </c>
      <c r="S536">
        <v>0.57920000000000005</v>
      </c>
      <c r="T536">
        <v>18.190000000000001</v>
      </c>
      <c r="U536">
        <v>24.15</v>
      </c>
      <c r="V536" s="70">
        <v>80514.22</v>
      </c>
      <c r="W536">
        <v>171.75</v>
      </c>
      <c r="X536" s="70">
        <v>145316.59</v>
      </c>
      <c r="Y536">
        <v>0.70179999999999998</v>
      </c>
      <c r="Z536">
        <v>0.26640000000000003</v>
      </c>
      <c r="AA536">
        <v>3.1800000000000002E-2</v>
      </c>
      <c r="AB536">
        <v>0.29820000000000002</v>
      </c>
      <c r="AC536">
        <v>145.32</v>
      </c>
      <c r="AD536" s="70">
        <v>5692.27</v>
      </c>
      <c r="AE536">
        <v>669.87</v>
      </c>
      <c r="AF536" s="70">
        <v>160404.26</v>
      </c>
      <c r="AG536" t="s">
        <v>751</v>
      </c>
      <c r="AH536" s="70">
        <v>31508</v>
      </c>
      <c r="AI536" s="70">
        <v>50788.72</v>
      </c>
      <c r="AJ536">
        <v>61.83</v>
      </c>
      <c r="AK536">
        <v>37.08</v>
      </c>
      <c r="AL536">
        <v>41.69</v>
      </c>
      <c r="AM536">
        <v>4.7699999999999996</v>
      </c>
      <c r="AN536" s="70">
        <v>1381.87</v>
      </c>
      <c r="AO536">
        <v>1.0347999999999999</v>
      </c>
      <c r="AP536" s="70">
        <v>1192</v>
      </c>
      <c r="AQ536" s="70">
        <v>1748.43</v>
      </c>
      <c r="AR536" s="70">
        <v>5995.8</v>
      </c>
      <c r="AS536">
        <v>576.54</v>
      </c>
      <c r="AT536">
        <v>243.34</v>
      </c>
      <c r="AU536" s="70">
        <v>9756.1</v>
      </c>
      <c r="AV536" s="70">
        <v>3721.12</v>
      </c>
      <c r="AW536">
        <v>0.35420000000000001</v>
      </c>
      <c r="AX536" s="70">
        <v>5277.29</v>
      </c>
      <c r="AY536">
        <v>0.50239999999999996</v>
      </c>
      <c r="AZ536">
        <v>763.92</v>
      </c>
      <c r="BA536">
        <v>7.2700000000000001E-2</v>
      </c>
      <c r="BB536">
        <v>742.67</v>
      </c>
      <c r="BC536">
        <v>7.0699999999999999E-2</v>
      </c>
      <c r="BD536" s="70">
        <v>10505</v>
      </c>
      <c r="BE536" s="70">
        <v>2084.52</v>
      </c>
      <c r="BF536">
        <v>0.43580000000000002</v>
      </c>
      <c r="BG536">
        <v>0.58609999999999995</v>
      </c>
      <c r="BH536">
        <v>0.22739999999999999</v>
      </c>
      <c r="BI536">
        <v>0.13539999999999999</v>
      </c>
      <c r="BJ536">
        <v>3.1E-2</v>
      </c>
      <c r="BK536">
        <v>0.02</v>
      </c>
    </row>
    <row r="537" spans="1:63" x14ac:dyDescent="0.25">
      <c r="A537" t="s">
        <v>616</v>
      </c>
      <c r="B537">
        <v>50302</v>
      </c>
      <c r="C537">
        <v>100.43</v>
      </c>
      <c r="D537">
        <v>16.89</v>
      </c>
      <c r="E537" s="70">
        <v>1695.84</v>
      </c>
      <c r="F537" s="70">
        <v>1644.69</v>
      </c>
      <c r="G537">
        <v>3.8E-3</v>
      </c>
      <c r="H537">
        <v>4.8999999999999998E-3</v>
      </c>
      <c r="I537">
        <v>1.5E-3</v>
      </c>
      <c r="J537">
        <v>1.3100000000000001E-2</v>
      </c>
      <c r="K537">
        <v>0.95660000000000001</v>
      </c>
      <c r="L537">
        <v>2.01E-2</v>
      </c>
      <c r="M537">
        <v>0.40450000000000003</v>
      </c>
      <c r="N537">
        <v>3.3999999999999998E-3</v>
      </c>
      <c r="O537">
        <v>0.13830000000000001</v>
      </c>
      <c r="P537" s="70">
        <v>52624.29</v>
      </c>
      <c r="Q537">
        <v>0.18970000000000001</v>
      </c>
      <c r="R537">
        <v>0.2074</v>
      </c>
      <c r="S537">
        <v>0.60289999999999999</v>
      </c>
      <c r="T537">
        <v>18.3</v>
      </c>
      <c r="U537">
        <v>11.17</v>
      </c>
      <c r="V537" s="70">
        <v>69107.789999999994</v>
      </c>
      <c r="W537">
        <v>146.55000000000001</v>
      </c>
      <c r="X537" s="70">
        <v>127116.85</v>
      </c>
      <c r="Y537">
        <v>0.81840000000000002</v>
      </c>
      <c r="Z537">
        <v>0.12529999999999999</v>
      </c>
      <c r="AA537">
        <v>5.6399999999999999E-2</v>
      </c>
      <c r="AB537">
        <v>0.18160000000000001</v>
      </c>
      <c r="AC537">
        <v>127.12</v>
      </c>
      <c r="AD537" s="70">
        <v>3389.59</v>
      </c>
      <c r="AE537">
        <v>440.4</v>
      </c>
      <c r="AF537" s="70">
        <v>128889.67</v>
      </c>
      <c r="AG537" t="s">
        <v>751</v>
      </c>
      <c r="AH537" s="70">
        <v>32508</v>
      </c>
      <c r="AI537" s="70">
        <v>47336.2</v>
      </c>
      <c r="AJ537">
        <v>41.43</v>
      </c>
      <c r="AK537">
        <v>25.18</v>
      </c>
      <c r="AL537">
        <v>29.85</v>
      </c>
      <c r="AM537">
        <v>4.3899999999999997</v>
      </c>
      <c r="AN537" s="70">
        <v>1006.25</v>
      </c>
      <c r="AO537">
        <v>1.0303</v>
      </c>
      <c r="AP537" s="70">
        <v>1170.33</v>
      </c>
      <c r="AQ537" s="70">
        <v>1875.62</v>
      </c>
      <c r="AR537" s="70">
        <v>5240.95</v>
      </c>
      <c r="AS537">
        <v>408.65</v>
      </c>
      <c r="AT537">
        <v>201.83</v>
      </c>
      <c r="AU537" s="70">
        <v>8897.3700000000008</v>
      </c>
      <c r="AV537" s="70">
        <v>4738.28</v>
      </c>
      <c r="AW537">
        <v>0.48209999999999997</v>
      </c>
      <c r="AX537" s="70">
        <v>3456.54</v>
      </c>
      <c r="AY537">
        <v>0.35170000000000001</v>
      </c>
      <c r="AZ537">
        <v>937.87</v>
      </c>
      <c r="BA537">
        <v>9.5399999999999999E-2</v>
      </c>
      <c r="BB537">
        <v>696.65</v>
      </c>
      <c r="BC537">
        <v>7.0900000000000005E-2</v>
      </c>
      <c r="BD537" s="70">
        <v>9829.33</v>
      </c>
      <c r="BE537" s="70">
        <v>3684.43</v>
      </c>
      <c r="BF537">
        <v>1.0259</v>
      </c>
      <c r="BG537">
        <v>0.54159999999999997</v>
      </c>
      <c r="BH537">
        <v>0.21609999999999999</v>
      </c>
      <c r="BI537">
        <v>0.17460000000000001</v>
      </c>
      <c r="BJ537">
        <v>3.7999999999999999E-2</v>
      </c>
      <c r="BK537">
        <v>2.9700000000000001E-2</v>
      </c>
    </row>
    <row r="538" spans="1:63" x14ac:dyDescent="0.25">
      <c r="A538" t="s">
        <v>617</v>
      </c>
      <c r="B538">
        <v>49957</v>
      </c>
      <c r="C538">
        <v>81.38</v>
      </c>
      <c r="D538">
        <v>19.32</v>
      </c>
      <c r="E538" s="70">
        <v>1572.57</v>
      </c>
      <c r="F538" s="70">
        <v>1559.57</v>
      </c>
      <c r="G538">
        <v>3.3999999999999998E-3</v>
      </c>
      <c r="H538">
        <v>5.0000000000000001E-3</v>
      </c>
      <c r="I538">
        <v>1E-3</v>
      </c>
      <c r="J538">
        <v>7.1999999999999998E-3</v>
      </c>
      <c r="K538">
        <v>0.96950000000000003</v>
      </c>
      <c r="L538">
        <v>1.4E-2</v>
      </c>
      <c r="M538">
        <v>0.32490000000000002</v>
      </c>
      <c r="N538">
        <v>2.7000000000000001E-3</v>
      </c>
      <c r="O538">
        <v>0.1226</v>
      </c>
      <c r="P538" s="70">
        <v>52905.120000000003</v>
      </c>
      <c r="Q538">
        <v>0.2291</v>
      </c>
      <c r="R538">
        <v>0.17699999999999999</v>
      </c>
      <c r="S538">
        <v>0.59399999999999997</v>
      </c>
      <c r="T538">
        <v>19.11</v>
      </c>
      <c r="U538">
        <v>11.42</v>
      </c>
      <c r="V538" s="70">
        <v>67401.34</v>
      </c>
      <c r="W538">
        <v>133.84</v>
      </c>
      <c r="X538" s="70">
        <v>118185.84</v>
      </c>
      <c r="Y538">
        <v>0.86360000000000003</v>
      </c>
      <c r="Z538">
        <v>8.5699999999999998E-2</v>
      </c>
      <c r="AA538">
        <v>5.0700000000000002E-2</v>
      </c>
      <c r="AB538">
        <v>0.13639999999999999</v>
      </c>
      <c r="AC538">
        <v>118.19</v>
      </c>
      <c r="AD538" s="70">
        <v>3274.91</v>
      </c>
      <c r="AE538">
        <v>446.39</v>
      </c>
      <c r="AF538" s="70">
        <v>121687.16</v>
      </c>
      <c r="AG538" t="s">
        <v>751</v>
      </c>
      <c r="AH538" s="70">
        <v>33764</v>
      </c>
      <c r="AI538" s="70">
        <v>49366.14</v>
      </c>
      <c r="AJ538">
        <v>45.96</v>
      </c>
      <c r="AK538">
        <v>26.65</v>
      </c>
      <c r="AL538">
        <v>29.71</v>
      </c>
      <c r="AM538">
        <v>4.9400000000000004</v>
      </c>
      <c r="AN538" s="70">
        <v>1280.8900000000001</v>
      </c>
      <c r="AO538">
        <v>0.93279999999999996</v>
      </c>
      <c r="AP538" s="70">
        <v>1116.1099999999999</v>
      </c>
      <c r="AQ538" s="70">
        <v>1783.76</v>
      </c>
      <c r="AR538" s="70">
        <v>5059.8999999999996</v>
      </c>
      <c r="AS538">
        <v>403.46</v>
      </c>
      <c r="AT538">
        <v>246.21</v>
      </c>
      <c r="AU538" s="70">
        <v>8609.43</v>
      </c>
      <c r="AV538" s="70">
        <v>4953.4399999999996</v>
      </c>
      <c r="AW538">
        <v>0.5111</v>
      </c>
      <c r="AX538" s="70">
        <v>3086.21</v>
      </c>
      <c r="AY538">
        <v>0.31850000000000001</v>
      </c>
      <c r="AZ538" s="70">
        <v>1071.05</v>
      </c>
      <c r="BA538">
        <v>0.1105</v>
      </c>
      <c r="BB538">
        <v>580.33000000000004</v>
      </c>
      <c r="BC538">
        <v>5.9900000000000002E-2</v>
      </c>
      <c r="BD538" s="70">
        <v>9691.0300000000007</v>
      </c>
      <c r="BE538" s="70">
        <v>4362.18</v>
      </c>
      <c r="BF538">
        <v>1.1843999999999999</v>
      </c>
      <c r="BG538">
        <v>0.56269999999999998</v>
      </c>
      <c r="BH538">
        <v>0.21640000000000001</v>
      </c>
      <c r="BI538">
        <v>0.16120000000000001</v>
      </c>
      <c r="BJ538">
        <v>3.7999999999999999E-2</v>
      </c>
      <c r="BK538">
        <v>2.1700000000000001E-2</v>
      </c>
    </row>
    <row r="539" spans="1:63" x14ac:dyDescent="0.25">
      <c r="A539" t="s">
        <v>618</v>
      </c>
      <c r="B539">
        <v>49296</v>
      </c>
      <c r="C539">
        <v>94.48</v>
      </c>
      <c r="D539">
        <v>11.87</v>
      </c>
      <c r="E539" s="70">
        <v>1121.26</v>
      </c>
      <c r="F539" s="70">
        <v>1122.01</v>
      </c>
      <c r="G539">
        <v>3.2000000000000002E-3</v>
      </c>
      <c r="H539">
        <v>5.4999999999999997E-3</v>
      </c>
      <c r="I539">
        <v>1E-3</v>
      </c>
      <c r="J539">
        <v>8.3000000000000001E-3</v>
      </c>
      <c r="K539">
        <v>0.9698</v>
      </c>
      <c r="L539">
        <v>1.23E-2</v>
      </c>
      <c r="M539">
        <v>0.42330000000000001</v>
      </c>
      <c r="N539">
        <v>1.4E-3</v>
      </c>
      <c r="O539">
        <v>0.1288</v>
      </c>
      <c r="P539" s="70">
        <v>50147.96</v>
      </c>
      <c r="Q539">
        <v>0.21759999999999999</v>
      </c>
      <c r="R539">
        <v>0.1847</v>
      </c>
      <c r="S539">
        <v>0.59770000000000001</v>
      </c>
      <c r="T539">
        <v>18.02</v>
      </c>
      <c r="U539">
        <v>9.34</v>
      </c>
      <c r="V539" s="70">
        <v>63544.29</v>
      </c>
      <c r="W539">
        <v>115.84</v>
      </c>
      <c r="X539" s="70">
        <v>117901.31</v>
      </c>
      <c r="Y539">
        <v>0.87539999999999996</v>
      </c>
      <c r="Z539">
        <v>6.4899999999999999E-2</v>
      </c>
      <c r="AA539">
        <v>5.9700000000000003E-2</v>
      </c>
      <c r="AB539">
        <v>0.1246</v>
      </c>
      <c r="AC539">
        <v>117.9</v>
      </c>
      <c r="AD539" s="70">
        <v>3116.99</v>
      </c>
      <c r="AE539">
        <v>432.76</v>
      </c>
      <c r="AF539" s="70">
        <v>114129.42</v>
      </c>
      <c r="AG539" t="s">
        <v>751</v>
      </c>
      <c r="AH539" s="70">
        <v>32845</v>
      </c>
      <c r="AI539" s="70">
        <v>45737.65</v>
      </c>
      <c r="AJ539">
        <v>37.97</v>
      </c>
      <c r="AK539">
        <v>25.21</v>
      </c>
      <c r="AL539">
        <v>28.2</v>
      </c>
      <c r="AM539">
        <v>4.17</v>
      </c>
      <c r="AN539" s="70">
        <v>1249.06</v>
      </c>
      <c r="AO539">
        <v>1.1568000000000001</v>
      </c>
      <c r="AP539" s="70">
        <v>1239.54</v>
      </c>
      <c r="AQ539" s="70">
        <v>1901.74</v>
      </c>
      <c r="AR539" s="70">
        <v>5269.08</v>
      </c>
      <c r="AS539">
        <v>384.44</v>
      </c>
      <c r="AT539">
        <v>303.5</v>
      </c>
      <c r="AU539" s="70">
        <v>9098.31</v>
      </c>
      <c r="AV539" s="70">
        <v>5119.79</v>
      </c>
      <c r="AW539">
        <v>0.50119999999999998</v>
      </c>
      <c r="AX539" s="70">
        <v>3204.54</v>
      </c>
      <c r="AY539">
        <v>0.31369999999999998</v>
      </c>
      <c r="AZ539" s="70">
        <v>1142.8399999999999</v>
      </c>
      <c r="BA539">
        <v>0.1119</v>
      </c>
      <c r="BB539">
        <v>746.94</v>
      </c>
      <c r="BC539">
        <v>7.3099999999999998E-2</v>
      </c>
      <c r="BD539" s="70">
        <v>10214.11</v>
      </c>
      <c r="BE539" s="70">
        <v>4474.76</v>
      </c>
      <c r="BF539">
        <v>1.3808</v>
      </c>
      <c r="BG539">
        <v>0.54149999999999998</v>
      </c>
      <c r="BH539">
        <v>0.21890000000000001</v>
      </c>
      <c r="BI539">
        <v>0.18</v>
      </c>
      <c r="BJ539">
        <v>3.6700000000000003E-2</v>
      </c>
      <c r="BK539">
        <v>2.29E-2</v>
      </c>
    </row>
    <row r="540" spans="1:63" x14ac:dyDescent="0.25">
      <c r="A540" t="s">
        <v>619</v>
      </c>
      <c r="B540">
        <v>50070</v>
      </c>
      <c r="C540">
        <v>29.1</v>
      </c>
      <c r="D540">
        <v>175.37</v>
      </c>
      <c r="E540" s="70">
        <v>5102.3100000000004</v>
      </c>
      <c r="F540" s="70">
        <v>4902.43</v>
      </c>
      <c r="G540">
        <v>4.7500000000000001E-2</v>
      </c>
      <c r="H540">
        <v>9.1399999999999995E-2</v>
      </c>
      <c r="I540">
        <v>1.4E-3</v>
      </c>
      <c r="J540">
        <v>3.3099999999999997E-2</v>
      </c>
      <c r="K540">
        <v>0.78220000000000001</v>
      </c>
      <c r="L540">
        <v>4.4400000000000002E-2</v>
      </c>
      <c r="M540">
        <v>0.20200000000000001</v>
      </c>
      <c r="N540">
        <v>2.4400000000000002E-2</v>
      </c>
      <c r="O540">
        <v>0.1216</v>
      </c>
      <c r="P540" s="70">
        <v>65041.24</v>
      </c>
      <c r="Q540">
        <v>0.24610000000000001</v>
      </c>
      <c r="R540">
        <v>0.20430000000000001</v>
      </c>
      <c r="S540">
        <v>0.54959999999999998</v>
      </c>
      <c r="T540">
        <v>18.97</v>
      </c>
      <c r="U540">
        <v>26.33</v>
      </c>
      <c r="V540" s="70">
        <v>86797.01</v>
      </c>
      <c r="W540">
        <v>191.87</v>
      </c>
      <c r="X540" s="70">
        <v>189693.38</v>
      </c>
      <c r="Y540">
        <v>0.74939999999999996</v>
      </c>
      <c r="Z540">
        <v>0.22969999999999999</v>
      </c>
      <c r="AA540">
        <v>2.1000000000000001E-2</v>
      </c>
      <c r="AB540">
        <v>0.25059999999999999</v>
      </c>
      <c r="AC540">
        <v>189.69</v>
      </c>
      <c r="AD540" s="70">
        <v>7951.58</v>
      </c>
      <c r="AE540">
        <v>904.59</v>
      </c>
      <c r="AF540" s="70">
        <v>214951.96</v>
      </c>
      <c r="AG540" t="s">
        <v>751</v>
      </c>
      <c r="AH540" s="70">
        <v>43609</v>
      </c>
      <c r="AI540" s="70">
        <v>75011.7</v>
      </c>
      <c r="AJ540">
        <v>65.61</v>
      </c>
      <c r="AK540">
        <v>39.799999999999997</v>
      </c>
      <c r="AL540">
        <v>42.41</v>
      </c>
      <c r="AM540">
        <v>4.93</v>
      </c>
      <c r="AN540" s="70">
        <v>1044.9000000000001</v>
      </c>
      <c r="AO540">
        <v>0.7571</v>
      </c>
      <c r="AP540" s="70">
        <v>1256.77</v>
      </c>
      <c r="AQ540" s="70">
        <v>1900.05</v>
      </c>
      <c r="AR540" s="70">
        <v>6521.86</v>
      </c>
      <c r="AS540">
        <v>597.86</v>
      </c>
      <c r="AT540">
        <v>305.77999999999997</v>
      </c>
      <c r="AU540" s="70">
        <v>10582.33</v>
      </c>
      <c r="AV540" s="70">
        <v>3021.77</v>
      </c>
      <c r="AW540">
        <v>0.26369999999999999</v>
      </c>
      <c r="AX540" s="70">
        <v>7120.22</v>
      </c>
      <c r="AY540">
        <v>0.62139999999999995</v>
      </c>
      <c r="AZ540">
        <v>843.28</v>
      </c>
      <c r="BA540">
        <v>7.3599999999999999E-2</v>
      </c>
      <c r="BB540">
        <v>472.66</v>
      </c>
      <c r="BC540">
        <v>4.1300000000000003E-2</v>
      </c>
      <c r="BD540" s="70">
        <v>11457.93</v>
      </c>
      <c r="BE540" s="70">
        <v>1301.76</v>
      </c>
      <c r="BF540">
        <v>0.1641</v>
      </c>
      <c r="BG540">
        <v>0.60070000000000001</v>
      </c>
      <c r="BH540">
        <v>0.22670000000000001</v>
      </c>
      <c r="BI540">
        <v>0.11899999999999999</v>
      </c>
      <c r="BJ540">
        <v>3.0700000000000002E-2</v>
      </c>
      <c r="BK540">
        <v>2.29E-2</v>
      </c>
    </row>
    <row r="541" spans="1:63" x14ac:dyDescent="0.25">
      <c r="A541" t="s">
        <v>620</v>
      </c>
      <c r="B541">
        <v>46011</v>
      </c>
      <c r="C541">
        <v>103.57</v>
      </c>
      <c r="D541">
        <v>16.649999999999999</v>
      </c>
      <c r="E541" s="70">
        <v>1724.73</v>
      </c>
      <c r="F541" s="70">
        <v>1762.28</v>
      </c>
      <c r="G541">
        <v>2.3E-3</v>
      </c>
      <c r="H541">
        <v>4.4999999999999997E-3</v>
      </c>
      <c r="I541">
        <v>8.0000000000000004E-4</v>
      </c>
      <c r="J541">
        <v>7.3000000000000001E-3</v>
      </c>
      <c r="K541">
        <v>0.97370000000000001</v>
      </c>
      <c r="L541">
        <v>1.15E-2</v>
      </c>
      <c r="M541">
        <v>0.43059999999999998</v>
      </c>
      <c r="N541">
        <v>1.5E-3</v>
      </c>
      <c r="O541">
        <v>0.13100000000000001</v>
      </c>
      <c r="P541" s="70">
        <v>51540.82</v>
      </c>
      <c r="Q541">
        <v>0.1835</v>
      </c>
      <c r="R541">
        <v>0.16289999999999999</v>
      </c>
      <c r="S541">
        <v>0.65359999999999996</v>
      </c>
      <c r="T541">
        <v>18.77</v>
      </c>
      <c r="U541">
        <v>12.77</v>
      </c>
      <c r="V541" s="70">
        <v>64539.55</v>
      </c>
      <c r="W541">
        <v>130.72999999999999</v>
      </c>
      <c r="X541" s="70">
        <v>99216.53</v>
      </c>
      <c r="Y541">
        <v>0.87549999999999994</v>
      </c>
      <c r="Z541">
        <v>7.5600000000000001E-2</v>
      </c>
      <c r="AA541">
        <v>4.8899999999999999E-2</v>
      </c>
      <c r="AB541">
        <v>0.1245</v>
      </c>
      <c r="AC541">
        <v>99.22</v>
      </c>
      <c r="AD541" s="70">
        <v>2448.42</v>
      </c>
      <c r="AE541">
        <v>350.37</v>
      </c>
      <c r="AF541" s="70">
        <v>96229.440000000002</v>
      </c>
      <c r="AG541" t="s">
        <v>751</v>
      </c>
      <c r="AH541" s="70">
        <v>32465</v>
      </c>
      <c r="AI541" s="70">
        <v>46153.55</v>
      </c>
      <c r="AJ541">
        <v>34.08</v>
      </c>
      <c r="AK541">
        <v>23.7</v>
      </c>
      <c r="AL541">
        <v>24.62</v>
      </c>
      <c r="AM541">
        <v>4.4000000000000004</v>
      </c>
      <c r="AN541" s="70">
        <v>1170.23</v>
      </c>
      <c r="AO541">
        <v>0.92869999999999997</v>
      </c>
      <c r="AP541" s="70">
        <v>1008.64</v>
      </c>
      <c r="AQ541" s="70">
        <v>1900.09</v>
      </c>
      <c r="AR541" s="70">
        <v>4951.6899999999996</v>
      </c>
      <c r="AS541">
        <v>405.77</v>
      </c>
      <c r="AT541">
        <v>249.49</v>
      </c>
      <c r="AU541" s="70">
        <v>8515.68</v>
      </c>
      <c r="AV541" s="70">
        <v>5548.81</v>
      </c>
      <c r="AW541">
        <v>0.56930000000000003</v>
      </c>
      <c r="AX541" s="70">
        <v>2354.38</v>
      </c>
      <c r="AY541">
        <v>0.24160000000000001</v>
      </c>
      <c r="AZ541" s="70">
        <v>1080.33</v>
      </c>
      <c r="BA541">
        <v>0.1108</v>
      </c>
      <c r="BB541">
        <v>762.54</v>
      </c>
      <c r="BC541">
        <v>7.8200000000000006E-2</v>
      </c>
      <c r="BD541" s="70">
        <v>9746.0499999999993</v>
      </c>
      <c r="BE541" s="70">
        <v>5255.54</v>
      </c>
      <c r="BF541">
        <v>1.7191000000000001</v>
      </c>
      <c r="BG541">
        <v>0.5484</v>
      </c>
      <c r="BH541">
        <v>0.21890000000000001</v>
      </c>
      <c r="BI541">
        <v>0.17180000000000001</v>
      </c>
      <c r="BJ541">
        <v>4.2599999999999999E-2</v>
      </c>
      <c r="BK541">
        <v>1.83E-2</v>
      </c>
    </row>
    <row r="542" spans="1:63" x14ac:dyDescent="0.25">
      <c r="A542" t="s">
        <v>621</v>
      </c>
      <c r="B542">
        <v>49536</v>
      </c>
      <c r="C542">
        <v>59.19</v>
      </c>
      <c r="D542">
        <v>35.36</v>
      </c>
      <c r="E542" s="70">
        <v>2093.2199999999998</v>
      </c>
      <c r="F542" s="70">
        <v>2106.0100000000002</v>
      </c>
      <c r="G542">
        <v>5.5999999999999999E-3</v>
      </c>
      <c r="H542">
        <v>1.5800000000000002E-2</v>
      </c>
      <c r="I542">
        <v>1.5E-3</v>
      </c>
      <c r="J542">
        <v>3.9399999999999998E-2</v>
      </c>
      <c r="K542">
        <v>0.9073</v>
      </c>
      <c r="L542">
        <v>3.0499999999999999E-2</v>
      </c>
      <c r="M542">
        <v>0.46729999999999999</v>
      </c>
      <c r="N542">
        <v>1.0800000000000001E-2</v>
      </c>
      <c r="O542">
        <v>0.1396</v>
      </c>
      <c r="P542" s="70">
        <v>53320.160000000003</v>
      </c>
      <c r="Q542">
        <v>0.2286</v>
      </c>
      <c r="R542">
        <v>0.18529999999999999</v>
      </c>
      <c r="S542">
        <v>0.58609999999999995</v>
      </c>
      <c r="T542">
        <v>19.190000000000001</v>
      </c>
      <c r="U542">
        <v>13.16</v>
      </c>
      <c r="V542" s="70">
        <v>68552.31</v>
      </c>
      <c r="W542">
        <v>153.72999999999999</v>
      </c>
      <c r="X542" s="70">
        <v>110681.44</v>
      </c>
      <c r="Y542">
        <v>0.83730000000000004</v>
      </c>
      <c r="Z542">
        <v>0.1273</v>
      </c>
      <c r="AA542">
        <v>3.5400000000000001E-2</v>
      </c>
      <c r="AB542">
        <v>0.16270000000000001</v>
      </c>
      <c r="AC542">
        <v>110.68</v>
      </c>
      <c r="AD542" s="70">
        <v>3161.85</v>
      </c>
      <c r="AE542">
        <v>450.09</v>
      </c>
      <c r="AF542" s="70">
        <v>112305.99</v>
      </c>
      <c r="AG542" t="s">
        <v>751</v>
      </c>
      <c r="AH542" s="70">
        <v>31838</v>
      </c>
      <c r="AI542" s="70">
        <v>45509.16</v>
      </c>
      <c r="AJ542">
        <v>43.52</v>
      </c>
      <c r="AK542">
        <v>26.47</v>
      </c>
      <c r="AL542">
        <v>31.63</v>
      </c>
      <c r="AM542">
        <v>4.04</v>
      </c>
      <c r="AN542">
        <v>731.87</v>
      </c>
      <c r="AO542">
        <v>0.95069999999999999</v>
      </c>
      <c r="AP542" s="70">
        <v>1097.69</v>
      </c>
      <c r="AQ542" s="70">
        <v>1767.41</v>
      </c>
      <c r="AR542" s="70">
        <v>5217.32</v>
      </c>
      <c r="AS542">
        <v>467.97</v>
      </c>
      <c r="AT542">
        <v>277.31</v>
      </c>
      <c r="AU542" s="70">
        <v>8827.7000000000007</v>
      </c>
      <c r="AV542" s="70">
        <v>4768.68</v>
      </c>
      <c r="AW542">
        <v>0.49759999999999999</v>
      </c>
      <c r="AX542" s="70">
        <v>2900.73</v>
      </c>
      <c r="AY542">
        <v>0.30270000000000002</v>
      </c>
      <c r="AZ542" s="70">
        <v>1112.99</v>
      </c>
      <c r="BA542">
        <v>0.11609999999999999</v>
      </c>
      <c r="BB542">
        <v>800.42</v>
      </c>
      <c r="BC542">
        <v>8.3500000000000005E-2</v>
      </c>
      <c r="BD542" s="70">
        <v>9582.83</v>
      </c>
      <c r="BE542" s="70">
        <v>4283.1099999999997</v>
      </c>
      <c r="BF542">
        <v>1.2765</v>
      </c>
      <c r="BG542">
        <v>0.55549999999999999</v>
      </c>
      <c r="BH542">
        <v>0.2172</v>
      </c>
      <c r="BI542">
        <v>0.17730000000000001</v>
      </c>
      <c r="BJ542">
        <v>3.39E-2</v>
      </c>
      <c r="BK542">
        <v>1.6199999999999999E-2</v>
      </c>
    </row>
    <row r="543" spans="1:63" x14ac:dyDescent="0.25">
      <c r="A543" t="s">
        <v>622</v>
      </c>
      <c r="B543">
        <v>46458</v>
      </c>
      <c r="C543">
        <v>85</v>
      </c>
      <c r="D543">
        <v>15.2</v>
      </c>
      <c r="E543" s="70">
        <v>1291.73</v>
      </c>
      <c r="F543" s="70">
        <v>1288.1099999999999</v>
      </c>
      <c r="G543">
        <v>2.5999999999999999E-3</v>
      </c>
      <c r="H543">
        <v>5.7000000000000002E-3</v>
      </c>
      <c r="I543">
        <v>1E-3</v>
      </c>
      <c r="J543">
        <v>8.6999999999999994E-3</v>
      </c>
      <c r="K543">
        <v>0.96989999999999998</v>
      </c>
      <c r="L543">
        <v>1.21E-2</v>
      </c>
      <c r="M543">
        <v>0.4168</v>
      </c>
      <c r="N543">
        <v>1.5E-3</v>
      </c>
      <c r="O543">
        <v>0.1429</v>
      </c>
      <c r="P543" s="70">
        <v>50214.18</v>
      </c>
      <c r="Q543">
        <v>0.22170000000000001</v>
      </c>
      <c r="R543">
        <v>0.188</v>
      </c>
      <c r="S543">
        <v>0.59019999999999995</v>
      </c>
      <c r="T543">
        <v>18.54</v>
      </c>
      <c r="U543">
        <v>10.07</v>
      </c>
      <c r="V543" s="70">
        <v>63128.35</v>
      </c>
      <c r="W543">
        <v>124.25</v>
      </c>
      <c r="X543" s="70">
        <v>114686.07</v>
      </c>
      <c r="Y543">
        <v>0.88500000000000001</v>
      </c>
      <c r="Z543">
        <v>6.3100000000000003E-2</v>
      </c>
      <c r="AA543">
        <v>5.1900000000000002E-2</v>
      </c>
      <c r="AB543">
        <v>0.115</v>
      </c>
      <c r="AC543">
        <v>114.69</v>
      </c>
      <c r="AD543" s="70">
        <v>2967.62</v>
      </c>
      <c r="AE543">
        <v>425.5</v>
      </c>
      <c r="AF543" s="70">
        <v>113077.24</v>
      </c>
      <c r="AG543" t="s">
        <v>751</v>
      </c>
      <c r="AH543" s="70">
        <v>32553</v>
      </c>
      <c r="AI543" s="70">
        <v>45779.85</v>
      </c>
      <c r="AJ543">
        <v>39.57</v>
      </c>
      <c r="AK543">
        <v>24.78</v>
      </c>
      <c r="AL543">
        <v>26.62</v>
      </c>
      <c r="AM543">
        <v>4.21</v>
      </c>
      <c r="AN543">
        <v>963.75</v>
      </c>
      <c r="AO543">
        <v>1.0808</v>
      </c>
      <c r="AP543" s="70">
        <v>1169.4100000000001</v>
      </c>
      <c r="AQ543" s="70">
        <v>1892.05</v>
      </c>
      <c r="AR543" s="70">
        <v>5212.3500000000004</v>
      </c>
      <c r="AS543">
        <v>376.51</v>
      </c>
      <c r="AT543">
        <v>231.48</v>
      </c>
      <c r="AU543" s="70">
        <v>8881.81</v>
      </c>
      <c r="AV543" s="70">
        <v>5203.58</v>
      </c>
      <c r="AW543">
        <v>0.52170000000000005</v>
      </c>
      <c r="AX543" s="70">
        <v>2969.87</v>
      </c>
      <c r="AY543">
        <v>0.29770000000000002</v>
      </c>
      <c r="AZ543" s="70">
        <v>1023.84</v>
      </c>
      <c r="BA543">
        <v>0.1026</v>
      </c>
      <c r="BB543">
        <v>777.89</v>
      </c>
      <c r="BC543">
        <v>7.8E-2</v>
      </c>
      <c r="BD543" s="70">
        <v>9975.18</v>
      </c>
      <c r="BE543" s="70">
        <v>4614.8</v>
      </c>
      <c r="BF543">
        <v>1.4258999999999999</v>
      </c>
      <c r="BG543">
        <v>0.54159999999999997</v>
      </c>
      <c r="BH543">
        <v>0.21879999999999999</v>
      </c>
      <c r="BI543">
        <v>0.18290000000000001</v>
      </c>
      <c r="BJ543">
        <v>3.6600000000000001E-2</v>
      </c>
      <c r="BK543">
        <v>0.02</v>
      </c>
    </row>
    <row r="544" spans="1:63" x14ac:dyDescent="0.25">
      <c r="A544" t="s">
        <v>623</v>
      </c>
      <c r="B544">
        <v>44933</v>
      </c>
      <c r="C544">
        <v>28.86</v>
      </c>
      <c r="D544">
        <v>182.46</v>
      </c>
      <c r="E544" s="70">
        <v>5265.41</v>
      </c>
      <c r="F544" s="70">
        <v>5077.3</v>
      </c>
      <c r="G544">
        <v>6.1899999999999997E-2</v>
      </c>
      <c r="H544">
        <v>2.8899999999999999E-2</v>
      </c>
      <c r="I544">
        <v>1.1000000000000001E-3</v>
      </c>
      <c r="J544">
        <v>2.46E-2</v>
      </c>
      <c r="K544">
        <v>0.85199999999999998</v>
      </c>
      <c r="L544">
        <v>3.1600000000000003E-2</v>
      </c>
      <c r="M544">
        <v>9.3299999999999994E-2</v>
      </c>
      <c r="N544">
        <v>1.6E-2</v>
      </c>
      <c r="O544">
        <v>0.1074</v>
      </c>
      <c r="P544" s="70">
        <v>65385.68</v>
      </c>
      <c r="Q544">
        <v>0.18759999999999999</v>
      </c>
      <c r="R544">
        <v>0.22170000000000001</v>
      </c>
      <c r="S544">
        <v>0.59079999999999999</v>
      </c>
      <c r="T544">
        <v>18.809999999999999</v>
      </c>
      <c r="U544">
        <v>24.71</v>
      </c>
      <c r="V544" s="70">
        <v>87852.57</v>
      </c>
      <c r="W544">
        <v>211.48</v>
      </c>
      <c r="X544" s="70">
        <v>192774.38</v>
      </c>
      <c r="Y544">
        <v>0.83020000000000005</v>
      </c>
      <c r="Z544">
        <v>0.1459</v>
      </c>
      <c r="AA544">
        <v>2.3800000000000002E-2</v>
      </c>
      <c r="AB544">
        <v>0.16980000000000001</v>
      </c>
      <c r="AC544">
        <v>192.77</v>
      </c>
      <c r="AD544" s="70">
        <v>8130.46</v>
      </c>
      <c r="AE544" s="70">
        <v>1004.46</v>
      </c>
      <c r="AF544" s="70">
        <v>236649.17</v>
      </c>
      <c r="AG544" t="s">
        <v>751</v>
      </c>
      <c r="AH544" s="70">
        <v>55733</v>
      </c>
      <c r="AI544" s="70">
        <v>101934.04</v>
      </c>
      <c r="AJ544">
        <v>75.459999999999994</v>
      </c>
      <c r="AK544">
        <v>41.31</v>
      </c>
      <c r="AL544">
        <v>46.99</v>
      </c>
      <c r="AM544">
        <v>4.91</v>
      </c>
      <c r="AN544" s="70">
        <v>1145.5899999999999</v>
      </c>
      <c r="AO544">
        <v>0.61160000000000003</v>
      </c>
      <c r="AP544" s="70">
        <v>1187.95</v>
      </c>
      <c r="AQ544" s="70">
        <v>1844.84</v>
      </c>
      <c r="AR544" s="70">
        <v>6619.07</v>
      </c>
      <c r="AS544">
        <v>639.83000000000004</v>
      </c>
      <c r="AT544">
        <v>325.35000000000002</v>
      </c>
      <c r="AU544" s="70">
        <v>10617.05</v>
      </c>
      <c r="AV544" s="70">
        <v>2507.1</v>
      </c>
      <c r="AW544">
        <v>0.22850000000000001</v>
      </c>
      <c r="AX544" s="70">
        <v>7135.21</v>
      </c>
      <c r="AY544">
        <v>0.65039999999999998</v>
      </c>
      <c r="AZ544">
        <v>991.39</v>
      </c>
      <c r="BA544">
        <v>9.0399999999999994E-2</v>
      </c>
      <c r="BB544">
        <v>337.28</v>
      </c>
      <c r="BC544">
        <v>3.0700000000000002E-2</v>
      </c>
      <c r="BD544" s="70">
        <v>10970.98</v>
      </c>
      <c r="BE544" s="70">
        <v>1158.3499999999999</v>
      </c>
      <c r="BF544">
        <v>0.11559999999999999</v>
      </c>
      <c r="BG544">
        <v>0.61319999999999997</v>
      </c>
      <c r="BH544">
        <v>0.23139999999999999</v>
      </c>
      <c r="BI544">
        <v>0.1002</v>
      </c>
      <c r="BJ544">
        <v>3.09E-2</v>
      </c>
      <c r="BK544">
        <v>2.4199999999999999E-2</v>
      </c>
    </row>
    <row r="545" spans="1:63" x14ac:dyDescent="0.25">
      <c r="A545" t="s">
        <v>624</v>
      </c>
      <c r="B545">
        <v>45625</v>
      </c>
      <c r="C545">
        <v>95.95</v>
      </c>
      <c r="D545">
        <v>18.940000000000001</v>
      </c>
      <c r="E545" s="70">
        <v>1817.31</v>
      </c>
      <c r="F545" s="70">
        <v>1768.46</v>
      </c>
      <c r="G545">
        <v>6.4000000000000003E-3</v>
      </c>
      <c r="H545">
        <v>1.37E-2</v>
      </c>
      <c r="I545">
        <v>1.5E-3</v>
      </c>
      <c r="J545">
        <v>4.02E-2</v>
      </c>
      <c r="K545">
        <v>0.90669999999999995</v>
      </c>
      <c r="L545">
        <v>3.1600000000000003E-2</v>
      </c>
      <c r="M545">
        <v>0.41310000000000002</v>
      </c>
      <c r="N545">
        <v>5.0000000000000001E-3</v>
      </c>
      <c r="O545">
        <v>0.1497</v>
      </c>
      <c r="P545" s="70">
        <v>52719.519999999997</v>
      </c>
      <c r="Q545">
        <v>0.21759999999999999</v>
      </c>
      <c r="R545">
        <v>0.1787</v>
      </c>
      <c r="S545">
        <v>0.60370000000000001</v>
      </c>
      <c r="T545">
        <v>18.54</v>
      </c>
      <c r="U545">
        <v>13.41</v>
      </c>
      <c r="V545" s="70">
        <v>68019.960000000006</v>
      </c>
      <c r="W545">
        <v>131.22</v>
      </c>
      <c r="X545" s="70">
        <v>130112.62</v>
      </c>
      <c r="Y545">
        <v>0.77280000000000004</v>
      </c>
      <c r="Z545">
        <v>0.1883</v>
      </c>
      <c r="AA545">
        <v>3.8899999999999997E-2</v>
      </c>
      <c r="AB545">
        <v>0.22720000000000001</v>
      </c>
      <c r="AC545">
        <v>130.11000000000001</v>
      </c>
      <c r="AD545" s="70">
        <v>3811.29</v>
      </c>
      <c r="AE545">
        <v>477.12</v>
      </c>
      <c r="AF545" s="70">
        <v>136989.60999999999</v>
      </c>
      <c r="AG545" t="s">
        <v>751</v>
      </c>
      <c r="AH545" s="70">
        <v>31748</v>
      </c>
      <c r="AI545" s="70">
        <v>47132.32</v>
      </c>
      <c r="AJ545">
        <v>45.49</v>
      </c>
      <c r="AK545">
        <v>27.76</v>
      </c>
      <c r="AL545">
        <v>32.909999999999997</v>
      </c>
      <c r="AM545">
        <v>3.98</v>
      </c>
      <c r="AN545" s="70">
        <v>1044.4100000000001</v>
      </c>
      <c r="AO545">
        <v>1.0318000000000001</v>
      </c>
      <c r="AP545" s="70">
        <v>1178.3</v>
      </c>
      <c r="AQ545" s="70">
        <v>1771.74</v>
      </c>
      <c r="AR545" s="70">
        <v>5326.6</v>
      </c>
      <c r="AS545">
        <v>437.1</v>
      </c>
      <c r="AT545">
        <v>271.29000000000002</v>
      </c>
      <c r="AU545" s="70">
        <v>8985.0300000000007</v>
      </c>
      <c r="AV545" s="70">
        <v>4582.6000000000004</v>
      </c>
      <c r="AW545">
        <v>0.45190000000000002</v>
      </c>
      <c r="AX545" s="70">
        <v>3802.37</v>
      </c>
      <c r="AY545">
        <v>0.37490000000000001</v>
      </c>
      <c r="AZ545" s="70">
        <v>1010.42</v>
      </c>
      <c r="BA545">
        <v>9.9599999999999994E-2</v>
      </c>
      <c r="BB545">
        <v>746.25</v>
      </c>
      <c r="BC545">
        <v>7.3599999999999999E-2</v>
      </c>
      <c r="BD545" s="70">
        <v>10141.64</v>
      </c>
      <c r="BE545" s="70">
        <v>3254.46</v>
      </c>
      <c r="BF545">
        <v>0.86260000000000003</v>
      </c>
      <c r="BG545">
        <v>0.54890000000000005</v>
      </c>
      <c r="BH545">
        <v>0.2147</v>
      </c>
      <c r="BI545">
        <v>0.18210000000000001</v>
      </c>
      <c r="BJ545">
        <v>3.5499999999999997E-2</v>
      </c>
      <c r="BK545">
        <v>1.89E-2</v>
      </c>
    </row>
    <row r="546" spans="1:63" x14ac:dyDescent="0.25">
      <c r="A546" t="s">
        <v>625</v>
      </c>
      <c r="B546">
        <v>47522</v>
      </c>
      <c r="C546">
        <v>87.62</v>
      </c>
      <c r="D546">
        <v>8.4499999999999993</v>
      </c>
      <c r="E546">
        <v>740.8</v>
      </c>
      <c r="F546">
        <v>729.63</v>
      </c>
      <c r="G546">
        <v>2.5000000000000001E-3</v>
      </c>
      <c r="H546">
        <v>5.5999999999999999E-3</v>
      </c>
      <c r="I546">
        <v>8.9999999999999998E-4</v>
      </c>
      <c r="J546">
        <v>1.7500000000000002E-2</v>
      </c>
      <c r="K546">
        <v>0.95350000000000001</v>
      </c>
      <c r="L546">
        <v>1.9800000000000002E-2</v>
      </c>
      <c r="M546">
        <v>0.45989999999999998</v>
      </c>
      <c r="N546">
        <v>5.5999999999999999E-3</v>
      </c>
      <c r="O546">
        <v>0.15629999999999999</v>
      </c>
      <c r="P546" s="70">
        <v>46361.17</v>
      </c>
      <c r="Q546">
        <v>0.23269999999999999</v>
      </c>
      <c r="R546">
        <v>0.17810000000000001</v>
      </c>
      <c r="S546">
        <v>0.58930000000000005</v>
      </c>
      <c r="T546">
        <v>16.559999999999999</v>
      </c>
      <c r="U546">
        <v>7.33</v>
      </c>
      <c r="V546" s="70">
        <v>56756.18</v>
      </c>
      <c r="W546">
        <v>97.79</v>
      </c>
      <c r="X546" s="70">
        <v>104292.32</v>
      </c>
      <c r="Y546">
        <v>0.88890000000000002</v>
      </c>
      <c r="Z546">
        <v>6.3899999999999998E-2</v>
      </c>
      <c r="AA546">
        <v>4.7100000000000003E-2</v>
      </c>
      <c r="AB546">
        <v>0.1111</v>
      </c>
      <c r="AC546">
        <v>104.29</v>
      </c>
      <c r="AD546" s="70">
        <v>2511.9499999999998</v>
      </c>
      <c r="AE546">
        <v>376.03</v>
      </c>
      <c r="AF546" s="70">
        <v>95121.32</v>
      </c>
      <c r="AG546" t="s">
        <v>751</v>
      </c>
      <c r="AH546" s="70">
        <v>30977</v>
      </c>
      <c r="AI546" s="70">
        <v>42522.95</v>
      </c>
      <c r="AJ546">
        <v>37.97</v>
      </c>
      <c r="AK546">
        <v>23.24</v>
      </c>
      <c r="AL546">
        <v>26.36</v>
      </c>
      <c r="AM546">
        <v>4.0999999999999996</v>
      </c>
      <c r="AN546" s="70">
        <v>1276.8699999999999</v>
      </c>
      <c r="AO546">
        <v>1.3070999999999999</v>
      </c>
      <c r="AP546" s="70">
        <v>1343.33</v>
      </c>
      <c r="AQ546" s="70">
        <v>2025.67</v>
      </c>
      <c r="AR546" s="70">
        <v>5391.64</v>
      </c>
      <c r="AS546">
        <v>438.96</v>
      </c>
      <c r="AT546">
        <v>273.41000000000003</v>
      </c>
      <c r="AU546" s="70">
        <v>9473</v>
      </c>
      <c r="AV546" s="70">
        <v>5882.64</v>
      </c>
      <c r="AW546">
        <v>0.54039999999999999</v>
      </c>
      <c r="AX546" s="70">
        <v>2894.41</v>
      </c>
      <c r="AY546">
        <v>0.26590000000000003</v>
      </c>
      <c r="AZ546" s="70">
        <v>1179.06</v>
      </c>
      <c r="BA546">
        <v>0.10829999999999999</v>
      </c>
      <c r="BB546">
        <v>930.41</v>
      </c>
      <c r="BC546">
        <v>8.5500000000000007E-2</v>
      </c>
      <c r="BD546" s="70">
        <v>10886.52</v>
      </c>
      <c r="BE546" s="70">
        <v>4972.07</v>
      </c>
      <c r="BF546">
        <v>1.8076000000000001</v>
      </c>
      <c r="BG546">
        <v>0.51180000000000003</v>
      </c>
      <c r="BH546">
        <v>0.21329999999999999</v>
      </c>
      <c r="BI546">
        <v>0.2122</v>
      </c>
      <c r="BJ546">
        <v>3.6200000000000003E-2</v>
      </c>
      <c r="BK546">
        <v>2.6499999999999999E-2</v>
      </c>
    </row>
    <row r="547" spans="1:63" x14ac:dyDescent="0.25">
      <c r="A547" t="s">
        <v>626</v>
      </c>
      <c r="B547">
        <v>44941</v>
      </c>
      <c r="C547">
        <v>65.14</v>
      </c>
      <c r="D547">
        <v>38.36</v>
      </c>
      <c r="E547" s="70">
        <v>2498.9499999999998</v>
      </c>
      <c r="F547" s="70">
        <v>2349.98</v>
      </c>
      <c r="G547">
        <v>8.2000000000000007E-3</v>
      </c>
      <c r="H547">
        <v>3.0099999999999998E-2</v>
      </c>
      <c r="I547">
        <v>1.4E-3</v>
      </c>
      <c r="J547">
        <v>4.1000000000000002E-2</v>
      </c>
      <c r="K547">
        <v>0.86809999999999998</v>
      </c>
      <c r="L547">
        <v>5.1299999999999998E-2</v>
      </c>
      <c r="M547">
        <v>0.50509999999999999</v>
      </c>
      <c r="N547">
        <v>1.17E-2</v>
      </c>
      <c r="O547">
        <v>0.1535</v>
      </c>
      <c r="P547" s="70">
        <v>53607.61</v>
      </c>
      <c r="Q547">
        <v>0.20860000000000001</v>
      </c>
      <c r="R547">
        <v>0.18840000000000001</v>
      </c>
      <c r="S547">
        <v>0.60299999999999998</v>
      </c>
      <c r="T547">
        <v>18.37</v>
      </c>
      <c r="U547">
        <v>15.21</v>
      </c>
      <c r="V547" s="70">
        <v>74666.38</v>
      </c>
      <c r="W547">
        <v>159.19</v>
      </c>
      <c r="X547" s="70">
        <v>116645.18</v>
      </c>
      <c r="Y547">
        <v>0.72599999999999998</v>
      </c>
      <c r="Z547">
        <v>0.22800000000000001</v>
      </c>
      <c r="AA547">
        <v>4.6100000000000002E-2</v>
      </c>
      <c r="AB547">
        <v>0.27400000000000002</v>
      </c>
      <c r="AC547">
        <v>116.65</v>
      </c>
      <c r="AD547" s="70">
        <v>3599.97</v>
      </c>
      <c r="AE547">
        <v>446.73</v>
      </c>
      <c r="AF547" s="70">
        <v>123210.67</v>
      </c>
      <c r="AG547" t="s">
        <v>751</v>
      </c>
      <c r="AH547" s="70">
        <v>28154</v>
      </c>
      <c r="AI547" s="70">
        <v>43715.44</v>
      </c>
      <c r="AJ547">
        <v>47.06</v>
      </c>
      <c r="AK547">
        <v>28.75</v>
      </c>
      <c r="AL547">
        <v>35.409999999999997</v>
      </c>
      <c r="AM547">
        <v>4.17</v>
      </c>
      <c r="AN547">
        <v>891.18</v>
      </c>
      <c r="AO547">
        <v>1.0234000000000001</v>
      </c>
      <c r="AP547" s="70">
        <v>1139.51</v>
      </c>
      <c r="AQ547" s="70">
        <v>1631.54</v>
      </c>
      <c r="AR547" s="70">
        <v>5434.58</v>
      </c>
      <c r="AS547">
        <v>453.71</v>
      </c>
      <c r="AT547">
        <v>289.16000000000003</v>
      </c>
      <c r="AU547" s="70">
        <v>8948.5</v>
      </c>
      <c r="AV547" s="70">
        <v>4727.84</v>
      </c>
      <c r="AW547">
        <v>0.46939999999999998</v>
      </c>
      <c r="AX547" s="70">
        <v>3524.44</v>
      </c>
      <c r="AY547">
        <v>0.34989999999999999</v>
      </c>
      <c r="AZ547">
        <v>880.46</v>
      </c>
      <c r="BA547">
        <v>8.7400000000000005E-2</v>
      </c>
      <c r="BB547">
        <v>939.71</v>
      </c>
      <c r="BC547">
        <v>9.3299999999999994E-2</v>
      </c>
      <c r="BD547" s="70">
        <v>10072.459999999999</v>
      </c>
      <c r="BE547" s="70">
        <v>3224.95</v>
      </c>
      <c r="BF547">
        <v>0.97089999999999999</v>
      </c>
      <c r="BG547">
        <v>0.55510000000000004</v>
      </c>
      <c r="BH547">
        <v>0.21210000000000001</v>
      </c>
      <c r="BI547">
        <v>0.18140000000000001</v>
      </c>
      <c r="BJ547">
        <v>3.1399999999999997E-2</v>
      </c>
      <c r="BK547">
        <v>0.02</v>
      </c>
    </row>
    <row r="548" spans="1:63" x14ac:dyDescent="0.25">
      <c r="A548" t="s">
        <v>627</v>
      </c>
      <c r="B548">
        <v>49643</v>
      </c>
      <c r="C548">
        <v>93.67</v>
      </c>
      <c r="D548">
        <v>12.35</v>
      </c>
      <c r="E548" s="70">
        <v>1156.76</v>
      </c>
      <c r="F548" s="70">
        <v>1136.69</v>
      </c>
      <c r="G548">
        <v>1.8E-3</v>
      </c>
      <c r="H548">
        <v>5.7000000000000002E-3</v>
      </c>
      <c r="I548">
        <v>1.2999999999999999E-3</v>
      </c>
      <c r="J548">
        <v>9.1999999999999998E-3</v>
      </c>
      <c r="K548">
        <v>0.96789999999999998</v>
      </c>
      <c r="L548">
        <v>1.41E-2</v>
      </c>
      <c r="M548">
        <v>0.56740000000000002</v>
      </c>
      <c r="N548">
        <v>8.9999999999999998E-4</v>
      </c>
      <c r="O548">
        <v>0.1694</v>
      </c>
      <c r="P548" s="70">
        <v>48586</v>
      </c>
      <c r="Q548">
        <v>0.22939999999999999</v>
      </c>
      <c r="R548">
        <v>0.16600000000000001</v>
      </c>
      <c r="S548">
        <v>0.60460000000000003</v>
      </c>
      <c r="T548">
        <v>17.57</v>
      </c>
      <c r="U548">
        <v>8.56</v>
      </c>
      <c r="V548" s="70">
        <v>62451.46</v>
      </c>
      <c r="W548">
        <v>130.18</v>
      </c>
      <c r="X548" s="70">
        <v>85683.92</v>
      </c>
      <c r="Y548">
        <v>0.86650000000000005</v>
      </c>
      <c r="Z548">
        <v>7.0699999999999999E-2</v>
      </c>
      <c r="AA548">
        <v>6.2799999999999995E-2</v>
      </c>
      <c r="AB548">
        <v>0.13350000000000001</v>
      </c>
      <c r="AC548">
        <v>85.68</v>
      </c>
      <c r="AD548" s="70">
        <v>1981.78</v>
      </c>
      <c r="AE548">
        <v>299.77999999999997</v>
      </c>
      <c r="AF548" s="70">
        <v>79597.899999999994</v>
      </c>
      <c r="AG548" t="s">
        <v>751</v>
      </c>
      <c r="AH548" s="70">
        <v>29255</v>
      </c>
      <c r="AI548" s="70">
        <v>42300.67</v>
      </c>
      <c r="AJ548">
        <v>30.45</v>
      </c>
      <c r="AK548">
        <v>22.53</v>
      </c>
      <c r="AL548">
        <v>24.25</v>
      </c>
      <c r="AM548">
        <v>4.13</v>
      </c>
      <c r="AN548" s="70">
        <v>1320.91</v>
      </c>
      <c r="AO548">
        <v>0.80320000000000003</v>
      </c>
      <c r="AP548" s="70">
        <v>1186.6300000000001</v>
      </c>
      <c r="AQ548" s="70">
        <v>2154.4</v>
      </c>
      <c r="AR548" s="70">
        <v>5497.09</v>
      </c>
      <c r="AS548">
        <v>433.84</v>
      </c>
      <c r="AT548">
        <v>293.06</v>
      </c>
      <c r="AU548" s="70">
        <v>9565.0300000000007</v>
      </c>
      <c r="AV548" s="70">
        <v>6747.64</v>
      </c>
      <c r="AW548">
        <v>0.62729999999999997</v>
      </c>
      <c r="AX548" s="70">
        <v>1776.72</v>
      </c>
      <c r="AY548">
        <v>0.16520000000000001</v>
      </c>
      <c r="AZ548" s="70">
        <v>1051.74</v>
      </c>
      <c r="BA548">
        <v>9.7799999999999998E-2</v>
      </c>
      <c r="BB548" s="70">
        <v>1180.82</v>
      </c>
      <c r="BC548">
        <v>0.10979999999999999</v>
      </c>
      <c r="BD548" s="70">
        <v>10756.92</v>
      </c>
      <c r="BE548" s="70">
        <v>6026.07</v>
      </c>
      <c r="BF548">
        <v>2.3853</v>
      </c>
      <c r="BG548">
        <v>0.51559999999999995</v>
      </c>
      <c r="BH548">
        <v>0.2291</v>
      </c>
      <c r="BI548">
        <v>0.18959999999999999</v>
      </c>
      <c r="BJ548">
        <v>4.0500000000000001E-2</v>
      </c>
      <c r="BK548">
        <v>2.5100000000000001E-2</v>
      </c>
    </row>
    <row r="549" spans="1:63" x14ac:dyDescent="0.25">
      <c r="A549" t="s">
        <v>628</v>
      </c>
      <c r="B549">
        <v>48744</v>
      </c>
      <c r="C549">
        <v>81</v>
      </c>
      <c r="D549">
        <v>21.81</v>
      </c>
      <c r="E549" s="70">
        <v>1766.97</v>
      </c>
      <c r="F549" s="70">
        <v>1731.52</v>
      </c>
      <c r="G549">
        <v>4.7999999999999996E-3</v>
      </c>
      <c r="H549">
        <v>6.1000000000000004E-3</v>
      </c>
      <c r="I549">
        <v>1.1000000000000001E-3</v>
      </c>
      <c r="J549">
        <v>1.7899999999999999E-2</v>
      </c>
      <c r="K549">
        <v>0.95189999999999997</v>
      </c>
      <c r="L549">
        <v>1.8200000000000001E-2</v>
      </c>
      <c r="M549">
        <v>0.249</v>
      </c>
      <c r="N549">
        <v>4.7999999999999996E-3</v>
      </c>
      <c r="O549">
        <v>0.1197</v>
      </c>
      <c r="P549" s="70">
        <v>53594.239999999998</v>
      </c>
      <c r="Q549">
        <v>0.2445</v>
      </c>
      <c r="R549">
        <v>0.18609999999999999</v>
      </c>
      <c r="S549">
        <v>0.56940000000000002</v>
      </c>
      <c r="T549">
        <v>19.32</v>
      </c>
      <c r="U549">
        <v>10.77</v>
      </c>
      <c r="V549" s="70">
        <v>75343.19</v>
      </c>
      <c r="W549">
        <v>159.26</v>
      </c>
      <c r="X549" s="70">
        <v>136482.51</v>
      </c>
      <c r="Y549">
        <v>0.88280000000000003</v>
      </c>
      <c r="Z549">
        <v>6.9400000000000003E-2</v>
      </c>
      <c r="AA549">
        <v>4.7800000000000002E-2</v>
      </c>
      <c r="AB549">
        <v>0.1172</v>
      </c>
      <c r="AC549">
        <v>136.47999999999999</v>
      </c>
      <c r="AD549" s="70">
        <v>3856.17</v>
      </c>
      <c r="AE549">
        <v>525.51</v>
      </c>
      <c r="AF549" s="70">
        <v>143191.17000000001</v>
      </c>
      <c r="AG549" t="s">
        <v>751</v>
      </c>
      <c r="AH549" s="70">
        <v>37399</v>
      </c>
      <c r="AI549" s="70">
        <v>54600.43</v>
      </c>
      <c r="AJ549">
        <v>44.78</v>
      </c>
      <c r="AK549">
        <v>27.46</v>
      </c>
      <c r="AL549">
        <v>29.64</v>
      </c>
      <c r="AM549">
        <v>4.68</v>
      </c>
      <c r="AN549" s="70">
        <v>1236.83</v>
      </c>
      <c r="AO549">
        <v>1.0237000000000001</v>
      </c>
      <c r="AP549" s="70">
        <v>1149.3499999999999</v>
      </c>
      <c r="AQ549" s="70">
        <v>1780.01</v>
      </c>
      <c r="AR549" s="70">
        <v>5218.6899999999996</v>
      </c>
      <c r="AS549">
        <v>482.34</v>
      </c>
      <c r="AT549">
        <v>203.96</v>
      </c>
      <c r="AU549" s="70">
        <v>8834.35</v>
      </c>
      <c r="AV549" s="70">
        <v>4461.05</v>
      </c>
      <c r="AW549">
        <v>0.45279999999999998</v>
      </c>
      <c r="AX549" s="70">
        <v>3970.59</v>
      </c>
      <c r="AY549">
        <v>0.40300000000000002</v>
      </c>
      <c r="AZ549">
        <v>906.51</v>
      </c>
      <c r="BA549">
        <v>9.1999999999999998E-2</v>
      </c>
      <c r="BB549">
        <v>513.35</v>
      </c>
      <c r="BC549">
        <v>5.21E-2</v>
      </c>
      <c r="BD549" s="70">
        <v>9851.49</v>
      </c>
      <c r="BE549" s="70">
        <v>3640.57</v>
      </c>
      <c r="BF549">
        <v>0.83289999999999997</v>
      </c>
      <c r="BG549">
        <v>0.56469999999999998</v>
      </c>
      <c r="BH549">
        <v>0.22389999999999999</v>
      </c>
      <c r="BI549">
        <v>0.1421</v>
      </c>
      <c r="BJ549">
        <v>3.6999999999999998E-2</v>
      </c>
      <c r="BK549">
        <v>3.2300000000000002E-2</v>
      </c>
    </row>
    <row r="550" spans="1:63" x14ac:dyDescent="0.25">
      <c r="A550" t="s">
        <v>629</v>
      </c>
      <c r="B550">
        <v>47464</v>
      </c>
      <c r="C550">
        <v>45.9</v>
      </c>
      <c r="D550">
        <v>33.26</v>
      </c>
      <c r="E550" s="70">
        <v>1526.97</v>
      </c>
      <c r="F550" s="70">
        <v>1540.2</v>
      </c>
      <c r="G550">
        <v>0.01</v>
      </c>
      <c r="H550">
        <v>1.84E-2</v>
      </c>
      <c r="I550">
        <v>1.5E-3</v>
      </c>
      <c r="J550">
        <v>3.2199999999999999E-2</v>
      </c>
      <c r="K550">
        <v>0.90790000000000004</v>
      </c>
      <c r="L550">
        <v>2.9899999999999999E-2</v>
      </c>
      <c r="M550">
        <v>0.29520000000000002</v>
      </c>
      <c r="N550">
        <v>8.8000000000000005E-3</v>
      </c>
      <c r="O550">
        <v>0.1186</v>
      </c>
      <c r="P550" s="70">
        <v>58253.58</v>
      </c>
      <c r="Q550">
        <v>0.21179999999999999</v>
      </c>
      <c r="R550">
        <v>0.19220000000000001</v>
      </c>
      <c r="S550">
        <v>0.59589999999999999</v>
      </c>
      <c r="T550">
        <v>17.93</v>
      </c>
      <c r="U550">
        <v>9.67</v>
      </c>
      <c r="V550" s="70">
        <v>78754.83</v>
      </c>
      <c r="W550">
        <v>153.30000000000001</v>
      </c>
      <c r="X550" s="70">
        <v>199717.91</v>
      </c>
      <c r="Y550">
        <v>0.66090000000000004</v>
      </c>
      <c r="Z550">
        <v>0.23949999999999999</v>
      </c>
      <c r="AA550">
        <v>9.9599999999999994E-2</v>
      </c>
      <c r="AB550">
        <v>0.33910000000000001</v>
      </c>
      <c r="AC550">
        <v>199.72</v>
      </c>
      <c r="AD550" s="70">
        <v>6403.25</v>
      </c>
      <c r="AE550">
        <v>583.49</v>
      </c>
      <c r="AF550" s="70">
        <v>233372.81</v>
      </c>
      <c r="AG550" t="s">
        <v>751</v>
      </c>
      <c r="AH550" s="70">
        <v>36695</v>
      </c>
      <c r="AI550" s="70">
        <v>58243.37</v>
      </c>
      <c r="AJ550">
        <v>47.82</v>
      </c>
      <c r="AK550">
        <v>29.79</v>
      </c>
      <c r="AL550">
        <v>33.83</v>
      </c>
      <c r="AM550">
        <v>4.75</v>
      </c>
      <c r="AN550" s="70">
        <v>1571.67</v>
      </c>
      <c r="AO550">
        <v>0.92949999999999999</v>
      </c>
      <c r="AP550" s="70">
        <v>1280.55</v>
      </c>
      <c r="AQ550" s="70">
        <v>1850.85</v>
      </c>
      <c r="AR550" s="70">
        <v>5706.15</v>
      </c>
      <c r="AS550">
        <v>510.76</v>
      </c>
      <c r="AT550">
        <v>324.89999999999998</v>
      </c>
      <c r="AU550" s="70">
        <v>9673.2000000000007</v>
      </c>
      <c r="AV550" s="70">
        <v>3506.71</v>
      </c>
      <c r="AW550">
        <v>0.3221</v>
      </c>
      <c r="AX550" s="70">
        <v>5585.5</v>
      </c>
      <c r="AY550">
        <v>0.51300000000000001</v>
      </c>
      <c r="AZ550" s="70">
        <v>1296.49</v>
      </c>
      <c r="BA550">
        <v>0.1191</v>
      </c>
      <c r="BB550">
        <v>499.05</v>
      </c>
      <c r="BC550">
        <v>4.58E-2</v>
      </c>
      <c r="BD550" s="70">
        <v>10887.76</v>
      </c>
      <c r="BE550" s="70">
        <v>1875.24</v>
      </c>
      <c r="BF550">
        <v>0.34870000000000001</v>
      </c>
      <c r="BG550">
        <v>0.53349999999999997</v>
      </c>
      <c r="BH550">
        <v>0.22900000000000001</v>
      </c>
      <c r="BI550">
        <v>0.17480000000000001</v>
      </c>
      <c r="BJ550">
        <v>4.1000000000000002E-2</v>
      </c>
      <c r="BK550">
        <v>2.1700000000000001E-2</v>
      </c>
    </row>
    <row r="551" spans="1:63" x14ac:dyDescent="0.25">
      <c r="A551" t="s">
        <v>630</v>
      </c>
      <c r="B551">
        <v>44966</v>
      </c>
      <c r="C551">
        <v>82.67</v>
      </c>
      <c r="D551">
        <v>24.95</v>
      </c>
      <c r="E551" s="70">
        <v>2062.31</v>
      </c>
      <c r="F551" s="70">
        <v>2011.2</v>
      </c>
      <c r="G551">
        <v>5.1000000000000004E-3</v>
      </c>
      <c r="H551">
        <v>1.7299999999999999E-2</v>
      </c>
      <c r="I551">
        <v>1.2999999999999999E-3</v>
      </c>
      <c r="J551">
        <v>3.1E-2</v>
      </c>
      <c r="K551">
        <v>0.91039999999999999</v>
      </c>
      <c r="L551">
        <v>3.5000000000000003E-2</v>
      </c>
      <c r="M551">
        <v>0.48330000000000001</v>
      </c>
      <c r="N551">
        <v>5.4999999999999997E-3</v>
      </c>
      <c r="O551">
        <v>0.1636</v>
      </c>
      <c r="P551" s="70">
        <v>52613.72</v>
      </c>
      <c r="Q551">
        <v>0.1996</v>
      </c>
      <c r="R551">
        <v>0.16339999999999999</v>
      </c>
      <c r="S551">
        <v>0.63700000000000001</v>
      </c>
      <c r="T551">
        <v>18.100000000000001</v>
      </c>
      <c r="U551">
        <v>14.59</v>
      </c>
      <c r="V551" s="70">
        <v>69321.64</v>
      </c>
      <c r="W551">
        <v>137.61000000000001</v>
      </c>
      <c r="X551" s="70">
        <v>115675.65</v>
      </c>
      <c r="Y551">
        <v>0.79120000000000001</v>
      </c>
      <c r="Z551">
        <v>0.1714</v>
      </c>
      <c r="AA551">
        <v>3.7400000000000003E-2</v>
      </c>
      <c r="AB551">
        <v>0.20880000000000001</v>
      </c>
      <c r="AC551">
        <v>115.68</v>
      </c>
      <c r="AD551" s="70">
        <v>3396.15</v>
      </c>
      <c r="AE551">
        <v>476.55</v>
      </c>
      <c r="AF551" s="70">
        <v>115882.68</v>
      </c>
      <c r="AG551" t="s">
        <v>751</v>
      </c>
      <c r="AH551" s="70">
        <v>28789</v>
      </c>
      <c r="AI551" s="70">
        <v>42892.67</v>
      </c>
      <c r="AJ551">
        <v>45.69</v>
      </c>
      <c r="AK551">
        <v>27.34</v>
      </c>
      <c r="AL551">
        <v>32.92</v>
      </c>
      <c r="AM551">
        <v>4.12</v>
      </c>
      <c r="AN551">
        <v>792.42</v>
      </c>
      <c r="AO551">
        <v>1.0951</v>
      </c>
      <c r="AP551" s="70">
        <v>1127.17</v>
      </c>
      <c r="AQ551" s="70">
        <v>1788.62</v>
      </c>
      <c r="AR551" s="70">
        <v>5696.74</v>
      </c>
      <c r="AS551">
        <v>512.39</v>
      </c>
      <c r="AT551">
        <v>316.20999999999998</v>
      </c>
      <c r="AU551" s="70">
        <v>9441.1299999999992</v>
      </c>
      <c r="AV551" s="70">
        <v>5177.9799999999996</v>
      </c>
      <c r="AW551">
        <v>0.49569999999999997</v>
      </c>
      <c r="AX551" s="70">
        <v>3341.73</v>
      </c>
      <c r="AY551">
        <v>0.31990000000000002</v>
      </c>
      <c r="AZ551">
        <v>965.44</v>
      </c>
      <c r="BA551">
        <v>9.2399999999999996E-2</v>
      </c>
      <c r="BB551">
        <v>959.74</v>
      </c>
      <c r="BC551">
        <v>9.1899999999999996E-2</v>
      </c>
      <c r="BD551" s="70">
        <v>10444.9</v>
      </c>
      <c r="BE551" s="70">
        <v>4077.02</v>
      </c>
      <c r="BF551">
        <v>1.2878000000000001</v>
      </c>
      <c r="BG551">
        <v>0.55069999999999997</v>
      </c>
      <c r="BH551">
        <v>0.2283</v>
      </c>
      <c r="BI551">
        <v>0.16569999999999999</v>
      </c>
      <c r="BJ551">
        <v>3.4000000000000002E-2</v>
      </c>
      <c r="BK551">
        <v>2.1399999999999999E-2</v>
      </c>
    </row>
    <row r="552" spans="1:63" x14ac:dyDescent="0.25">
      <c r="A552" t="s">
        <v>631</v>
      </c>
      <c r="B552">
        <v>44958</v>
      </c>
      <c r="C552">
        <v>40.29</v>
      </c>
      <c r="D552">
        <v>82.06</v>
      </c>
      <c r="E552" s="70">
        <v>3305.75</v>
      </c>
      <c r="F552" s="70">
        <v>3193.3</v>
      </c>
      <c r="G552">
        <v>2.12E-2</v>
      </c>
      <c r="H552">
        <v>5.8200000000000002E-2</v>
      </c>
      <c r="I552">
        <v>1.6000000000000001E-3</v>
      </c>
      <c r="J552">
        <v>3.6700000000000003E-2</v>
      </c>
      <c r="K552">
        <v>0.83169999999999999</v>
      </c>
      <c r="L552">
        <v>5.0599999999999999E-2</v>
      </c>
      <c r="M552">
        <v>0.34250000000000003</v>
      </c>
      <c r="N552">
        <v>1.61E-2</v>
      </c>
      <c r="O552">
        <v>0.13100000000000001</v>
      </c>
      <c r="P552" s="70">
        <v>59715.64</v>
      </c>
      <c r="Q552">
        <v>0.23769999999999999</v>
      </c>
      <c r="R552">
        <v>0.19489999999999999</v>
      </c>
      <c r="S552">
        <v>0.56740000000000002</v>
      </c>
      <c r="T552">
        <v>18.329999999999998</v>
      </c>
      <c r="U552">
        <v>18.96</v>
      </c>
      <c r="V552" s="70">
        <v>82432.83</v>
      </c>
      <c r="W552">
        <v>170.42</v>
      </c>
      <c r="X552" s="70">
        <v>167385.65</v>
      </c>
      <c r="Y552">
        <v>0.6895</v>
      </c>
      <c r="Z552">
        <v>0.27710000000000001</v>
      </c>
      <c r="AA552">
        <v>3.3399999999999999E-2</v>
      </c>
      <c r="AB552">
        <v>0.3105</v>
      </c>
      <c r="AC552">
        <v>167.39</v>
      </c>
      <c r="AD552" s="70">
        <v>6423.54</v>
      </c>
      <c r="AE552">
        <v>717.5</v>
      </c>
      <c r="AF552" s="70">
        <v>183876.49</v>
      </c>
      <c r="AG552" t="s">
        <v>751</v>
      </c>
      <c r="AH552" s="70">
        <v>34073</v>
      </c>
      <c r="AI552" s="70">
        <v>53376.66</v>
      </c>
      <c r="AJ552">
        <v>60.2</v>
      </c>
      <c r="AK552">
        <v>36.409999999999997</v>
      </c>
      <c r="AL552">
        <v>39.840000000000003</v>
      </c>
      <c r="AM552">
        <v>4.82</v>
      </c>
      <c r="AN552" s="70">
        <v>1572.78</v>
      </c>
      <c r="AO552">
        <v>0.99019999999999997</v>
      </c>
      <c r="AP552" s="70">
        <v>1241.82</v>
      </c>
      <c r="AQ552" s="70">
        <v>1811.44</v>
      </c>
      <c r="AR552" s="70">
        <v>6083.64</v>
      </c>
      <c r="AS552">
        <v>585.88</v>
      </c>
      <c r="AT552">
        <v>269.20999999999998</v>
      </c>
      <c r="AU552" s="70">
        <v>9991.98</v>
      </c>
      <c r="AV552" s="70">
        <v>3360.24</v>
      </c>
      <c r="AW552">
        <v>0.31059999999999999</v>
      </c>
      <c r="AX552" s="70">
        <v>5893.13</v>
      </c>
      <c r="AY552">
        <v>0.54469999999999996</v>
      </c>
      <c r="AZ552">
        <v>932.21</v>
      </c>
      <c r="BA552">
        <v>8.6199999999999999E-2</v>
      </c>
      <c r="BB552">
        <v>634.29999999999995</v>
      </c>
      <c r="BC552">
        <v>5.8599999999999999E-2</v>
      </c>
      <c r="BD552" s="70">
        <v>10819.88</v>
      </c>
      <c r="BE552" s="70">
        <v>1861.48</v>
      </c>
      <c r="BF552">
        <v>0.3579</v>
      </c>
      <c r="BG552">
        <v>0.58799999999999997</v>
      </c>
      <c r="BH552">
        <v>0.22420000000000001</v>
      </c>
      <c r="BI552">
        <v>0.1404</v>
      </c>
      <c r="BJ552">
        <v>2.76E-2</v>
      </c>
      <c r="BK552">
        <v>1.9800000000000002E-2</v>
      </c>
    </row>
    <row r="553" spans="1:63" x14ac:dyDescent="0.25">
      <c r="A553" t="s">
        <v>632</v>
      </c>
      <c r="B553">
        <v>47472</v>
      </c>
      <c r="C553">
        <v>67.569999999999993</v>
      </c>
      <c r="D553">
        <v>8.52</v>
      </c>
      <c r="E553">
        <v>576.01</v>
      </c>
      <c r="F553">
        <v>581.62</v>
      </c>
      <c r="G553">
        <v>5.5999999999999999E-3</v>
      </c>
      <c r="H553">
        <v>7.6E-3</v>
      </c>
      <c r="I553">
        <v>8.0000000000000004E-4</v>
      </c>
      <c r="J553">
        <v>4.5100000000000001E-2</v>
      </c>
      <c r="K553">
        <v>0.91790000000000005</v>
      </c>
      <c r="L553">
        <v>2.3E-2</v>
      </c>
      <c r="M553">
        <v>0.34129999999999999</v>
      </c>
      <c r="N553">
        <v>5.5999999999999999E-3</v>
      </c>
      <c r="O553">
        <v>0.13980000000000001</v>
      </c>
      <c r="P553" s="70">
        <v>47717.72</v>
      </c>
      <c r="Q553">
        <v>0.28420000000000001</v>
      </c>
      <c r="R553">
        <v>0.18440000000000001</v>
      </c>
      <c r="S553">
        <v>0.53139999999999998</v>
      </c>
      <c r="T553">
        <v>15.87</v>
      </c>
      <c r="U553">
        <v>6</v>
      </c>
      <c r="V553" s="70">
        <v>63620.45</v>
      </c>
      <c r="W553">
        <v>93.38</v>
      </c>
      <c r="X553" s="70">
        <v>117177.81</v>
      </c>
      <c r="Y553">
        <v>0.90769999999999995</v>
      </c>
      <c r="Z553">
        <v>5.1700000000000003E-2</v>
      </c>
      <c r="AA553">
        <v>4.0599999999999997E-2</v>
      </c>
      <c r="AB553">
        <v>9.2299999999999993E-2</v>
      </c>
      <c r="AC553">
        <v>117.18</v>
      </c>
      <c r="AD553" s="70">
        <v>2816.78</v>
      </c>
      <c r="AE553">
        <v>418.24</v>
      </c>
      <c r="AF553" s="70">
        <v>101117.29</v>
      </c>
      <c r="AG553" t="s">
        <v>751</v>
      </c>
      <c r="AH553" s="70">
        <v>33129</v>
      </c>
      <c r="AI553" s="70">
        <v>45888.27</v>
      </c>
      <c r="AJ553">
        <v>40.799999999999997</v>
      </c>
      <c r="AK553">
        <v>22.99</v>
      </c>
      <c r="AL553">
        <v>28.59</v>
      </c>
      <c r="AM553">
        <v>4.6500000000000004</v>
      </c>
      <c r="AN553" s="70">
        <v>1527.88</v>
      </c>
      <c r="AO553">
        <v>1.3809</v>
      </c>
      <c r="AP553" s="70">
        <v>1461.22</v>
      </c>
      <c r="AQ553" s="70">
        <v>1868.38</v>
      </c>
      <c r="AR553" s="70">
        <v>5775.86</v>
      </c>
      <c r="AS553">
        <v>348.93</v>
      </c>
      <c r="AT553">
        <v>261.61</v>
      </c>
      <c r="AU553" s="70">
        <v>9716.01</v>
      </c>
      <c r="AV553" s="70">
        <v>5431.87</v>
      </c>
      <c r="AW553">
        <v>0.48270000000000002</v>
      </c>
      <c r="AX553" s="70">
        <v>3807.82</v>
      </c>
      <c r="AY553">
        <v>0.33839999999999998</v>
      </c>
      <c r="AZ553" s="70">
        <v>1399.77</v>
      </c>
      <c r="BA553">
        <v>0.1244</v>
      </c>
      <c r="BB553">
        <v>614.54</v>
      </c>
      <c r="BC553">
        <v>5.4600000000000003E-2</v>
      </c>
      <c r="BD553" s="70">
        <v>11254</v>
      </c>
      <c r="BE553" s="70">
        <v>4785.32</v>
      </c>
      <c r="BF553">
        <v>1.5184</v>
      </c>
      <c r="BG553">
        <v>0.54010000000000002</v>
      </c>
      <c r="BH553">
        <v>0.20660000000000001</v>
      </c>
      <c r="BI553">
        <v>0.1779</v>
      </c>
      <c r="BJ553">
        <v>3.4700000000000002E-2</v>
      </c>
      <c r="BK553">
        <v>4.07E-2</v>
      </c>
    </row>
    <row r="554" spans="1:63" x14ac:dyDescent="0.25">
      <c r="A554" t="s">
        <v>633</v>
      </c>
      <c r="B554">
        <v>46821</v>
      </c>
      <c r="C554">
        <v>77.86</v>
      </c>
      <c r="D554">
        <v>31.5</v>
      </c>
      <c r="E554" s="70">
        <v>2452.36</v>
      </c>
      <c r="F554" s="70">
        <v>2365.33</v>
      </c>
      <c r="G554">
        <v>8.2000000000000007E-3</v>
      </c>
      <c r="H554">
        <v>1.09E-2</v>
      </c>
      <c r="I554">
        <v>1.1999999999999999E-3</v>
      </c>
      <c r="J554">
        <v>1.89E-2</v>
      </c>
      <c r="K554">
        <v>0.93679999999999997</v>
      </c>
      <c r="L554">
        <v>2.41E-2</v>
      </c>
      <c r="M554">
        <v>0.41739999999999999</v>
      </c>
      <c r="N554">
        <v>7.7000000000000002E-3</v>
      </c>
      <c r="O554">
        <v>0.1414</v>
      </c>
      <c r="P554" s="70">
        <v>53682.18</v>
      </c>
      <c r="Q554">
        <v>0.19850000000000001</v>
      </c>
      <c r="R554">
        <v>0.19320000000000001</v>
      </c>
      <c r="S554">
        <v>0.60829999999999995</v>
      </c>
      <c r="T554">
        <v>18.63</v>
      </c>
      <c r="U554">
        <v>15.89</v>
      </c>
      <c r="V554" s="70">
        <v>70869.960000000006</v>
      </c>
      <c r="W554">
        <v>149.68</v>
      </c>
      <c r="X554" s="70">
        <v>146700.35</v>
      </c>
      <c r="Y554">
        <v>0.72040000000000004</v>
      </c>
      <c r="Z554">
        <v>0.21429999999999999</v>
      </c>
      <c r="AA554">
        <v>6.5299999999999997E-2</v>
      </c>
      <c r="AB554">
        <v>0.27960000000000002</v>
      </c>
      <c r="AC554">
        <v>146.69999999999999</v>
      </c>
      <c r="AD554" s="70">
        <v>4525.09</v>
      </c>
      <c r="AE554">
        <v>514.65</v>
      </c>
      <c r="AF554" s="70">
        <v>151869.82999999999</v>
      </c>
      <c r="AG554" t="s">
        <v>751</v>
      </c>
      <c r="AH554" s="70">
        <v>32160</v>
      </c>
      <c r="AI554" s="70">
        <v>47903.7</v>
      </c>
      <c r="AJ554">
        <v>47.94</v>
      </c>
      <c r="AK554">
        <v>28.71</v>
      </c>
      <c r="AL554">
        <v>32.659999999999997</v>
      </c>
      <c r="AM554">
        <v>3.97</v>
      </c>
      <c r="AN554">
        <v>955.51</v>
      </c>
      <c r="AO554">
        <v>0.99399999999999999</v>
      </c>
      <c r="AP554" s="70">
        <v>1149.8</v>
      </c>
      <c r="AQ554" s="70">
        <v>1795.9</v>
      </c>
      <c r="AR554" s="70">
        <v>5576.15</v>
      </c>
      <c r="AS554">
        <v>426.55</v>
      </c>
      <c r="AT554">
        <v>264.38</v>
      </c>
      <c r="AU554" s="70">
        <v>9212.7800000000007</v>
      </c>
      <c r="AV554" s="70">
        <v>4144.6899999999996</v>
      </c>
      <c r="AW554">
        <v>0.40899999999999997</v>
      </c>
      <c r="AX554" s="70">
        <v>4350.46</v>
      </c>
      <c r="AY554">
        <v>0.42930000000000001</v>
      </c>
      <c r="AZ554">
        <v>881.49</v>
      </c>
      <c r="BA554">
        <v>8.6999999999999994E-2</v>
      </c>
      <c r="BB554">
        <v>757.14</v>
      </c>
      <c r="BC554">
        <v>7.4700000000000003E-2</v>
      </c>
      <c r="BD554" s="70">
        <v>10133.77</v>
      </c>
      <c r="BE554" s="70">
        <v>2866.06</v>
      </c>
      <c r="BF554">
        <v>0.70989999999999998</v>
      </c>
      <c r="BG554">
        <v>0.56030000000000002</v>
      </c>
      <c r="BH554">
        <v>0.21410000000000001</v>
      </c>
      <c r="BI554">
        <v>0.17230000000000001</v>
      </c>
      <c r="BJ554">
        <v>3.27E-2</v>
      </c>
      <c r="BK554">
        <v>2.06E-2</v>
      </c>
    </row>
    <row r="555" spans="1:63" x14ac:dyDescent="0.25">
      <c r="A555" t="s">
        <v>634</v>
      </c>
      <c r="B555">
        <v>45633</v>
      </c>
      <c r="C555">
        <v>72.099999999999994</v>
      </c>
      <c r="D555">
        <v>17.03</v>
      </c>
      <c r="E555" s="70">
        <v>1227.73</v>
      </c>
      <c r="F555" s="70">
        <v>1248.49</v>
      </c>
      <c r="G555">
        <v>4.1000000000000003E-3</v>
      </c>
      <c r="H555">
        <v>4.1000000000000003E-3</v>
      </c>
      <c r="I555">
        <v>5.0000000000000001E-4</v>
      </c>
      <c r="J555">
        <v>8.3999999999999995E-3</v>
      </c>
      <c r="K555">
        <v>0.97370000000000001</v>
      </c>
      <c r="L555">
        <v>9.2999999999999992E-3</v>
      </c>
      <c r="M555">
        <v>0.26869999999999999</v>
      </c>
      <c r="N555">
        <v>2.8999999999999998E-3</v>
      </c>
      <c r="O555">
        <v>0.1221</v>
      </c>
      <c r="P555" s="70">
        <v>52440.86</v>
      </c>
      <c r="Q555">
        <v>0.20380000000000001</v>
      </c>
      <c r="R555">
        <v>0.16300000000000001</v>
      </c>
      <c r="S555">
        <v>0.63319999999999999</v>
      </c>
      <c r="T555">
        <v>18.64</v>
      </c>
      <c r="U555">
        <v>9.32</v>
      </c>
      <c r="V555" s="70">
        <v>68610.710000000006</v>
      </c>
      <c r="W555">
        <v>128.35</v>
      </c>
      <c r="X555" s="70">
        <v>126718.45</v>
      </c>
      <c r="Y555">
        <v>0.874</v>
      </c>
      <c r="Z555">
        <v>8.43E-2</v>
      </c>
      <c r="AA555">
        <v>4.1599999999999998E-2</v>
      </c>
      <c r="AB555">
        <v>0.126</v>
      </c>
      <c r="AC555">
        <v>126.72</v>
      </c>
      <c r="AD555" s="70">
        <v>3582.94</v>
      </c>
      <c r="AE555">
        <v>509.05</v>
      </c>
      <c r="AF555" s="70">
        <v>123342.2</v>
      </c>
      <c r="AG555" t="s">
        <v>751</v>
      </c>
      <c r="AH555" s="70">
        <v>34229</v>
      </c>
      <c r="AI555" s="70">
        <v>52332.28</v>
      </c>
      <c r="AJ555">
        <v>45.31</v>
      </c>
      <c r="AK555">
        <v>26.69</v>
      </c>
      <c r="AL555">
        <v>30.84</v>
      </c>
      <c r="AM555">
        <v>5.05</v>
      </c>
      <c r="AN555" s="70">
        <v>1318.43</v>
      </c>
      <c r="AO555">
        <v>1.0093000000000001</v>
      </c>
      <c r="AP555" s="70">
        <v>1167.72</v>
      </c>
      <c r="AQ555" s="70">
        <v>1823.19</v>
      </c>
      <c r="AR555" s="70">
        <v>5236.76</v>
      </c>
      <c r="AS555">
        <v>423.81</v>
      </c>
      <c r="AT555">
        <v>274.45</v>
      </c>
      <c r="AU555" s="70">
        <v>8925.94</v>
      </c>
      <c r="AV555" s="70">
        <v>4714.57</v>
      </c>
      <c r="AW555">
        <v>0.47599999999999998</v>
      </c>
      <c r="AX555" s="70">
        <v>3467.86</v>
      </c>
      <c r="AY555">
        <v>0.35010000000000002</v>
      </c>
      <c r="AZ555" s="70">
        <v>1204.3599999999999</v>
      </c>
      <c r="BA555">
        <v>0.1216</v>
      </c>
      <c r="BB555">
        <v>517.75</v>
      </c>
      <c r="BC555">
        <v>5.2299999999999999E-2</v>
      </c>
      <c r="BD555" s="70">
        <v>9904.5300000000007</v>
      </c>
      <c r="BE555" s="70">
        <v>4194.82</v>
      </c>
      <c r="BF555">
        <v>1.0186999999999999</v>
      </c>
      <c r="BG555">
        <v>0.56299999999999994</v>
      </c>
      <c r="BH555">
        <v>0.2218</v>
      </c>
      <c r="BI555">
        <v>0.14699999999999999</v>
      </c>
      <c r="BJ555">
        <v>3.8699999999999998E-2</v>
      </c>
      <c r="BK555">
        <v>2.9499999999999998E-2</v>
      </c>
    </row>
    <row r="556" spans="1:63" x14ac:dyDescent="0.25">
      <c r="A556" t="s">
        <v>635</v>
      </c>
      <c r="B556">
        <v>50393</v>
      </c>
      <c r="C556">
        <v>156.43</v>
      </c>
      <c r="D556">
        <v>11.22</v>
      </c>
      <c r="E556" s="70">
        <v>1754.62</v>
      </c>
      <c r="F556" s="70">
        <v>1696.97</v>
      </c>
      <c r="G556">
        <v>2.3E-3</v>
      </c>
      <c r="H556">
        <v>4.1999999999999997E-3</v>
      </c>
      <c r="I556">
        <v>1.2999999999999999E-3</v>
      </c>
      <c r="J556">
        <v>7.4999999999999997E-3</v>
      </c>
      <c r="K556">
        <v>0.97189999999999999</v>
      </c>
      <c r="L556">
        <v>1.29E-2</v>
      </c>
      <c r="M556">
        <v>0.58699999999999997</v>
      </c>
      <c r="N556">
        <v>1.4E-3</v>
      </c>
      <c r="O556">
        <v>0.16250000000000001</v>
      </c>
      <c r="P556" s="70">
        <v>49330.71</v>
      </c>
      <c r="Q556">
        <v>0.2051</v>
      </c>
      <c r="R556">
        <v>0.1943</v>
      </c>
      <c r="S556">
        <v>0.60060000000000002</v>
      </c>
      <c r="T556">
        <v>17.399999999999999</v>
      </c>
      <c r="U556">
        <v>13.21</v>
      </c>
      <c r="V556" s="70">
        <v>64910.33</v>
      </c>
      <c r="W556">
        <v>128.88</v>
      </c>
      <c r="X556" s="70">
        <v>94476.39</v>
      </c>
      <c r="Y556">
        <v>0.76470000000000005</v>
      </c>
      <c r="Z556">
        <v>0.12859999999999999</v>
      </c>
      <c r="AA556">
        <v>0.1067</v>
      </c>
      <c r="AB556">
        <v>0.23530000000000001</v>
      </c>
      <c r="AC556">
        <v>94.48</v>
      </c>
      <c r="AD556" s="70">
        <v>2356.8000000000002</v>
      </c>
      <c r="AE556">
        <v>316.54000000000002</v>
      </c>
      <c r="AF556" s="70">
        <v>87247.02</v>
      </c>
      <c r="AG556" t="s">
        <v>751</v>
      </c>
      <c r="AH556" s="70">
        <v>28093</v>
      </c>
      <c r="AI556" s="70">
        <v>40930.86</v>
      </c>
      <c r="AJ556">
        <v>32.340000000000003</v>
      </c>
      <c r="AK556">
        <v>23.72</v>
      </c>
      <c r="AL556">
        <v>25.55</v>
      </c>
      <c r="AM556">
        <v>3.84</v>
      </c>
      <c r="AN556" s="70">
        <v>1172.6400000000001</v>
      </c>
      <c r="AO556">
        <v>0.88100000000000001</v>
      </c>
      <c r="AP556" s="70">
        <v>1189.24</v>
      </c>
      <c r="AQ556" s="70">
        <v>2068.88</v>
      </c>
      <c r="AR556" s="70">
        <v>5538.2</v>
      </c>
      <c r="AS556">
        <v>461.58</v>
      </c>
      <c r="AT556">
        <v>256</v>
      </c>
      <c r="AU556" s="70">
        <v>9513.89</v>
      </c>
      <c r="AV556" s="70">
        <v>6408.14</v>
      </c>
      <c r="AW556">
        <v>0.6048</v>
      </c>
      <c r="AX556" s="70">
        <v>2143.4299999999998</v>
      </c>
      <c r="AY556">
        <v>0.20230000000000001</v>
      </c>
      <c r="AZ556">
        <v>825.83</v>
      </c>
      <c r="BA556">
        <v>7.7899999999999997E-2</v>
      </c>
      <c r="BB556" s="70">
        <v>1218.68</v>
      </c>
      <c r="BC556">
        <v>0.115</v>
      </c>
      <c r="BD556" s="70">
        <v>10596.09</v>
      </c>
      <c r="BE556" s="70">
        <v>5576.36</v>
      </c>
      <c r="BF556">
        <v>2.2324000000000002</v>
      </c>
      <c r="BG556">
        <v>0.52180000000000004</v>
      </c>
      <c r="BH556">
        <v>0.2472</v>
      </c>
      <c r="BI556">
        <v>0.16880000000000001</v>
      </c>
      <c r="BJ556">
        <v>3.9199999999999999E-2</v>
      </c>
      <c r="BK556">
        <v>2.29E-2</v>
      </c>
    </row>
    <row r="557" spans="1:63" x14ac:dyDescent="0.25">
      <c r="A557" t="s">
        <v>636</v>
      </c>
      <c r="B557">
        <v>44974</v>
      </c>
      <c r="C557">
        <v>50.81</v>
      </c>
      <c r="D557">
        <v>89.42</v>
      </c>
      <c r="E557" s="70">
        <v>4543.53</v>
      </c>
      <c r="F557" s="70">
        <v>4316.8100000000004</v>
      </c>
      <c r="G557">
        <v>1.54E-2</v>
      </c>
      <c r="H557">
        <v>1.61E-2</v>
      </c>
      <c r="I557">
        <v>1.1999999999999999E-3</v>
      </c>
      <c r="J557">
        <v>2.2100000000000002E-2</v>
      </c>
      <c r="K557">
        <v>0.92010000000000003</v>
      </c>
      <c r="L557">
        <v>2.52E-2</v>
      </c>
      <c r="M557">
        <v>0.2087</v>
      </c>
      <c r="N557">
        <v>9.4000000000000004E-3</v>
      </c>
      <c r="O557">
        <v>0.1148</v>
      </c>
      <c r="P557" s="70">
        <v>59934.11</v>
      </c>
      <c r="Q557">
        <v>0.20219999999999999</v>
      </c>
      <c r="R557">
        <v>0.21659999999999999</v>
      </c>
      <c r="S557">
        <v>0.58120000000000005</v>
      </c>
      <c r="T557">
        <v>20.010000000000002</v>
      </c>
      <c r="U557">
        <v>22.04</v>
      </c>
      <c r="V557" s="70">
        <v>80863.06</v>
      </c>
      <c r="W557">
        <v>202.53</v>
      </c>
      <c r="X557" s="70">
        <v>154832.62</v>
      </c>
      <c r="Y557">
        <v>0.81369999999999998</v>
      </c>
      <c r="Z557">
        <v>0.1588</v>
      </c>
      <c r="AA557">
        <v>2.75E-2</v>
      </c>
      <c r="AB557">
        <v>0.18629999999999999</v>
      </c>
      <c r="AC557">
        <v>154.83000000000001</v>
      </c>
      <c r="AD557" s="70">
        <v>5758.26</v>
      </c>
      <c r="AE557">
        <v>726.86</v>
      </c>
      <c r="AF557" s="70">
        <v>175283.33</v>
      </c>
      <c r="AG557" t="s">
        <v>751</v>
      </c>
      <c r="AH557" s="70">
        <v>40212</v>
      </c>
      <c r="AI557" s="70">
        <v>63790.41</v>
      </c>
      <c r="AJ557">
        <v>59.99</v>
      </c>
      <c r="AK557">
        <v>35.869999999999997</v>
      </c>
      <c r="AL557">
        <v>37.74</v>
      </c>
      <c r="AM557">
        <v>4.32</v>
      </c>
      <c r="AN557" s="70">
        <v>1169.78</v>
      </c>
      <c r="AO557">
        <v>0.80730000000000002</v>
      </c>
      <c r="AP557" s="70">
        <v>1107.3900000000001</v>
      </c>
      <c r="AQ557" s="70">
        <v>1754.55</v>
      </c>
      <c r="AR557" s="70">
        <v>5440.47</v>
      </c>
      <c r="AS557">
        <v>532.70000000000005</v>
      </c>
      <c r="AT557">
        <v>246.21</v>
      </c>
      <c r="AU557" s="70">
        <v>9081.32</v>
      </c>
      <c r="AV557" s="70">
        <v>3465.41</v>
      </c>
      <c r="AW557">
        <v>0.35270000000000001</v>
      </c>
      <c r="AX557" s="70">
        <v>5214.4399999999996</v>
      </c>
      <c r="AY557">
        <v>0.53069999999999995</v>
      </c>
      <c r="AZ557">
        <v>719.27</v>
      </c>
      <c r="BA557">
        <v>7.3200000000000001E-2</v>
      </c>
      <c r="BB557">
        <v>427.33</v>
      </c>
      <c r="BC557">
        <v>4.3499999999999997E-2</v>
      </c>
      <c r="BD557" s="70">
        <v>9826.4500000000007</v>
      </c>
      <c r="BE557" s="70">
        <v>2199.61</v>
      </c>
      <c r="BF557">
        <v>0.36580000000000001</v>
      </c>
      <c r="BG557">
        <v>0.5948</v>
      </c>
      <c r="BH557">
        <v>0.22470000000000001</v>
      </c>
      <c r="BI557">
        <v>0.12820000000000001</v>
      </c>
      <c r="BJ557">
        <v>3.2500000000000001E-2</v>
      </c>
      <c r="BK557">
        <v>1.9800000000000002E-2</v>
      </c>
    </row>
    <row r="558" spans="1:63" x14ac:dyDescent="0.25">
      <c r="A558" t="s">
        <v>637</v>
      </c>
      <c r="B558">
        <v>46904</v>
      </c>
      <c r="C558">
        <v>57.57</v>
      </c>
      <c r="D558">
        <v>15.13</v>
      </c>
      <c r="E558">
        <v>871.09</v>
      </c>
      <c r="F558">
        <v>867.05</v>
      </c>
      <c r="G558">
        <v>3.0999999999999999E-3</v>
      </c>
      <c r="H558">
        <v>4.4999999999999997E-3</v>
      </c>
      <c r="I558">
        <v>8.9999999999999998E-4</v>
      </c>
      <c r="J558">
        <v>9.2999999999999992E-3</v>
      </c>
      <c r="K558">
        <v>0.97109999999999996</v>
      </c>
      <c r="L558">
        <v>1.11E-2</v>
      </c>
      <c r="M558">
        <v>0.43409999999999999</v>
      </c>
      <c r="N558">
        <v>3.3E-3</v>
      </c>
      <c r="O558">
        <v>0.14399999999999999</v>
      </c>
      <c r="P558" s="70">
        <v>49489.2</v>
      </c>
      <c r="Q558">
        <v>0.20749999999999999</v>
      </c>
      <c r="R558">
        <v>0.19980000000000001</v>
      </c>
      <c r="S558">
        <v>0.5927</v>
      </c>
      <c r="T558">
        <v>17.09</v>
      </c>
      <c r="U558">
        <v>6.83</v>
      </c>
      <c r="V558" s="70">
        <v>67210.429999999993</v>
      </c>
      <c r="W558">
        <v>122.45</v>
      </c>
      <c r="X558" s="70">
        <v>132720.82</v>
      </c>
      <c r="Y558">
        <v>0.76259999999999994</v>
      </c>
      <c r="Z558">
        <v>0.14169999999999999</v>
      </c>
      <c r="AA558">
        <v>9.5699999999999993E-2</v>
      </c>
      <c r="AB558">
        <v>0.2374</v>
      </c>
      <c r="AC558">
        <v>132.72</v>
      </c>
      <c r="AD558" s="70">
        <v>3978.25</v>
      </c>
      <c r="AE558">
        <v>471.57</v>
      </c>
      <c r="AF558" s="70">
        <v>131217.22</v>
      </c>
      <c r="AG558" t="s">
        <v>751</v>
      </c>
      <c r="AH558" s="70">
        <v>32050</v>
      </c>
      <c r="AI558" s="70">
        <v>46065.79</v>
      </c>
      <c r="AJ558">
        <v>41.45</v>
      </c>
      <c r="AK558">
        <v>27.8</v>
      </c>
      <c r="AL558">
        <v>30.92</v>
      </c>
      <c r="AM558">
        <v>4.24</v>
      </c>
      <c r="AN558">
        <v>980.26</v>
      </c>
      <c r="AO558">
        <v>1.0803</v>
      </c>
      <c r="AP558" s="70">
        <v>1316.49</v>
      </c>
      <c r="AQ558" s="70">
        <v>1838.63</v>
      </c>
      <c r="AR558" s="70">
        <v>5396.59</v>
      </c>
      <c r="AS558">
        <v>433.76</v>
      </c>
      <c r="AT558">
        <v>279.11</v>
      </c>
      <c r="AU558" s="70">
        <v>9264.57</v>
      </c>
      <c r="AV558" s="70">
        <v>4584.3100000000004</v>
      </c>
      <c r="AW558">
        <v>0.43890000000000001</v>
      </c>
      <c r="AX558" s="70">
        <v>3713.68</v>
      </c>
      <c r="AY558">
        <v>0.35549999999999998</v>
      </c>
      <c r="AZ558" s="70">
        <v>1264.19</v>
      </c>
      <c r="BA558">
        <v>0.121</v>
      </c>
      <c r="BB558">
        <v>883.23</v>
      </c>
      <c r="BC558">
        <v>8.4599999999999995E-2</v>
      </c>
      <c r="BD558" s="70">
        <v>10445.4</v>
      </c>
      <c r="BE558" s="70">
        <v>3806.41</v>
      </c>
      <c r="BF558">
        <v>1.0606</v>
      </c>
      <c r="BG558">
        <v>0.53890000000000005</v>
      </c>
      <c r="BH558">
        <v>0.21659999999999999</v>
      </c>
      <c r="BI558">
        <v>0.18890000000000001</v>
      </c>
      <c r="BJ558">
        <v>3.4200000000000001E-2</v>
      </c>
      <c r="BK558">
        <v>2.1399999999999999E-2</v>
      </c>
    </row>
    <row r="559" spans="1:63" x14ac:dyDescent="0.25">
      <c r="A559" t="s">
        <v>638</v>
      </c>
      <c r="B559">
        <v>44982</v>
      </c>
      <c r="C559">
        <v>129.66999999999999</v>
      </c>
      <c r="D559">
        <v>17.53</v>
      </c>
      <c r="E559" s="70">
        <v>2273.17</v>
      </c>
      <c r="F559" s="70">
        <v>2213.06</v>
      </c>
      <c r="G559">
        <v>4.7000000000000002E-3</v>
      </c>
      <c r="H559">
        <v>8.6999999999999994E-3</v>
      </c>
      <c r="I559">
        <v>1.1999999999999999E-3</v>
      </c>
      <c r="J559">
        <v>1.1599999999999999E-2</v>
      </c>
      <c r="K559">
        <v>0.95409999999999995</v>
      </c>
      <c r="L559">
        <v>1.9599999999999999E-2</v>
      </c>
      <c r="M559">
        <v>0.4178</v>
      </c>
      <c r="N559">
        <v>4.0000000000000001E-3</v>
      </c>
      <c r="O559">
        <v>0.1462</v>
      </c>
      <c r="P559" s="70">
        <v>53654.78</v>
      </c>
      <c r="Q559">
        <v>0.1711</v>
      </c>
      <c r="R559">
        <v>0.17749999999999999</v>
      </c>
      <c r="S559">
        <v>0.65129999999999999</v>
      </c>
      <c r="T559">
        <v>18.57</v>
      </c>
      <c r="U559">
        <v>14.98</v>
      </c>
      <c r="V559" s="70">
        <v>71589.539999999994</v>
      </c>
      <c r="W559">
        <v>147.16999999999999</v>
      </c>
      <c r="X559" s="70">
        <v>121269.64</v>
      </c>
      <c r="Y559">
        <v>0.8075</v>
      </c>
      <c r="Z559">
        <v>0.1419</v>
      </c>
      <c r="AA559">
        <v>5.0500000000000003E-2</v>
      </c>
      <c r="AB559">
        <v>0.1925</v>
      </c>
      <c r="AC559">
        <v>121.27</v>
      </c>
      <c r="AD559" s="70">
        <v>3248</v>
      </c>
      <c r="AE559">
        <v>441.27</v>
      </c>
      <c r="AF559" s="70">
        <v>121049.47</v>
      </c>
      <c r="AG559" t="s">
        <v>751</v>
      </c>
      <c r="AH559" s="70">
        <v>31312</v>
      </c>
      <c r="AI559" s="70">
        <v>46342.27</v>
      </c>
      <c r="AJ559">
        <v>39.35</v>
      </c>
      <c r="AK559">
        <v>25.69</v>
      </c>
      <c r="AL559">
        <v>28.13</v>
      </c>
      <c r="AM559">
        <v>4.26</v>
      </c>
      <c r="AN559">
        <v>840.26</v>
      </c>
      <c r="AO559">
        <v>1</v>
      </c>
      <c r="AP559" s="70">
        <v>1114.6600000000001</v>
      </c>
      <c r="AQ559" s="70">
        <v>1860.57</v>
      </c>
      <c r="AR559" s="70">
        <v>5302.26</v>
      </c>
      <c r="AS559">
        <v>428.56</v>
      </c>
      <c r="AT559">
        <v>238.31</v>
      </c>
      <c r="AU559" s="70">
        <v>8944.35</v>
      </c>
      <c r="AV559" s="70">
        <v>5024.8500000000004</v>
      </c>
      <c r="AW559">
        <v>0.50780000000000003</v>
      </c>
      <c r="AX559" s="70">
        <v>3223.34</v>
      </c>
      <c r="AY559">
        <v>0.32579999999999998</v>
      </c>
      <c r="AZ559">
        <v>881.87</v>
      </c>
      <c r="BA559">
        <v>8.9099999999999999E-2</v>
      </c>
      <c r="BB559">
        <v>764.73</v>
      </c>
      <c r="BC559">
        <v>7.7299999999999994E-2</v>
      </c>
      <c r="BD559" s="70">
        <v>9894.7900000000009</v>
      </c>
      <c r="BE559" s="70">
        <v>4092.57</v>
      </c>
      <c r="BF559">
        <v>1.1902999999999999</v>
      </c>
      <c r="BG559">
        <v>0.55069999999999997</v>
      </c>
      <c r="BH559">
        <v>0.2288</v>
      </c>
      <c r="BI559">
        <v>0.15770000000000001</v>
      </c>
      <c r="BJ559">
        <v>3.7499999999999999E-2</v>
      </c>
      <c r="BK559">
        <v>2.53E-2</v>
      </c>
    </row>
    <row r="560" spans="1:63" x14ac:dyDescent="0.25">
      <c r="A560" t="s">
        <v>639</v>
      </c>
      <c r="B560">
        <v>44990</v>
      </c>
      <c r="C560">
        <v>13.52</v>
      </c>
      <c r="D560">
        <v>440.35</v>
      </c>
      <c r="E560" s="70">
        <v>5955.23</v>
      </c>
      <c r="F560" s="70">
        <v>4990.26</v>
      </c>
      <c r="G560">
        <v>6.1999999999999998E-3</v>
      </c>
      <c r="H560">
        <v>0.31140000000000001</v>
      </c>
      <c r="I560">
        <v>1.6000000000000001E-3</v>
      </c>
      <c r="J560">
        <v>6.7599999999999993E-2</v>
      </c>
      <c r="K560">
        <v>0.52910000000000001</v>
      </c>
      <c r="L560">
        <v>8.43E-2</v>
      </c>
      <c r="M560">
        <v>0.75839999999999996</v>
      </c>
      <c r="N560">
        <v>2.3E-2</v>
      </c>
      <c r="O560">
        <v>0.17610000000000001</v>
      </c>
      <c r="P560" s="70">
        <v>55740.13</v>
      </c>
      <c r="Q560">
        <v>0.2021</v>
      </c>
      <c r="R560">
        <v>0.1923</v>
      </c>
      <c r="S560">
        <v>0.60560000000000003</v>
      </c>
      <c r="T560">
        <v>18.239999999999998</v>
      </c>
      <c r="U560">
        <v>33.590000000000003</v>
      </c>
      <c r="V560" s="70">
        <v>80223.649999999994</v>
      </c>
      <c r="W560">
        <v>175.45</v>
      </c>
      <c r="X560" s="70">
        <v>77051.259999999995</v>
      </c>
      <c r="Y560">
        <v>0.69440000000000002</v>
      </c>
      <c r="Z560">
        <v>0.26350000000000001</v>
      </c>
      <c r="AA560">
        <v>4.2099999999999999E-2</v>
      </c>
      <c r="AB560">
        <v>0.30559999999999998</v>
      </c>
      <c r="AC560">
        <v>77.05</v>
      </c>
      <c r="AD560" s="70">
        <v>3246.23</v>
      </c>
      <c r="AE560">
        <v>445.24</v>
      </c>
      <c r="AF560" s="70">
        <v>84423.91</v>
      </c>
      <c r="AG560" t="s">
        <v>751</v>
      </c>
      <c r="AH560" s="70">
        <v>25108</v>
      </c>
      <c r="AI560" s="70">
        <v>35570.81</v>
      </c>
      <c r="AJ560">
        <v>60.28</v>
      </c>
      <c r="AK560">
        <v>40.68</v>
      </c>
      <c r="AL560">
        <v>46.87</v>
      </c>
      <c r="AM560">
        <v>4.58</v>
      </c>
      <c r="AN560">
        <v>705.68</v>
      </c>
      <c r="AO560">
        <v>1.2475000000000001</v>
      </c>
      <c r="AP560" s="70">
        <v>1487.96</v>
      </c>
      <c r="AQ560" s="70">
        <v>2079.5</v>
      </c>
      <c r="AR560" s="70">
        <v>6380.68</v>
      </c>
      <c r="AS560">
        <v>689.35</v>
      </c>
      <c r="AT560">
        <v>464.97</v>
      </c>
      <c r="AU560" s="70">
        <v>11102.47</v>
      </c>
      <c r="AV560" s="70">
        <v>7144.39</v>
      </c>
      <c r="AW560">
        <v>0.55640000000000001</v>
      </c>
      <c r="AX560" s="70">
        <v>3340.86</v>
      </c>
      <c r="AY560">
        <v>0.26019999999999999</v>
      </c>
      <c r="AZ560">
        <v>696.99</v>
      </c>
      <c r="BA560">
        <v>5.4300000000000001E-2</v>
      </c>
      <c r="BB560" s="70">
        <v>1658.45</v>
      </c>
      <c r="BC560">
        <v>0.12920000000000001</v>
      </c>
      <c r="BD560" s="70">
        <v>12840.68</v>
      </c>
      <c r="BE560" s="70">
        <v>4385.8500000000004</v>
      </c>
      <c r="BF560">
        <v>2.1617999999999999</v>
      </c>
      <c r="BG560">
        <v>0.53180000000000005</v>
      </c>
      <c r="BH560">
        <v>0.1988</v>
      </c>
      <c r="BI560">
        <v>0.22950000000000001</v>
      </c>
      <c r="BJ560">
        <v>2.5600000000000001E-2</v>
      </c>
      <c r="BK560">
        <v>1.43E-2</v>
      </c>
    </row>
    <row r="561" spans="1:63" x14ac:dyDescent="0.25">
      <c r="A561" t="s">
        <v>640</v>
      </c>
      <c r="B561">
        <v>50500</v>
      </c>
      <c r="C561">
        <v>108.48</v>
      </c>
      <c r="D561">
        <v>18.93</v>
      </c>
      <c r="E561" s="70">
        <v>2053.56</v>
      </c>
      <c r="F561" s="70">
        <v>2025.39</v>
      </c>
      <c r="G561">
        <v>3.2000000000000002E-3</v>
      </c>
      <c r="H561">
        <v>4.8999999999999998E-3</v>
      </c>
      <c r="I561">
        <v>1.1999999999999999E-3</v>
      </c>
      <c r="J561">
        <v>9.4999999999999998E-3</v>
      </c>
      <c r="K561">
        <v>0.96489999999999998</v>
      </c>
      <c r="L561">
        <v>1.6400000000000001E-2</v>
      </c>
      <c r="M561">
        <v>0.35870000000000002</v>
      </c>
      <c r="N561">
        <v>2.8E-3</v>
      </c>
      <c r="O561">
        <v>0.13139999999999999</v>
      </c>
      <c r="P561" s="70">
        <v>53230.15</v>
      </c>
      <c r="Q561">
        <v>0.1762</v>
      </c>
      <c r="R561">
        <v>0.1883</v>
      </c>
      <c r="S561">
        <v>0.63549999999999995</v>
      </c>
      <c r="T561">
        <v>19.350000000000001</v>
      </c>
      <c r="U561">
        <v>12.9</v>
      </c>
      <c r="V561" s="70">
        <v>71308.27</v>
      </c>
      <c r="W561">
        <v>153.78</v>
      </c>
      <c r="X561" s="70">
        <v>119991.12</v>
      </c>
      <c r="Y561">
        <v>0.84760000000000002</v>
      </c>
      <c r="Z561">
        <v>9.5799999999999996E-2</v>
      </c>
      <c r="AA561">
        <v>5.6599999999999998E-2</v>
      </c>
      <c r="AB561">
        <v>0.15240000000000001</v>
      </c>
      <c r="AC561">
        <v>119.99</v>
      </c>
      <c r="AD561" s="70">
        <v>3093.84</v>
      </c>
      <c r="AE561">
        <v>423.8</v>
      </c>
      <c r="AF561" s="70">
        <v>124836.61</v>
      </c>
      <c r="AG561" t="s">
        <v>751</v>
      </c>
      <c r="AH561" s="70">
        <v>32553</v>
      </c>
      <c r="AI561" s="70">
        <v>48797.84</v>
      </c>
      <c r="AJ561">
        <v>41.41</v>
      </c>
      <c r="AK561">
        <v>24.78</v>
      </c>
      <c r="AL561">
        <v>27.22</v>
      </c>
      <c r="AM561">
        <v>4.3899999999999997</v>
      </c>
      <c r="AN561">
        <v>785.93</v>
      </c>
      <c r="AO561">
        <v>0.91879999999999995</v>
      </c>
      <c r="AP561" s="70">
        <v>1073.55</v>
      </c>
      <c r="AQ561" s="70">
        <v>1808.51</v>
      </c>
      <c r="AR561" s="70">
        <v>5002.71</v>
      </c>
      <c r="AS561">
        <v>422.86</v>
      </c>
      <c r="AT561">
        <v>210.31</v>
      </c>
      <c r="AU561" s="70">
        <v>8517.9500000000007</v>
      </c>
      <c r="AV561" s="70">
        <v>4869.01</v>
      </c>
      <c r="AW561">
        <v>0.5141</v>
      </c>
      <c r="AX561" s="70">
        <v>3020.4</v>
      </c>
      <c r="AY561">
        <v>0.31890000000000002</v>
      </c>
      <c r="AZ561">
        <v>981.88</v>
      </c>
      <c r="BA561">
        <v>0.1037</v>
      </c>
      <c r="BB561">
        <v>600.01</v>
      </c>
      <c r="BC561">
        <v>6.3299999999999995E-2</v>
      </c>
      <c r="BD561" s="70">
        <v>9471.2999999999993</v>
      </c>
      <c r="BE561" s="70">
        <v>4193.84</v>
      </c>
      <c r="BF561">
        <v>1.1465000000000001</v>
      </c>
      <c r="BG561">
        <v>0.55669999999999997</v>
      </c>
      <c r="BH561">
        <v>0.2233</v>
      </c>
      <c r="BI561">
        <v>0.16120000000000001</v>
      </c>
      <c r="BJ561">
        <v>3.6600000000000001E-2</v>
      </c>
      <c r="BK561">
        <v>2.2200000000000001E-2</v>
      </c>
    </row>
    <row r="562" spans="1:63" x14ac:dyDescent="0.25">
      <c r="A562" t="s">
        <v>641</v>
      </c>
      <c r="B562">
        <v>45005</v>
      </c>
      <c r="C562">
        <v>18.149999999999999</v>
      </c>
      <c r="D562">
        <v>168.14</v>
      </c>
      <c r="E562" s="70">
        <v>2906.48</v>
      </c>
      <c r="F562" s="70">
        <v>2446.65</v>
      </c>
      <c r="G562">
        <v>1.1599999999999999E-2</v>
      </c>
      <c r="H562">
        <v>0.39439999999999997</v>
      </c>
      <c r="I562">
        <v>1.1999999999999999E-3</v>
      </c>
      <c r="J562">
        <v>6.3799999999999996E-2</v>
      </c>
      <c r="K562">
        <v>0.45390000000000003</v>
      </c>
      <c r="L562">
        <v>7.4999999999999997E-2</v>
      </c>
      <c r="M562">
        <v>0.6986</v>
      </c>
      <c r="N562">
        <v>4.0599999999999997E-2</v>
      </c>
      <c r="O562">
        <v>0.16589999999999999</v>
      </c>
      <c r="P562" s="70">
        <v>57820.7</v>
      </c>
      <c r="Q562">
        <v>0.27539999999999998</v>
      </c>
      <c r="R562">
        <v>0.2059</v>
      </c>
      <c r="S562">
        <v>0.51870000000000005</v>
      </c>
      <c r="T562">
        <v>17.57</v>
      </c>
      <c r="U562">
        <v>21.16</v>
      </c>
      <c r="V562" s="70">
        <v>74052.52</v>
      </c>
      <c r="W562">
        <v>134.81</v>
      </c>
      <c r="X562" s="70">
        <v>126566.2</v>
      </c>
      <c r="Y562">
        <v>0.55689999999999995</v>
      </c>
      <c r="Z562">
        <v>0.39439999999999997</v>
      </c>
      <c r="AA562">
        <v>4.87E-2</v>
      </c>
      <c r="AB562">
        <v>0.44309999999999999</v>
      </c>
      <c r="AC562">
        <v>126.57</v>
      </c>
      <c r="AD562" s="70">
        <v>5092.3500000000004</v>
      </c>
      <c r="AE562">
        <v>484.36</v>
      </c>
      <c r="AF562" s="70">
        <v>138044.75</v>
      </c>
      <c r="AG562" t="s">
        <v>751</v>
      </c>
      <c r="AH562" s="70">
        <v>26317</v>
      </c>
      <c r="AI562" s="70">
        <v>40589.42</v>
      </c>
      <c r="AJ562">
        <v>58.53</v>
      </c>
      <c r="AK562">
        <v>38.909999999999997</v>
      </c>
      <c r="AL562">
        <v>43.22</v>
      </c>
      <c r="AM562">
        <v>4.7300000000000004</v>
      </c>
      <c r="AN562">
        <v>0</v>
      </c>
      <c r="AO562">
        <v>1.1429</v>
      </c>
      <c r="AP562" s="70">
        <v>1655.45</v>
      </c>
      <c r="AQ562" s="70">
        <v>2245.61</v>
      </c>
      <c r="AR562" s="70">
        <v>6378.52</v>
      </c>
      <c r="AS562">
        <v>644.09</v>
      </c>
      <c r="AT562">
        <v>395.99</v>
      </c>
      <c r="AU562" s="70">
        <v>11319.67</v>
      </c>
      <c r="AV562" s="70">
        <v>6085.73</v>
      </c>
      <c r="AW562">
        <v>0.45579999999999998</v>
      </c>
      <c r="AX562" s="70">
        <v>4988.68</v>
      </c>
      <c r="AY562">
        <v>0.37359999999999999</v>
      </c>
      <c r="AZ562">
        <v>899.97</v>
      </c>
      <c r="BA562">
        <v>6.7400000000000002E-2</v>
      </c>
      <c r="BB562" s="70">
        <v>1378.3</v>
      </c>
      <c r="BC562">
        <v>0.1032</v>
      </c>
      <c r="BD562" s="70">
        <v>13352.68</v>
      </c>
      <c r="BE562" s="70">
        <v>2913.67</v>
      </c>
      <c r="BF562">
        <v>1.0013000000000001</v>
      </c>
      <c r="BG562">
        <v>0.51729999999999998</v>
      </c>
      <c r="BH562">
        <v>0.20100000000000001</v>
      </c>
      <c r="BI562">
        <v>0.23350000000000001</v>
      </c>
      <c r="BJ562">
        <v>2.5100000000000001E-2</v>
      </c>
      <c r="BK562">
        <v>2.3199999999999998E-2</v>
      </c>
    </row>
    <row r="563" spans="1:63" x14ac:dyDescent="0.25">
      <c r="A563" t="s">
        <v>642</v>
      </c>
      <c r="B563">
        <v>45013</v>
      </c>
      <c r="C563">
        <v>33</v>
      </c>
      <c r="D563">
        <v>77.36</v>
      </c>
      <c r="E563" s="70">
        <v>2552.9699999999998</v>
      </c>
      <c r="F563" s="70">
        <v>2387.0300000000002</v>
      </c>
      <c r="G563">
        <v>7.4000000000000003E-3</v>
      </c>
      <c r="H563">
        <v>4.2799999999999998E-2</v>
      </c>
      <c r="I563">
        <v>1.4E-3</v>
      </c>
      <c r="J563">
        <v>2.6100000000000002E-2</v>
      </c>
      <c r="K563">
        <v>0.86899999999999999</v>
      </c>
      <c r="L563">
        <v>5.3400000000000003E-2</v>
      </c>
      <c r="M563">
        <v>0.60209999999999997</v>
      </c>
      <c r="N563">
        <v>6.1999999999999998E-3</v>
      </c>
      <c r="O563">
        <v>0.16089999999999999</v>
      </c>
      <c r="P563" s="70">
        <v>51597.91</v>
      </c>
      <c r="Q563">
        <v>0.21940000000000001</v>
      </c>
      <c r="R563">
        <v>0.18940000000000001</v>
      </c>
      <c r="S563">
        <v>0.59119999999999995</v>
      </c>
      <c r="T563">
        <v>18.2</v>
      </c>
      <c r="U563">
        <v>14.84</v>
      </c>
      <c r="V563" s="70">
        <v>74858.97</v>
      </c>
      <c r="W563">
        <v>167.85</v>
      </c>
      <c r="X563" s="70">
        <v>94494.84</v>
      </c>
      <c r="Y563">
        <v>0.72829999999999995</v>
      </c>
      <c r="Z563">
        <v>0.2273</v>
      </c>
      <c r="AA563">
        <v>4.4499999999999998E-2</v>
      </c>
      <c r="AB563">
        <v>0.2717</v>
      </c>
      <c r="AC563">
        <v>94.49</v>
      </c>
      <c r="AD563" s="70">
        <v>2978.25</v>
      </c>
      <c r="AE563">
        <v>410.71</v>
      </c>
      <c r="AF563" s="70">
        <v>96257.31</v>
      </c>
      <c r="AG563" t="s">
        <v>751</v>
      </c>
      <c r="AH563" s="70">
        <v>25589</v>
      </c>
      <c r="AI563" s="70">
        <v>39046.17</v>
      </c>
      <c r="AJ563">
        <v>46.35</v>
      </c>
      <c r="AK563">
        <v>29.52</v>
      </c>
      <c r="AL563">
        <v>33.56</v>
      </c>
      <c r="AM563">
        <v>4.28</v>
      </c>
      <c r="AN563">
        <v>919.21</v>
      </c>
      <c r="AO563">
        <v>1.0057</v>
      </c>
      <c r="AP563" s="70">
        <v>1183.3</v>
      </c>
      <c r="AQ563" s="70">
        <v>1763.81</v>
      </c>
      <c r="AR563" s="70">
        <v>5602.34</v>
      </c>
      <c r="AS563">
        <v>474.98</v>
      </c>
      <c r="AT563">
        <v>313.04000000000002</v>
      </c>
      <c r="AU563" s="70">
        <v>9337.48</v>
      </c>
      <c r="AV563" s="70">
        <v>5648.83</v>
      </c>
      <c r="AW563">
        <v>0.54190000000000005</v>
      </c>
      <c r="AX563" s="70">
        <v>2839.06</v>
      </c>
      <c r="AY563">
        <v>0.27229999999999999</v>
      </c>
      <c r="AZ563">
        <v>784.59</v>
      </c>
      <c r="BA563">
        <v>7.5300000000000006E-2</v>
      </c>
      <c r="BB563" s="70">
        <v>1152.5</v>
      </c>
      <c r="BC563">
        <v>0.1106</v>
      </c>
      <c r="BD563" s="70">
        <v>10424.98</v>
      </c>
      <c r="BE563" s="70">
        <v>4206.3500000000004</v>
      </c>
      <c r="BF563">
        <v>1.6489</v>
      </c>
      <c r="BG563">
        <v>0.55179999999999996</v>
      </c>
      <c r="BH563">
        <v>0.2203</v>
      </c>
      <c r="BI563">
        <v>0.1782</v>
      </c>
      <c r="BJ563">
        <v>3.0599999999999999E-2</v>
      </c>
      <c r="BK563">
        <v>1.9199999999999998E-2</v>
      </c>
    </row>
    <row r="564" spans="1:63" x14ac:dyDescent="0.25">
      <c r="A564" t="s">
        <v>643</v>
      </c>
      <c r="B564">
        <v>48231</v>
      </c>
      <c r="C564">
        <v>35.049999999999997</v>
      </c>
      <c r="D564">
        <v>185.42</v>
      </c>
      <c r="E564" s="70">
        <v>6498.56</v>
      </c>
      <c r="F564" s="70">
        <v>5867.47</v>
      </c>
      <c r="G564">
        <v>1.7100000000000001E-2</v>
      </c>
      <c r="H564">
        <v>0.13370000000000001</v>
      </c>
      <c r="I564">
        <v>1.4E-3</v>
      </c>
      <c r="J564">
        <v>6.5100000000000005E-2</v>
      </c>
      <c r="K564">
        <v>0.71189999999999998</v>
      </c>
      <c r="L564">
        <v>7.0999999999999994E-2</v>
      </c>
      <c r="M564">
        <v>0.52910000000000001</v>
      </c>
      <c r="N564">
        <v>3.5299999999999998E-2</v>
      </c>
      <c r="O564">
        <v>0.1512</v>
      </c>
      <c r="P564" s="70">
        <v>57612.46</v>
      </c>
      <c r="Q564">
        <v>0.20330000000000001</v>
      </c>
      <c r="R564">
        <v>0.19189999999999999</v>
      </c>
      <c r="S564">
        <v>0.6048</v>
      </c>
      <c r="T564">
        <v>18.489999999999998</v>
      </c>
      <c r="U564">
        <v>32.79</v>
      </c>
      <c r="V564" s="70">
        <v>83438.710000000006</v>
      </c>
      <c r="W564">
        <v>194.65</v>
      </c>
      <c r="X564" s="70">
        <v>123771.77</v>
      </c>
      <c r="Y564">
        <v>0.69650000000000001</v>
      </c>
      <c r="Z564">
        <v>0.26979999999999998</v>
      </c>
      <c r="AA564">
        <v>3.3700000000000001E-2</v>
      </c>
      <c r="AB564">
        <v>0.30349999999999999</v>
      </c>
      <c r="AC564">
        <v>123.77</v>
      </c>
      <c r="AD564" s="70">
        <v>4991.01</v>
      </c>
      <c r="AE564">
        <v>590.54999999999995</v>
      </c>
      <c r="AF564" s="70">
        <v>139739.13</v>
      </c>
      <c r="AG564" t="s">
        <v>751</v>
      </c>
      <c r="AH564" s="70">
        <v>29765</v>
      </c>
      <c r="AI564" s="70">
        <v>45350.71</v>
      </c>
      <c r="AJ564">
        <v>61.27</v>
      </c>
      <c r="AK564">
        <v>38.03</v>
      </c>
      <c r="AL564">
        <v>42.82</v>
      </c>
      <c r="AM564">
        <v>4.75</v>
      </c>
      <c r="AN564">
        <v>895.6</v>
      </c>
      <c r="AO564">
        <v>1.105</v>
      </c>
      <c r="AP564" s="70">
        <v>1265.3599999999999</v>
      </c>
      <c r="AQ564" s="70">
        <v>1861.2</v>
      </c>
      <c r="AR564" s="70">
        <v>6118.67</v>
      </c>
      <c r="AS564">
        <v>581.38</v>
      </c>
      <c r="AT564">
        <v>310.77999999999997</v>
      </c>
      <c r="AU564" s="70">
        <v>10137.4</v>
      </c>
      <c r="AV564" s="70">
        <v>4753.53</v>
      </c>
      <c r="AW564">
        <v>0.41949999999999998</v>
      </c>
      <c r="AX564" s="70">
        <v>4865.59</v>
      </c>
      <c r="AY564">
        <v>0.4294</v>
      </c>
      <c r="AZ564">
        <v>756.21</v>
      </c>
      <c r="BA564">
        <v>6.6699999999999995E-2</v>
      </c>
      <c r="BB564">
        <v>955.47</v>
      </c>
      <c r="BC564">
        <v>8.43E-2</v>
      </c>
      <c r="BD564" s="70">
        <v>11330.79</v>
      </c>
      <c r="BE564" s="70">
        <v>2639.92</v>
      </c>
      <c r="BF564">
        <v>0.71599999999999997</v>
      </c>
      <c r="BG564">
        <v>0.56259999999999999</v>
      </c>
      <c r="BH564">
        <v>0.21640000000000001</v>
      </c>
      <c r="BI564">
        <v>0.17319999999999999</v>
      </c>
      <c r="BJ564">
        <v>2.7900000000000001E-2</v>
      </c>
      <c r="BK564">
        <v>1.9900000000000001E-2</v>
      </c>
    </row>
    <row r="565" spans="1:63" x14ac:dyDescent="0.25">
      <c r="A565" t="s">
        <v>644</v>
      </c>
      <c r="B565">
        <v>49650</v>
      </c>
      <c r="C565">
        <v>80.290000000000006</v>
      </c>
      <c r="D565">
        <v>15.72</v>
      </c>
      <c r="E565" s="70">
        <v>1262.08</v>
      </c>
      <c r="F565" s="70">
        <v>1272.2</v>
      </c>
      <c r="G565">
        <v>2.3E-3</v>
      </c>
      <c r="H565">
        <v>4.4000000000000003E-3</v>
      </c>
      <c r="I565">
        <v>1.1999999999999999E-3</v>
      </c>
      <c r="J565">
        <v>8.6E-3</v>
      </c>
      <c r="K565">
        <v>0.97070000000000001</v>
      </c>
      <c r="L565">
        <v>1.2800000000000001E-2</v>
      </c>
      <c r="M565">
        <v>0.4874</v>
      </c>
      <c r="N565">
        <v>4.0000000000000001E-3</v>
      </c>
      <c r="O565">
        <v>0.1429</v>
      </c>
      <c r="P565" s="70">
        <v>49711.65</v>
      </c>
      <c r="Q565">
        <v>0.23050000000000001</v>
      </c>
      <c r="R565">
        <v>0.1666</v>
      </c>
      <c r="S565">
        <v>0.60289999999999999</v>
      </c>
      <c r="T565">
        <v>18.16</v>
      </c>
      <c r="U565">
        <v>10.039999999999999</v>
      </c>
      <c r="V565" s="70">
        <v>64156.17</v>
      </c>
      <c r="W565">
        <v>121.54</v>
      </c>
      <c r="X565" s="70">
        <v>91258.72</v>
      </c>
      <c r="Y565">
        <v>0.90959999999999996</v>
      </c>
      <c r="Z565">
        <v>4.9799999999999997E-2</v>
      </c>
      <c r="AA565">
        <v>4.0599999999999997E-2</v>
      </c>
      <c r="AB565">
        <v>9.0399999999999994E-2</v>
      </c>
      <c r="AC565">
        <v>91.26</v>
      </c>
      <c r="AD565" s="70">
        <v>2312.1799999999998</v>
      </c>
      <c r="AE565">
        <v>355.01</v>
      </c>
      <c r="AF565" s="70">
        <v>87943.039999999994</v>
      </c>
      <c r="AG565" t="s">
        <v>751</v>
      </c>
      <c r="AH565" s="70">
        <v>31600</v>
      </c>
      <c r="AI565" s="70">
        <v>43744.36</v>
      </c>
      <c r="AJ565">
        <v>32.69</v>
      </c>
      <c r="AK565">
        <v>24.44</v>
      </c>
      <c r="AL565">
        <v>25.53</v>
      </c>
      <c r="AM565">
        <v>4.4000000000000004</v>
      </c>
      <c r="AN565" s="70">
        <v>1039.69</v>
      </c>
      <c r="AO565">
        <v>0.99050000000000005</v>
      </c>
      <c r="AP565" s="70">
        <v>1122</v>
      </c>
      <c r="AQ565" s="70">
        <v>2038.56</v>
      </c>
      <c r="AR565" s="70">
        <v>5302.41</v>
      </c>
      <c r="AS565">
        <v>411.15</v>
      </c>
      <c r="AT565">
        <v>246.28</v>
      </c>
      <c r="AU565" s="70">
        <v>9120.41</v>
      </c>
      <c r="AV565" s="70">
        <v>6016.92</v>
      </c>
      <c r="AW565">
        <v>0.58430000000000004</v>
      </c>
      <c r="AX565" s="70">
        <v>2261.61</v>
      </c>
      <c r="AY565">
        <v>0.21959999999999999</v>
      </c>
      <c r="AZ565" s="70">
        <v>1079.48</v>
      </c>
      <c r="BA565">
        <v>0.1048</v>
      </c>
      <c r="BB565">
        <v>939.51</v>
      </c>
      <c r="BC565">
        <v>9.1200000000000003E-2</v>
      </c>
      <c r="BD565" s="70">
        <v>10297.52</v>
      </c>
      <c r="BE565" s="70">
        <v>5605.93</v>
      </c>
      <c r="BF565">
        <v>2.1535000000000002</v>
      </c>
      <c r="BG565">
        <v>0.54010000000000002</v>
      </c>
      <c r="BH565">
        <v>0.21279999999999999</v>
      </c>
      <c r="BI565">
        <v>0.1807</v>
      </c>
      <c r="BJ565">
        <v>4.2000000000000003E-2</v>
      </c>
      <c r="BK565">
        <v>2.4299999999999999E-2</v>
      </c>
    </row>
    <row r="566" spans="1:63" x14ac:dyDescent="0.25">
      <c r="A566" t="s">
        <v>645</v>
      </c>
      <c r="B566">
        <v>49247</v>
      </c>
      <c r="C566">
        <v>74.81</v>
      </c>
      <c r="D566">
        <v>17.02</v>
      </c>
      <c r="E566" s="70">
        <v>1273.17</v>
      </c>
      <c r="F566" s="70">
        <v>1280.57</v>
      </c>
      <c r="G566">
        <v>3.3E-3</v>
      </c>
      <c r="H566">
        <v>5.1000000000000004E-3</v>
      </c>
      <c r="I566">
        <v>8.0000000000000004E-4</v>
      </c>
      <c r="J566">
        <v>8.0000000000000002E-3</v>
      </c>
      <c r="K566">
        <v>0.9708</v>
      </c>
      <c r="L566">
        <v>1.21E-2</v>
      </c>
      <c r="M566">
        <v>0.39600000000000002</v>
      </c>
      <c r="N566">
        <v>1.4E-3</v>
      </c>
      <c r="O566">
        <v>0.1341</v>
      </c>
      <c r="P566" s="70">
        <v>50815.94</v>
      </c>
      <c r="Q566">
        <v>0.24099999999999999</v>
      </c>
      <c r="R566">
        <v>0.1802</v>
      </c>
      <c r="S566">
        <v>0.57879999999999998</v>
      </c>
      <c r="T566">
        <v>18.95</v>
      </c>
      <c r="U566">
        <v>9.9</v>
      </c>
      <c r="V566" s="70">
        <v>66086.44</v>
      </c>
      <c r="W566">
        <v>124.57</v>
      </c>
      <c r="X566" s="70">
        <v>114588.62</v>
      </c>
      <c r="Y566">
        <v>0.89139999999999997</v>
      </c>
      <c r="Z566">
        <v>6.4399999999999999E-2</v>
      </c>
      <c r="AA566">
        <v>4.4200000000000003E-2</v>
      </c>
      <c r="AB566">
        <v>0.1086</v>
      </c>
      <c r="AC566">
        <v>114.59</v>
      </c>
      <c r="AD566" s="70">
        <v>3177.08</v>
      </c>
      <c r="AE566">
        <v>463.39</v>
      </c>
      <c r="AF566" s="70">
        <v>114010.49</v>
      </c>
      <c r="AG566" t="s">
        <v>751</v>
      </c>
      <c r="AH566" s="70">
        <v>33667</v>
      </c>
      <c r="AI566" s="70">
        <v>46812.03</v>
      </c>
      <c r="AJ566">
        <v>42.12</v>
      </c>
      <c r="AK566">
        <v>26.29</v>
      </c>
      <c r="AL566">
        <v>28.71</v>
      </c>
      <c r="AM566">
        <v>4.5199999999999996</v>
      </c>
      <c r="AN566" s="70">
        <v>1084.02</v>
      </c>
      <c r="AO566">
        <v>1.0763</v>
      </c>
      <c r="AP566" s="70">
        <v>1167.98</v>
      </c>
      <c r="AQ566" s="70">
        <v>1855.72</v>
      </c>
      <c r="AR566" s="70">
        <v>5094.83</v>
      </c>
      <c r="AS566">
        <v>387.31</v>
      </c>
      <c r="AT566">
        <v>276.83999999999997</v>
      </c>
      <c r="AU566" s="70">
        <v>8782.69</v>
      </c>
      <c r="AV566" s="70">
        <v>5024.3100000000004</v>
      </c>
      <c r="AW566">
        <v>0.50829999999999997</v>
      </c>
      <c r="AX566" s="70">
        <v>3049.26</v>
      </c>
      <c r="AY566">
        <v>0.3085</v>
      </c>
      <c r="AZ566" s="70">
        <v>1079.95</v>
      </c>
      <c r="BA566">
        <v>0.10929999999999999</v>
      </c>
      <c r="BB566">
        <v>730.7</v>
      </c>
      <c r="BC566">
        <v>7.3899999999999993E-2</v>
      </c>
      <c r="BD566" s="70">
        <v>9884.2099999999991</v>
      </c>
      <c r="BE566" s="70">
        <v>4533.6000000000004</v>
      </c>
      <c r="BF566">
        <v>1.3401000000000001</v>
      </c>
      <c r="BG566">
        <v>0.54830000000000001</v>
      </c>
      <c r="BH566">
        <v>0.2167</v>
      </c>
      <c r="BI566">
        <v>0.1777</v>
      </c>
      <c r="BJ566">
        <v>3.5900000000000001E-2</v>
      </c>
      <c r="BK566">
        <v>2.1499999999999998E-2</v>
      </c>
    </row>
    <row r="567" spans="1:63" x14ac:dyDescent="0.25">
      <c r="A567" t="s">
        <v>646</v>
      </c>
      <c r="B567">
        <v>45641</v>
      </c>
      <c r="C567">
        <v>72.760000000000005</v>
      </c>
      <c r="D567">
        <v>28</v>
      </c>
      <c r="E567" s="70">
        <v>2037.51</v>
      </c>
      <c r="F567" s="70">
        <v>1959.28</v>
      </c>
      <c r="G567">
        <v>5.5999999999999999E-3</v>
      </c>
      <c r="H567">
        <v>1.9199999999999998E-2</v>
      </c>
      <c r="I567">
        <v>1.6999999999999999E-3</v>
      </c>
      <c r="J567">
        <v>5.1200000000000002E-2</v>
      </c>
      <c r="K567">
        <v>0.88629999999999998</v>
      </c>
      <c r="L567">
        <v>3.5999999999999997E-2</v>
      </c>
      <c r="M567">
        <v>0.43340000000000001</v>
      </c>
      <c r="N567">
        <v>9.5999999999999992E-3</v>
      </c>
      <c r="O567">
        <v>0.14360000000000001</v>
      </c>
      <c r="P567" s="70">
        <v>53887.32</v>
      </c>
      <c r="Q567">
        <v>0.22090000000000001</v>
      </c>
      <c r="R567">
        <v>0.18529999999999999</v>
      </c>
      <c r="S567">
        <v>0.59370000000000001</v>
      </c>
      <c r="T567">
        <v>18.77</v>
      </c>
      <c r="U567">
        <v>13.23</v>
      </c>
      <c r="V567" s="70">
        <v>67481.929999999993</v>
      </c>
      <c r="W567">
        <v>149.02000000000001</v>
      </c>
      <c r="X567" s="70">
        <v>114310.72</v>
      </c>
      <c r="Y567">
        <v>0.78739999999999999</v>
      </c>
      <c r="Z567">
        <v>0.1736</v>
      </c>
      <c r="AA567">
        <v>3.9E-2</v>
      </c>
      <c r="AB567">
        <v>0.21260000000000001</v>
      </c>
      <c r="AC567">
        <v>114.31</v>
      </c>
      <c r="AD567" s="70">
        <v>3399.42</v>
      </c>
      <c r="AE567">
        <v>460.3</v>
      </c>
      <c r="AF567" s="70">
        <v>120465.75</v>
      </c>
      <c r="AG567" t="s">
        <v>751</v>
      </c>
      <c r="AH567" s="70">
        <v>31445</v>
      </c>
      <c r="AI567" s="70">
        <v>45751.57</v>
      </c>
      <c r="AJ567">
        <v>46.94</v>
      </c>
      <c r="AK567">
        <v>28.12</v>
      </c>
      <c r="AL567">
        <v>33.700000000000003</v>
      </c>
      <c r="AM567">
        <v>4</v>
      </c>
      <c r="AN567">
        <v>922.22</v>
      </c>
      <c r="AO567">
        <v>0.98050000000000004</v>
      </c>
      <c r="AP567" s="70">
        <v>1169.7</v>
      </c>
      <c r="AQ567" s="70">
        <v>1697.16</v>
      </c>
      <c r="AR567" s="70">
        <v>5378.97</v>
      </c>
      <c r="AS567">
        <v>451.86</v>
      </c>
      <c r="AT567">
        <v>259.39999999999998</v>
      </c>
      <c r="AU567" s="70">
        <v>8957.09</v>
      </c>
      <c r="AV567" s="70">
        <v>4879.79</v>
      </c>
      <c r="AW567">
        <v>0.4889</v>
      </c>
      <c r="AX567" s="70">
        <v>3403.97</v>
      </c>
      <c r="AY567">
        <v>0.34100000000000003</v>
      </c>
      <c r="AZ567">
        <v>919.91</v>
      </c>
      <c r="BA567">
        <v>9.2200000000000004E-2</v>
      </c>
      <c r="BB567">
        <v>777.24</v>
      </c>
      <c r="BC567">
        <v>7.7899999999999997E-2</v>
      </c>
      <c r="BD567" s="70">
        <v>9980.92</v>
      </c>
      <c r="BE567" s="70">
        <v>3678.21</v>
      </c>
      <c r="BF567">
        <v>1.0457000000000001</v>
      </c>
      <c r="BG567">
        <v>0.55369999999999997</v>
      </c>
      <c r="BH567">
        <v>0.217</v>
      </c>
      <c r="BI567">
        <v>0.1757</v>
      </c>
      <c r="BJ567">
        <v>3.3300000000000003E-2</v>
      </c>
      <c r="BK567">
        <v>2.0199999999999999E-2</v>
      </c>
    </row>
    <row r="568" spans="1:63" x14ac:dyDescent="0.25">
      <c r="A568" t="s">
        <v>647</v>
      </c>
      <c r="B568">
        <v>49148</v>
      </c>
      <c r="C568">
        <v>92.24</v>
      </c>
      <c r="D568">
        <v>20.59</v>
      </c>
      <c r="E568" s="70">
        <v>1899.64</v>
      </c>
      <c r="F568" s="70">
        <v>1865.93</v>
      </c>
      <c r="G568">
        <v>3.3E-3</v>
      </c>
      <c r="H568">
        <v>8.5000000000000006E-3</v>
      </c>
      <c r="I568">
        <v>1.1000000000000001E-3</v>
      </c>
      <c r="J568">
        <v>1.5599999999999999E-2</v>
      </c>
      <c r="K568">
        <v>0.94710000000000005</v>
      </c>
      <c r="L568">
        <v>2.4299999999999999E-2</v>
      </c>
      <c r="M568">
        <v>0.53680000000000005</v>
      </c>
      <c r="N568">
        <v>2.3999999999999998E-3</v>
      </c>
      <c r="O568">
        <v>0.16139999999999999</v>
      </c>
      <c r="P568" s="70">
        <v>50205</v>
      </c>
      <c r="Q568">
        <v>0.20080000000000001</v>
      </c>
      <c r="R568">
        <v>0.1701</v>
      </c>
      <c r="S568">
        <v>0.62909999999999999</v>
      </c>
      <c r="T568">
        <v>18.03</v>
      </c>
      <c r="U568">
        <v>12.92</v>
      </c>
      <c r="V568" s="70">
        <v>67942.33</v>
      </c>
      <c r="W568">
        <v>141.69</v>
      </c>
      <c r="X568" s="70">
        <v>102097.86</v>
      </c>
      <c r="Y568">
        <v>0.81040000000000001</v>
      </c>
      <c r="Z568">
        <v>0.14169999999999999</v>
      </c>
      <c r="AA568">
        <v>4.7899999999999998E-2</v>
      </c>
      <c r="AB568">
        <v>0.18959999999999999</v>
      </c>
      <c r="AC568">
        <v>102.1</v>
      </c>
      <c r="AD568" s="70">
        <v>2671.85</v>
      </c>
      <c r="AE568">
        <v>390.47</v>
      </c>
      <c r="AF568" s="70">
        <v>103488.66</v>
      </c>
      <c r="AG568" t="s">
        <v>751</v>
      </c>
      <c r="AH568" s="70">
        <v>29481</v>
      </c>
      <c r="AI568" s="70">
        <v>42149.71</v>
      </c>
      <c r="AJ568">
        <v>38.31</v>
      </c>
      <c r="AK568">
        <v>24.74</v>
      </c>
      <c r="AL568">
        <v>28.69</v>
      </c>
      <c r="AM568">
        <v>3.68</v>
      </c>
      <c r="AN568">
        <v>923.99</v>
      </c>
      <c r="AO568">
        <v>1.0164</v>
      </c>
      <c r="AP568" s="70">
        <v>1105.02</v>
      </c>
      <c r="AQ568" s="70">
        <v>1811.7</v>
      </c>
      <c r="AR568" s="70">
        <v>5228.21</v>
      </c>
      <c r="AS568">
        <v>473</v>
      </c>
      <c r="AT568">
        <v>289.36</v>
      </c>
      <c r="AU568" s="70">
        <v>8907.2900000000009</v>
      </c>
      <c r="AV568" s="70">
        <v>5472.32</v>
      </c>
      <c r="AW568">
        <v>0.5514</v>
      </c>
      <c r="AX568" s="70">
        <v>2598.81</v>
      </c>
      <c r="AY568">
        <v>0.26179999999999998</v>
      </c>
      <c r="AZ568">
        <v>926.66</v>
      </c>
      <c r="BA568">
        <v>9.3399999999999997E-2</v>
      </c>
      <c r="BB568">
        <v>927.33</v>
      </c>
      <c r="BC568">
        <v>9.3399999999999997E-2</v>
      </c>
      <c r="BD568" s="70">
        <v>9925.1200000000008</v>
      </c>
      <c r="BE568" s="70">
        <v>4762.6400000000003</v>
      </c>
      <c r="BF568">
        <v>1.6901999999999999</v>
      </c>
      <c r="BG568">
        <v>0.53669999999999995</v>
      </c>
      <c r="BH568">
        <v>0.2298</v>
      </c>
      <c r="BI568">
        <v>0.1817</v>
      </c>
      <c r="BJ568">
        <v>3.2500000000000001E-2</v>
      </c>
      <c r="BK568">
        <v>1.9300000000000001E-2</v>
      </c>
    </row>
    <row r="569" spans="1:63" x14ac:dyDescent="0.25">
      <c r="A569" t="s">
        <v>648</v>
      </c>
      <c r="B569">
        <v>50468</v>
      </c>
      <c r="C569">
        <v>48.24</v>
      </c>
      <c r="D569">
        <v>31.78</v>
      </c>
      <c r="E569" s="70">
        <v>1532.9</v>
      </c>
      <c r="F569" s="70">
        <v>1524.73</v>
      </c>
      <c r="G569">
        <v>8.3999999999999995E-3</v>
      </c>
      <c r="H569">
        <v>7.4000000000000003E-3</v>
      </c>
      <c r="I569">
        <v>1.2999999999999999E-3</v>
      </c>
      <c r="J569">
        <v>1.95E-2</v>
      </c>
      <c r="K569">
        <v>0.94259999999999999</v>
      </c>
      <c r="L569">
        <v>2.07E-2</v>
      </c>
      <c r="M569">
        <v>0.23369999999999999</v>
      </c>
      <c r="N569">
        <v>7.0000000000000001E-3</v>
      </c>
      <c r="O569">
        <v>0.11</v>
      </c>
      <c r="P569" s="70">
        <v>53852.639999999999</v>
      </c>
      <c r="Q569">
        <v>0.19309999999999999</v>
      </c>
      <c r="R569">
        <v>0.1996</v>
      </c>
      <c r="S569">
        <v>0.60719999999999996</v>
      </c>
      <c r="T569">
        <v>19.27</v>
      </c>
      <c r="U569">
        <v>10.15</v>
      </c>
      <c r="V569" s="70">
        <v>69775.95</v>
      </c>
      <c r="W569">
        <v>147.28</v>
      </c>
      <c r="X569" s="70">
        <v>156055.29999999999</v>
      </c>
      <c r="Y569">
        <v>0.81169999999999998</v>
      </c>
      <c r="Z569">
        <v>0.14419999999999999</v>
      </c>
      <c r="AA569">
        <v>4.41E-2</v>
      </c>
      <c r="AB569">
        <v>0.1883</v>
      </c>
      <c r="AC569">
        <v>156.06</v>
      </c>
      <c r="AD569" s="70">
        <v>4908.34</v>
      </c>
      <c r="AE569">
        <v>599.47</v>
      </c>
      <c r="AF569" s="70">
        <v>162376.16</v>
      </c>
      <c r="AG569" t="s">
        <v>751</v>
      </c>
      <c r="AH569" s="70">
        <v>37453</v>
      </c>
      <c r="AI569" s="70">
        <v>58050.23</v>
      </c>
      <c r="AJ569">
        <v>48.38</v>
      </c>
      <c r="AK569">
        <v>29.51</v>
      </c>
      <c r="AL569">
        <v>32.36</v>
      </c>
      <c r="AM569">
        <v>4.9000000000000004</v>
      </c>
      <c r="AN569" s="70">
        <v>1371.49</v>
      </c>
      <c r="AO569">
        <v>0.94740000000000002</v>
      </c>
      <c r="AP569" s="70">
        <v>1188.3399999999999</v>
      </c>
      <c r="AQ569" s="70">
        <v>1648.94</v>
      </c>
      <c r="AR569" s="70">
        <v>5215.97</v>
      </c>
      <c r="AS569">
        <v>422.01</v>
      </c>
      <c r="AT569">
        <v>226.32</v>
      </c>
      <c r="AU569" s="70">
        <v>8701.58</v>
      </c>
      <c r="AV569" s="70">
        <v>3756.43</v>
      </c>
      <c r="AW569">
        <v>0.38400000000000001</v>
      </c>
      <c r="AX569" s="70">
        <v>4541.46</v>
      </c>
      <c r="AY569">
        <v>0.46429999999999999</v>
      </c>
      <c r="AZ569">
        <v>988.29</v>
      </c>
      <c r="BA569">
        <v>0.10100000000000001</v>
      </c>
      <c r="BB569">
        <v>495.85</v>
      </c>
      <c r="BC569">
        <v>5.0700000000000002E-2</v>
      </c>
      <c r="BD569" s="70">
        <v>9782.02</v>
      </c>
      <c r="BE569" s="70">
        <v>2735.56</v>
      </c>
      <c r="BF569">
        <v>0.52549999999999997</v>
      </c>
      <c r="BG569">
        <v>0.53239999999999998</v>
      </c>
      <c r="BH569">
        <v>0.23569999999999999</v>
      </c>
      <c r="BI569">
        <v>0.1585</v>
      </c>
      <c r="BJ569">
        <v>4.4299999999999999E-2</v>
      </c>
      <c r="BK569">
        <v>2.9100000000000001E-2</v>
      </c>
    </row>
    <row r="570" spans="1:63" x14ac:dyDescent="0.25">
      <c r="A570" t="s">
        <v>649</v>
      </c>
      <c r="B570">
        <v>49031</v>
      </c>
      <c r="C570">
        <v>107.29</v>
      </c>
      <c r="D570">
        <v>9.02</v>
      </c>
      <c r="E570">
        <v>968.05</v>
      </c>
      <c r="F570">
        <v>941.77</v>
      </c>
      <c r="G570">
        <v>3.5000000000000001E-3</v>
      </c>
      <c r="H570">
        <v>5.1999999999999998E-3</v>
      </c>
      <c r="I570">
        <v>1.6999999999999999E-3</v>
      </c>
      <c r="J570">
        <v>2.2100000000000002E-2</v>
      </c>
      <c r="K570">
        <v>0.94840000000000002</v>
      </c>
      <c r="L570">
        <v>1.9199999999999998E-2</v>
      </c>
      <c r="M570">
        <v>0.47</v>
      </c>
      <c r="N570">
        <v>5.0000000000000001E-3</v>
      </c>
      <c r="O570">
        <v>0.151</v>
      </c>
      <c r="P570" s="70">
        <v>47977.18</v>
      </c>
      <c r="Q570">
        <v>0.2429</v>
      </c>
      <c r="R570">
        <v>0.17130000000000001</v>
      </c>
      <c r="S570">
        <v>0.58579999999999999</v>
      </c>
      <c r="T570">
        <v>16.57</v>
      </c>
      <c r="U570">
        <v>8.5500000000000007</v>
      </c>
      <c r="V570" s="70">
        <v>63335.63</v>
      </c>
      <c r="W570">
        <v>108.36</v>
      </c>
      <c r="X570" s="70">
        <v>119475.36</v>
      </c>
      <c r="Y570">
        <v>0.83919999999999995</v>
      </c>
      <c r="Z570">
        <v>9.35E-2</v>
      </c>
      <c r="AA570">
        <v>6.7299999999999999E-2</v>
      </c>
      <c r="AB570">
        <v>0.1608</v>
      </c>
      <c r="AC570">
        <v>119.48</v>
      </c>
      <c r="AD570" s="70">
        <v>3239.89</v>
      </c>
      <c r="AE570">
        <v>442.72</v>
      </c>
      <c r="AF570" s="70">
        <v>113673.11</v>
      </c>
      <c r="AG570" t="s">
        <v>751</v>
      </c>
      <c r="AH570" s="70">
        <v>30679</v>
      </c>
      <c r="AI570" s="70">
        <v>43848.43</v>
      </c>
      <c r="AJ570">
        <v>40.93</v>
      </c>
      <c r="AK570">
        <v>25.55</v>
      </c>
      <c r="AL570">
        <v>29.97</v>
      </c>
      <c r="AM570">
        <v>4.0199999999999996</v>
      </c>
      <c r="AN570" s="70">
        <v>1364.21</v>
      </c>
      <c r="AO570">
        <v>1.2012</v>
      </c>
      <c r="AP570" s="70">
        <v>1331.15</v>
      </c>
      <c r="AQ570" s="70">
        <v>1894.66</v>
      </c>
      <c r="AR570" s="70">
        <v>5266.38</v>
      </c>
      <c r="AS570">
        <v>476.67</v>
      </c>
      <c r="AT570">
        <v>260.07</v>
      </c>
      <c r="AU570" s="70">
        <v>9228.92</v>
      </c>
      <c r="AV570" s="70">
        <v>5270.5</v>
      </c>
      <c r="AW570">
        <v>0.49590000000000001</v>
      </c>
      <c r="AX570" s="70">
        <v>3379.02</v>
      </c>
      <c r="AY570">
        <v>0.31790000000000002</v>
      </c>
      <c r="AZ570" s="70">
        <v>1134.58</v>
      </c>
      <c r="BA570">
        <v>0.10680000000000001</v>
      </c>
      <c r="BB570">
        <v>843.89</v>
      </c>
      <c r="BC570">
        <v>7.9399999999999998E-2</v>
      </c>
      <c r="BD570" s="70">
        <v>10627.98</v>
      </c>
      <c r="BE570" s="70">
        <v>4190.4799999999996</v>
      </c>
      <c r="BF570">
        <v>1.3619000000000001</v>
      </c>
      <c r="BG570">
        <v>0.52059999999999995</v>
      </c>
      <c r="BH570">
        <v>0.21909999999999999</v>
      </c>
      <c r="BI570">
        <v>0.19950000000000001</v>
      </c>
      <c r="BJ570">
        <v>3.56E-2</v>
      </c>
      <c r="BK570">
        <v>2.53E-2</v>
      </c>
    </row>
    <row r="571" spans="1:63" x14ac:dyDescent="0.25">
      <c r="A571" t="s">
        <v>650</v>
      </c>
      <c r="B571">
        <v>45971</v>
      </c>
      <c r="C571">
        <v>78.48</v>
      </c>
      <c r="D571">
        <v>8.9499999999999993</v>
      </c>
      <c r="E571">
        <v>702.36</v>
      </c>
      <c r="F571">
        <v>723.42</v>
      </c>
      <c r="G571">
        <v>2.8999999999999998E-3</v>
      </c>
      <c r="H571">
        <v>4.1999999999999997E-3</v>
      </c>
      <c r="I571">
        <v>8.9999999999999998E-4</v>
      </c>
      <c r="J571">
        <v>1.1299999999999999E-2</v>
      </c>
      <c r="K571">
        <v>0.96650000000000003</v>
      </c>
      <c r="L571">
        <v>1.4200000000000001E-2</v>
      </c>
      <c r="M571">
        <v>0.37680000000000002</v>
      </c>
      <c r="N571">
        <v>6.0000000000000001E-3</v>
      </c>
      <c r="O571">
        <v>0.13980000000000001</v>
      </c>
      <c r="P571" s="70">
        <v>48109.440000000002</v>
      </c>
      <c r="Q571">
        <v>0.24809999999999999</v>
      </c>
      <c r="R571">
        <v>0.17199999999999999</v>
      </c>
      <c r="S571">
        <v>0.57999999999999996</v>
      </c>
      <c r="T571">
        <v>16.79</v>
      </c>
      <c r="U571">
        <v>6.03</v>
      </c>
      <c r="V571" s="70">
        <v>64757.34</v>
      </c>
      <c r="W571">
        <v>113.29</v>
      </c>
      <c r="X571" s="70">
        <v>113365.27</v>
      </c>
      <c r="Y571">
        <v>0.92500000000000004</v>
      </c>
      <c r="Z571">
        <v>3.8899999999999997E-2</v>
      </c>
      <c r="AA571">
        <v>3.61E-2</v>
      </c>
      <c r="AB571">
        <v>7.4999999999999997E-2</v>
      </c>
      <c r="AC571">
        <v>113.37</v>
      </c>
      <c r="AD571" s="70">
        <v>2725.27</v>
      </c>
      <c r="AE571">
        <v>435.48</v>
      </c>
      <c r="AF571" s="70">
        <v>99371.48</v>
      </c>
      <c r="AG571" t="s">
        <v>751</v>
      </c>
      <c r="AH571" s="70">
        <v>32817</v>
      </c>
      <c r="AI571" s="70">
        <v>45026.82</v>
      </c>
      <c r="AJ571">
        <v>36.65</v>
      </c>
      <c r="AK571">
        <v>23.44</v>
      </c>
      <c r="AL571">
        <v>25.72</v>
      </c>
      <c r="AM571">
        <v>4.91</v>
      </c>
      <c r="AN571" s="70">
        <v>1372.84</v>
      </c>
      <c r="AO571">
        <v>1.2789999999999999</v>
      </c>
      <c r="AP571" s="70">
        <v>1332.57</v>
      </c>
      <c r="AQ571" s="70">
        <v>1943.69</v>
      </c>
      <c r="AR571" s="70">
        <v>5362.96</v>
      </c>
      <c r="AS571">
        <v>326.69</v>
      </c>
      <c r="AT571">
        <v>297.08999999999997</v>
      </c>
      <c r="AU571" s="70">
        <v>9263</v>
      </c>
      <c r="AV571" s="70">
        <v>5423.41</v>
      </c>
      <c r="AW571">
        <v>0.50670000000000004</v>
      </c>
      <c r="AX571" s="70">
        <v>3072.27</v>
      </c>
      <c r="AY571">
        <v>0.28699999999999998</v>
      </c>
      <c r="AZ571" s="70">
        <v>1479.35</v>
      </c>
      <c r="BA571">
        <v>0.13819999999999999</v>
      </c>
      <c r="BB571">
        <v>727.9</v>
      </c>
      <c r="BC571">
        <v>6.8000000000000005E-2</v>
      </c>
      <c r="BD571" s="70">
        <v>10702.93</v>
      </c>
      <c r="BE571" s="70">
        <v>4998.17</v>
      </c>
      <c r="BF571">
        <v>1.6316999999999999</v>
      </c>
      <c r="BG571">
        <v>0.53080000000000005</v>
      </c>
      <c r="BH571">
        <v>0.2064</v>
      </c>
      <c r="BI571">
        <v>0.19259999999999999</v>
      </c>
      <c r="BJ571">
        <v>3.85E-2</v>
      </c>
      <c r="BK571">
        <v>3.1800000000000002E-2</v>
      </c>
    </row>
    <row r="572" spans="1:63" x14ac:dyDescent="0.25">
      <c r="A572" t="s">
        <v>651</v>
      </c>
      <c r="B572">
        <v>50252</v>
      </c>
      <c r="C572">
        <v>63.05</v>
      </c>
      <c r="D572">
        <v>17.87</v>
      </c>
      <c r="E572" s="70">
        <v>1126.78</v>
      </c>
      <c r="F572" s="70">
        <v>1086.8399999999999</v>
      </c>
      <c r="G572">
        <v>3.0000000000000001E-3</v>
      </c>
      <c r="H572">
        <v>9.1999999999999998E-3</v>
      </c>
      <c r="I572">
        <v>2E-3</v>
      </c>
      <c r="J572">
        <v>2.9899999999999999E-2</v>
      </c>
      <c r="K572">
        <v>0.9304</v>
      </c>
      <c r="L572">
        <v>2.5399999999999999E-2</v>
      </c>
      <c r="M572">
        <v>0.43340000000000001</v>
      </c>
      <c r="N572">
        <v>3.5000000000000001E-3</v>
      </c>
      <c r="O572">
        <v>0.14960000000000001</v>
      </c>
      <c r="P572" s="70">
        <v>49372.26</v>
      </c>
      <c r="Q572">
        <v>0.23130000000000001</v>
      </c>
      <c r="R572">
        <v>0.1825</v>
      </c>
      <c r="S572">
        <v>0.58620000000000005</v>
      </c>
      <c r="T572">
        <v>17.34</v>
      </c>
      <c r="U572">
        <v>9.7899999999999991</v>
      </c>
      <c r="V572" s="70">
        <v>62444.61</v>
      </c>
      <c r="W572">
        <v>111.3</v>
      </c>
      <c r="X572" s="70">
        <v>126916.51</v>
      </c>
      <c r="Y572">
        <v>0.82520000000000004</v>
      </c>
      <c r="Z572">
        <v>0.1258</v>
      </c>
      <c r="AA572">
        <v>4.9000000000000002E-2</v>
      </c>
      <c r="AB572">
        <v>0.17480000000000001</v>
      </c>
      <c r="AC572">
        <v>126.92</v>
      </c>
      <c r="AD572" s="70">
        <v>3667.49</v>
      </c>
      <c r="AE572">
        <v>502.48</v>
      </c>
      <c r="AF572" s="70">
        <v>124958.41</v>
      </c>
      <c r="AG572" t="s">
        <v>751</v>
      </c>
      <c r="AH572" s="70">
        <v>31206</v>
      </c>
      <c r="AI572" s="70">
        <v>44894.7</v>
      </c>
      <c r="AJ572">
        <v>44.92</v>
      </c>
      <c r="AK572">
        <v>27.3</v>
      </c>
      <c r="AL572">
        <v>32.18</v>
      </c>
      <c r="AM572">
        <v>4.22</v>
      </c>
      <c r="AN572" s="70">
        <v>1201.77</v>
      </c>
      <c r="AO572">
        <v>1.1177999999999999</v>
      </c>
      <c r="AP572" s="70">
        <v>1296.94</v>
      </c>
      <c r="AQ572" s="70">
        <v>1811.09</v>
      </c>
      <c r="AR572" s="70">
        <v>5296.45</v>
      </c>
      <c r="AS572">
        <v>453.17</v>
      </c>
      <c r="AT572">
        <v>250.28</v>
      </c>
      <c r="AU572" s="70">
        <v>9107.92</v>
      </c>
      <c r="AV572" s="70">
        <v>4897.6400000000003</v>
      </c>
      <c r="AW572">
        <v>0.46700000000000003</v>
      </c>
      <c r="AX572" s="70">
        <v>3658.54</v>
      </c>
      <c r="AY572">
        <v>0.34889999999999999</v>
      </c>
      <c r="AZ572" s="70">
        <v>1159.8599999999999</v>
      </c>
      <c r="BA572">
        <v>0.1106</v>
      </c>
      <c r="BB572">
        <v>770.54</v>
      </c>
      <c r="BC572">
        <v>7.3499999999999996E-2</v>
      </c>
      <c r="BD572" s="70">
        <v>10486.58</v>
      </c>
      <c r="BE572" s="70">
        <v>3584.71</v>
      </c>
      <c r="BF572">
        <v>1.0330999999999999</v>
      </c>
      <c r="BG572">
        <v>0.53069999999999995</v>
      </c>
      <c r="BH572">
        <v>0.2094</v>
      </c>
      <c r="BI572">
        <v>0.20519999999999999</v>
      </c>
      <c r="BJ572">
        <v>3.5099999999999999E-2</v>
      </c>
      <c r="BK572">
        <v>1.9699999999999999E-2</v>
      </c>
    </row>
    <row r="573" spans="1:63" x14ac:dyDescent="0.25">
      <c r="A573" t="s">
        <v>652</v>
      </c>
      <c r="B573">
        <v>45658</v>
      </c>
      <c r="C573">
        <v>91.14</v>
      </c>
      <c r="D573">
        <v>18.97</v>
      </c>
      <c r="E573" s="70">
        <v>1729.17</v>
      </c>
      <c r="F573" s="70">
        <v>1675.28</v>
      </c>
      <c r="G573">
        <v>6.7999999999999996E-3</v>
      </c>
      <c r="H573">
        <v>1.3100000000000001E-2</v>
      </c>
      <c r="I573">
        <v>1.5E-3</v>
      </c>
      <c r="J573">
        <v>3.6999999999999998E-2</v>
      </c>
      <c r="K573">
        <v>0.91339999999999999</v>
      </c>
      <c r="L573">
        <v>2.8199999999999999E-2</v>
      </c>
      <c r="M573">
        <v>0.4002</v>
      </c>
      <c r="N573">
        <v>5.8999999999999999E-3</v>
      </c>
      <c r="O573">
        <v>0.1462</v>
      </c>
      <c r="P573" s="70">
        <v>52040.33</v>
      </c>
      <c r="Q573">
        <v>0.22789999999999999</v>
      </c>
      <c r="R573">
        <v>0.19139999999999999</v>
      </c>
      <c r="S573">
        <v>0.58069999999999999</v>
      </c>
      <c r="T573">
        <v>18.77</v>
      </c>
      <c r="U573">
        <v>12.5</v>
      </c>
      <c r="V573" s="70">
        <v>69308.77</v>
      </c>
      <c r="W573">
        <v>134.02000000000001</v>
      </c>
      <c r="X573" s="70">
        <v>127886.59</v>
      </c>
      <c r="Y573">
        <v>0.77890000000000004</v>
      </c>
      <c r="Z573">
        <v>0.17899999999999999</v>
      </c>
      <c r="AA573">
        <v>4.2099999999999999E-2</v>
      </c>
      <c r="AB573">
        <v>0.22109999999999999</v>
      </c>
      <c r="AC573">
        <v>127.89</v>
      </c>
      <c r="AD573" s="70">
        <v>3701.78</v>
      </c>
      <c r="AE573">
        <v>479.95</v>
      </c>
      <c r="AF573" s="70">
        <v>131961.89000000001</v>
      </c>
      <c r="AG573" t="s">
        <v>751</v>
      </c>
      <c r="AH573" s="70">
        <v>31884</v>
      </c>
      <c r="AI573" s="70">
        <v>47134.239999999998</v>
      </c>
      <c r="AJ573">
        <v>45.67</v>
      </c>
      <c r="AK573">
        <v>27.81</v>
      </c>
      <c r="AL573">
        <v>33.31</v>
      </c>
      <c r="AM573">
        <v>4.18</v>
      </c>
      <c r="AN573" s="70">
        <v>1240.47</v>
      </c>
      <c r="AO573">
        <v>1.0565</v>
      </c>
      <c r="AP573" s="70">
        <v>1205.45</v>
      </c>
      <c r="AQ573" s="70">
        <v>1778.74</v>
      </c>
      <c r="AR573" s="70">
        <v>5337.24</v>
      </c>
      <c r="AS573">
        <v>455.24</v>
      </c>
      <c r="AT573">
        <v>283.61</v>
      </c>
      <c r="AU573" s="70">
        <v>9060.2800000000007</v>
      </c>
      <c r="AV573" s="70">
        <v>4594.3100000000004</v>
      </c>
      <c r="AW573">
        <v>0.45079999999999998</v>
      </c>
      <c r="AX573" s="70">
        <v>3806.09</v>
      </c>
      <c r="AY573">
        <v>0.37340000000000001</v>
      </c>
      <c r="AZ573" s="70">
        <v>1080.17</v>
      </c>
      <c r="BA573">
        <v>0.106</v>
      </c>
      <c r="BB573">
        <v>711.76</v>
      </c>
      <c r="BC573">
        <v>6.9800000000000001E-2</v>
      </c>
      <c r="BD573" s="70">
        <v>10192.33</v>
      </c>
      <c r="BE573" s="70">
        <v>3246.64</v>
      </c>
      <c r="BF573">
        <v>0.85609999999999997</v>
      </c>
      <c r="BG573">
        <v>0.54730000000000001</v>
      </c>
      <c r="BH573">
        <v>0.21479999999999999</v>
      </c>
      <c r="BI573">
        <v>0.1789</v>
      </c>
      <c r="BJ573">
        <v>3.6200000000000003E-2</v>
      </c>
      <c r="BK573">
        <v>2.2800000000000001E-2</v>
      </c>
    </row>
    <row r="574" spans="1:63" x14ac:dyDescent="0.25">
      <c r="A574" t="s">
        <v>653</v>
      </c>
      <c r="B574">
        <v>45021</v>
      </c>
      <c r="C574">
        <v>89.43</v>
      </c>
      <c r="D574">
        <v>17.84</v>
      </c>
      <c r="E574" s="70">
        <v>1595.73</v>
      </c>
      <c r="F574" s="70">
        <v>1564.77</v>
      </c>
      <c r="G574">
        <v>2.3999999999999998E-3</v>
      </c>
      <c r="H574">
        <v>7.0000000000000001E-3</v>
      </c>
      <c r="I574">
        <v>1.1999999999999999E-3</v>
      </c>
      <c r="J574">
        <v>8.6999999999999994E-3</v>
      </c>
      <c r="K574">
        <v>0.96150000000000002</v>
      </c>
      <c r="L574">
        <v>1.9300000000000001E-2</v>
      </c>
      <c r="M574">
        <v>0.56120000000000003</v>
      </c>
      <c r="N574">
        <v>8.0000000000000004E-4</v>
      </c>
      <c r="O574">
        <v>0.16</v>
      </c>
      <c r="P574" s="70">
        <v>48346.31</v>
      </c>
      <c r="Q574">
        <v>0.23430000000000001</v>
      </c>
      <c r="R574">
        <v>0.17929999999999999</v>
      </c>
      <c r="S574">
        <v>0.58650000000000002</v>
      </c>
      <c r="T574">
        <v>18.12</v>
      </c>
      <c r="U574">
        <v>11.55</v>
      </c>
      <c r="V574" s="70">
        <v>65107.79</v>
      </c>
      <c r="W574">
        <v>133.58000000000001</v>
      </c>
      <c r="X574" s="70">
        <v>86565.119999999995</v>
      </c>
      <c r="Y574">
        <v>0.79069999999999996</v>
      </c>
      <c r="Z574">
        <v>0.1381</v>
      </c>
      <c r="AA574">
        <v>7.1199999999999999E-2</v>
      </c>
      <c r="AB574">
        <v>0.20930000000000001</v>
      </c>
      <c r="AC574">
        <v>86.57</v>
      </c>
      <c r="AD574" s="70">
        <v>2284.7399999999998</v>
      </c>
      <c r="AE574">
        <v>323.52999999999997</v>
      </c>
      <c r="AF574" s="70">
        <v>84211.13</v>
      </c>
      <c r="AG574" t="s">
        <v>751</v>
      </c>
      <c r="AH574" s="70">
        <v>28132</v>
      </c>
      <c r="AI574" s="70">
        <v>39702.49</v>
      </c>
      <c r="AJ574">
        <v>36.4</v>
      </c>
      <c r="AK574">
        <v>25.14</v>
      </c>
      <c r="AL574">
        <v>28.26</v>
      </c>
      <c r="AM574">
        <v>3.92</v>
      </c>
      <c r="AN574">
        <v>786.35</v>
      </c>
      <c r="AO574">
        <v>0.90980000000000005</v>
      </c>
      <c r="AP574" s="70">
        <v>1159.69</v>
      </c>
      <c r="AQ574" s="70">
        <v>1932.72</v>
      </c>
      <c r="AR574" s="70">
        <v>5290.18</v>
      </c>
      <c r="AS574">
        <v>434.62</v>
      </c>
      <c r="AT574">
        <v>240.57</v>
      </c>
      <c r="AU574" s="70">
        <v>9057.7800000000007</v>
      </c>
      <c r="AV574" s="70">
        <v>6171.17</v>
      </c>
      <c r="AW574">
        <v>0.60829999999999995</v>
      </c>
      <c r="AX574" s="70">
        <v>2007.65</v>
      </c>
      <c r="AY574">
        <v>0.19789999999999999</v>
      </c>
      <c r="AZ574">
        <v>865.19</v>
      </c>
      <c r="BA574">
        <v>8.5300000000000001E-2</v>
      </c>
      <c r="BB574" s="70">
        <v>1101.57</v>
      </c>
      <c r="BC574">
        <v>0.1086</v>
      </c>
      <c r="BD574" s="70">
        <v>10145.57</v>
      </c>
      <c r="BE574" s="70">
        <v>5433.62</v>
      </c>
      <c r="BF574">
        <v>2.2936000000000001</v>
      </c>
      <c r="BG574">
        <v>0.52129999999999999</v>
      </c>
      <c r="BH574">
        <v>0.2429</v>
      </c>
      <c r="BI574">
        <v>0.17730000000000001</v>
      </c>
      <c r="BJ574">
        <v>3.6999999999999998E-2</v>
      </c>
      <c r="BK574">
        <v>2.1499999999999998E-2</v>
      </c>
    </row>
    <row r="575" spans="1:63" x14ac:dyDescent="0.25">
      <c r="A575" t="s">
        <v>654</v>
      </c>
      <c r="B575">
        <v>45039</v>
      </c>
      <c r="C575">
        <v>36.9</v>
      </c>
      <c r="D575">
        <v>32.520000000000003</v>
      </c>
      <c r="E575" s="70">
        <v>1142.79</v>
      </c>
      <c r="F575" s="70">
        <v>1115.08</v>
      </c>
      <c r="G575">
        <v>2.5999999999999999E-3</v>
      </c>
      <c r="H575">
        <v>5.2499999999999998E-2</v>
      </c>
      <c r="I575">
        <v>1.6000000000000001E-3</v>
      </c>
      <c r="J575">
        <v>6.3700000000000007E-2</v>
      </c>
      <c r="K575">
        <v>0.82879999999999998</v>
      </c>
      <c r="L575">
        <v>5.0799999999999998E-2</v>
      </c>
      <c r="M575">
        <v>0.65239999999999998</v>
      </c>
      <c r="N575">
        <v>2.01E-2</v>
      </c>
      <c r="O575">
        <v>0.17230000000000001</v>
      </c>
      <c r="P575" s="70">
        <v>49464.9</v>
      </c>
      <c r="Q575">
        <v>0.25800000000000001</v>
      </c>
      <c r="R575">
        <v>0.1595</v>
      </c>
      <c r="S575">
        <v>0.58250000000000002</v>
      </c>
      <c r="T575">
        <v>17.2</v>
      </c>
      <c r="U575">
        <v>9.86</v>
      </c>
      <c r="V575" s="70">
        <v>63666.29</v>
      </c>
      <c r="W575">
        <v>112.36</v>
      </c>
      <c r="X575" s="70">
        <v>78602.710000000006</v>
      </c>
      <c r="Y575">
        <v>0.79659999999999997</v>
      </c>
      <c r="Z575">
        <v>0.14430000000000001</v>
      </c>
      <c r="AA575">
        <v>5.91E-2</v>
      </c>
      <c r="AB575">
        <v>0.2034</v>
      </c>
      <c r="AC575">
        <v>78.599999999999994</v>
      </c>
      <c r="AD575" s="70">
        <v>2292.7800000000002</v>
      </c>
      <c r="AE575">
        <v>363.47</v>
      </c>
      <c r="AF575" s="70">
        <v>76058.19</v>
      </c>
      <c r="AG575" t="s">
        <v>751</v>
      </c>
      <c r="AH575" s="70">
        <v>25966</v>
      </c>
      <c r="AI575" s="70">
        <v>38128.57</v>
      </c>
      <c r="AJ575">
        <v>42.47</v>
      </c>
      <c r="AK575">
        <v>27.62</v>
      </c>
      <c r="AL575">
        <v>31.9</v>
      </c>
      <c r="AM575">
        <v>4.53</v>
      </c>
      <c r="AN575">
        <v>937.91</v>
      </c>
      <c r="AO575">
        <v>1.0189999999999999</v>
      </c>
      <c r="AP575" s="70">
        <v>1319.64</v>
      </c>
      <c r="AQ575" s="70">
        <v>1963.25</v>
      </c>
      <c r="AR575" s="70">
        <v>5739.35</v>
      </c>
      <c r="AS575">
        <v>434.18</v>
      </c>
      <c r="AT575">
        <v>246.5</v>
      </c>
      <c r="AU575" s="70">
        <v>9702.93</v>
      </c>
      <c r="AV575" s="70">
        <v>6575.93</v>
      </c>
      <c r="AW575">
        <v>0.5998</v>
      </c>
      <c r="AX575" s="70">
        <v>2076.39</v>
      </c>
      <c r="AY575">
        <v>0.18940000000000001</v>
      </c>
      <c r="AZ575" s="70">
        <v>1033.74</v>
      </c>
      <c r="BA575">
        <v>9.4299999999999995E-2</v>
      </c>
      <c r="BB575" s="70">
        <v>1277.24</v>
      </c>
      <c r="BC575">
        <v>0.11650000000000001</v>
      </c>
      <c r="BD575" s="70">
        <v>10963.3</v>
      </c>
      <c r="BE575" s="70">
        <v>5598.65</v>
      </c>
      <c r="BF575">
        <v>2.4110999999999998</v>
      </c>
      <c r="BG575">
        <v>0.55269999999999997</v>
      </c>
      <c r="BH575">
        <v>0.23799999999999999</v>
      </c>
      <c r="BI575">
        <v>0.2051</v>
      </c>
      <c r="BJ575">
        <v>3.09E-2</v>
      </c>
      <c r="BK575">
        <v>1.8800000000000001E-2</v>
      </c>
    </row>
    <row r="576" spans="1:63" x14ac:dyDescent="0.25">
      <c r="A576" t="s">
        <v>655</v>
      </c>
      <c r="B576">
        <v>48389</v>
      </c>
      <c r="C576">
        <v>106.19</v>
      </c>
      <c r="D576">
        <v>18.37</v>
      </c>
      <c r="E576" s="70">
        <v>1950.71</v>
      </c>
      <c r="F576" s="70">
        <v>1937.81</v>
      </c>
      <c r="G576">
        <v>3.0000000000000001E-3</v>
      </c>
      <c r="H576">
        <v>5.4999999999999997E-3</v>
      </c>
      <c r="I576">
        <v>1E-3</v>
      </c>
      <c r="J576">
        <v>8.9999999999999993E-3</v>
      </c>
      <c r="K576">
        <v>0.96509999999999996</v>
      </c>
      <c r="L576">
        <v>1.6299999999999999E-2</v>
      </c>
      <c r="M576">
        <v>0.39810000000000001</v>
      </c>
      <c r="N576">
        <v>2.2000000000000001E-3</v>
      </c>
      <c r="O576">
        <v>0.1411</v>
      </c>
      <c r="P576" s="70">
        <v>51832.32</v>
      </c>
      <c r="Q576">
        <v>0.1754</v>
      </c>
      <c r="R576">
        <v>0.18640000000000001</v>
      </c>
      <c r="S576">
        <v>0.63819999999999999</v>
      </c>
      <c r="T576">
        <v>19.170000000000002</v>
      </c>
      <c r="U576">
        <v>13.02</v>
      </c>
      <c r="V576" s="70">
        <v>69544.42</v>
      </c>
      <c r="W576">
        <v>144.51</v>
      </c>
      <c r="X576" s="70">
        <v>114269.36</v>
      </c>
      <c r="Y576">
        <v>0.84489999999999998</v>
      </c>
      <c r="Z576">
        <v>0.1042</v>
      </c>
      <c r="AA576">
        <v>5.0999999999999997E-2</v>
      </c>
      <c r="AB576">
        <v>0.15509999999999999</v>
      </c>
      <c r="AC576">
        <v>114.27</v>
      </c>
      <c r="AD576" s="70">
        <v>3009.95</v>
      </c>
      <c r="AE576">
        <v>414.37</v>
      </c>
      <c r="AF576" s="70">
        <v>116433.1</v>
      </c>
      <c r="AG576" t="s">
        <v>751</v>
      </c>
      <c r="AH576" s="70">
        <v>32465</v>
      </c>
      <c r="AI576" s="70">
        <v>46704.42</v>
      </c>
      <c r="AJ576">
        <v>39.93</v>
      </c>
      <c r="AK576">
        <v>25.46</v>
      </c>
      <c r="AL576">
        <v>28.27</v>
      </c>
      <c r="AM576">
        <v>4.45</v>
      </c>
      <c r="AN576">
        <v>881.95</v>
      </c>
      <c r="AO576">
        <v>0.96209999999999996</v>
      </c>
      <c r="AP576" s="70">
        <v>1102.9000000000001</v>
      </c>
      <c r="AQ576" s="70">
        <v>1845.3</v>
      </c>
      <c r="AR576" s="70">
        <v>4956.29</v>
      </c>
      <c r="AS576">
        <v>401.41</v>
      </c>
      <c r="AT576">
        <v>226.94</v>
      </c>
      <c r="AU576" s="70">
        <v>8532.85</v>
      </c>
      <c r="AV576" s="70">
        <v>5026.68</v>
      </c>
      <c r="AW576">
        <v>0.5232</v>
      </c>
      <c r="AX576" s="70">
        <v>2940.79</v>
      </c>
      <c r="AY576">
        <v>0.30609999999999998</v>
      </c>
      <c r="AZ576">
        <v>944.2</v>
      </c>
      <c r="BA576">
        <v>9.8299999999999998E-2</v>
      </c>
      <c r="BB576">
        <v>696.24</v>
      </c>
      <c r="BC576">
        <v>7.2499999999999995E-2</v>
      </c>
      <c r="BD576" s="70">
        <v>9607.91</v>
      </c>
      <c r="BE576" s="70">
        <v>4349.47</v>
      </c>
      <c r="BF576">
        <v>1.2736000000000001</v>
      </c>
      <c r="BG576">
        <v>0.54390000000000005</v>
      </c>
      <c r="BH576">
        <v>0.22489999999999999</v>
      </c>
      <c r="BI576">
        <v>0.16919999999999999</v>
      </c>
      <c r="BJ576">
        <v>3.7600000000000001E-2</v>
      </c>
      <c r="BK576">
        <v>2.4500000000000001E-2</v>
      </c>
    </row>
    <row r="577" spans="1:63" x14ac:dyDescent="0.25">
      <c r="A577" t="s">
        <v>656</v>
      </c>
      <c r="B577">
        <v>45054</v>
      </c>
      <c r="C577">
        <v>33.049999999999997</v>
      </c>
      <c r="D577">
        <v>127.49</v>
      </c>
      <c r="E577" s="70">
        <v>4213.1499999999996</v>
      </c>
      <c r="F577" s="70">
        <v>3935.75</v>
      </c>
      <c r="G577">
        <v>1.15E-2</v>
      </c>
      <c r="H577">
        <v>0.1211</v>
      </c>
      <c r="I577">
        <v>1.6999999999999999E-3</v>
      </c>
      <c r="J577">
        <v>5.1299999999999998E-2</v>
      </c>
      <c r="K577">
        <v>0.74080000000000001</v>
      </c>
      <c r="L577">
        <v>7.3599999999999999E-2</v>
      </c>
      <c r="M577">
        <v>0.55469999999999997</v>
      </c>
      <c r="N577">
        <v>1.2200000000000001E-2</v>
      </c>
      <c r="O577">
        <v>0.1512</v>
      </c>
      <c r="P577" s="70">
        <v>55951.51</v>
      </c>
      <c r="Q577">
        <v>0.21079999999999999</v>
      </c>
      <c r="R577">
        <v>0.19320000000000001</v>
      </c>
      <c r="S577">
        <v>0.59599999999999997</v>
      </c>
      <c r="T577">
        <v>18.25</v>
      </c>
      <c r="U577">
        <v>25.9</v>
      </c>
      <c r="V577" s="70">
        <v>77276.58</v>
      </c>
      <c r="W577">
        <v>160</v>
      </c>
      <c r="X577" s="70">
        <v>110202.24000000001</v>
      </c>
      <c r="Y577">
        <v>0.73180000000000001</v>
      </c>
      <c r="Z577">
        <v>0.23599999999999999</v>
      </c>
      <c r="AA577">
        <v>3.2199999999999999E-2</v>
      </c>
      <c r="AB577">
        <v>0.26819999999999999</v>
      </c>
      <c r="AC577">
        <v>110.2</v>
      </c>
      <c r="AD577" s="70">
        <v>4145.74</v>
      </c>
      <c r="AE577">
        <v>553.04999999999995</v>
      </c>
      <c r="AF577" s="70">
        <v>113825.25</v>
      </c>
      <c r="AG577" t="s">
        <v>751</v>
      </c>
      <c r="AH577" s="70">
        <v>27585</v>
      </c>
      <c r="AI577" s="70">
        <v>42977.120000000003</v>
      </c>
      <c r="AJ577">
        <v>56.16</v>
      </c>
      <c r="AK577">
        <v>35.520000000000003</v>
      </c>
      <c r="AL577">
        <v>39.85</v>
      </c>
      <c r="AM577">
        <v>4.84</v>
      </c>
      <c r="AN577">
        <v>814.02</v>
      </c>
      <c r="AO577">
        <v>1.0936999999999999</v>
      </c>
      <c r="AP577" s="70">
        <v>1197.79</v>
      </c>
      <c r="AQ577" s="70">
        <v>1782.66</v>
      </c>
      <c r="AR577" s="70">
        <v>5948.97</v>
      </c>
      <c r="AS577">
        <v>567.24</v>
      </c>
      <c r="AT577">
        <v>279.44</v>
      </c>
      <c r="AU577" s="70">
        <v>9776.09</v>
      </c>
      <c r="AV577" s="70">
        <v>4972.33</v>
      </c>
      <c r="AW577">
        <v>0.45929999999999999</v>
      </c>
      <c r="AX577" s="70">
        <v>3990.6</v>
      </c>
      <c r="AY577">
        <v>0.36859999999999998</v>
      </c>
      <c r="AZ577">
        <v>834.83</v>
      </c>
      <c r="BA577">
        <v>7.7100000000000002E-2</v>
      </c>
      <c r="BB577" s="70">
        <v>1028.82</v>
      </c>
      <c r="BC577">
        <v>9.5000000000000001E-2</v>
      </c>
      <c r="BD577" s="70">
        <v>10826.58</v>
      </c>
      <c r="BE577" s="70">
        <v>3276.96</v>
      </c>
      <c r="BF577">
        <v>0.99490000000000001</v>
      </c>
      <c r="BG577">
        <v>0.56659999999999999</v>
      </c>
      <c r="BH577">
        <v>0.21490000000000001</v>
      </c>
      <c r="BI577">
        <v>0.1691</v>
      </c>
      <c r="BJ577">
        <v>2.8500000000000001E-2</v>
      </c>
      <c r="BK577">
        <v>2.0799999999999999E-2</v>
      </c>
    </row>
    <row r="578" spans="1:63" x14ac:dyDescent="0.25">
      <c r="A578" t="s">
        <v>657</v>
      </c>
      <c r="B578">
        <v>46359</v>
      </c>
      <c r="C578">
        <v>39.43</v>
      </c>
      <c r="D578">
        <v>156.61000000000001</v>
      </c>
      <c r="E578" s="70">
        <v>6174.73</v>
      </c>
      <c r="F578" s="70">
        <v>5820.22</v>
      </c>
      <c r="G578">
        <v>1.67E-2</v>
      </c>
      <c r="H578">
        <v>3.6200000000000003E-2</v>
      </c>
      <c r="I578">
        <v>1.1999999999999999E-3</v>
      </c>
      <c r="J578">
        <v>2.58E-2</v>
      </c>
      <c r="K578">
        <v>0.88160000000000005</v>
      </c>
      <c r="L578">
        <v>3.8399999999999997E-2</v>
      </c>
      <c r="M578">
        <v>0.32919999999999999</v>
      </c>
      <c r="N578">
        <v>1.24E-2</v>
      </c>
      <c r="O578">
        <v>0.13389999999999999</v>
      </c>
      <c r="P578" s="70">
        <v>60601.83</v>
      </c>
      <c r="Q578">
        <v>0.21429999999999999</v>
      </c>
      <c r="R578">
        <v>0.20580000000000001</v>
      </c>
      <c r="S578">
        <v>0.57989999999999997</v>
      </c>
      <c r="T578">
        <v>19.23</v>
      </c>
      <c r="U578">
        <v>30.05</v>
      </c>
      <c r="V578" s="70">
        <v>85923.199999999997</v>
      </c>
      <c r="W578">
        <v>202.43</v>
      </c>
      <c r="X578" s="70">
        <v>152154.04</v>
      </c>
      <c r="Y578">
        <v>0.73060000000000003</v>
      </c>
      <c r="Z578">
        <v>0.2339</v>
      </c>
      <c r="AA578">
        <v>3.56E-2</v>
      </c>
      <c r="AB578">
        <v>0.26939999999999997</v>
      </c>
      <c r="AC578">
        <v>152.15</v>
      </c>
      <c r="AD578" s="70">
        <v>6091.32</v>
      </c>
      <c r="AE578">
        <v>714.87</v>
      </c>
      <c r="AF578" s="70">
        <v>168368.48</v>
      </c>
      <c r="AG578" t="s">
        <v>751</v>
      </c>
      <c r="AH578" s="70">
        <v>35543</v>
      </c>
      <c r="AI578" s="70">
        <v>53875.06</v>
      </c>
      <c r="AJ578">
        <v>63.8</v>
      </c>
      <c r="AK578">
        <v>37.409999999999997</v>
      </c>
      <c r="AL578">
        <v>41.77</v>
      </c>
      <c r="AM578">
        <v>4.3600000000000003</v>
      </c>
      <c r="AN578" s="70">
        <v>1763.42</v>
      </c>
      <c r="AO578">
        <v>0.94299999999999995</v>
      </c>
      <c r="AP578" s="70">
        <v>1258.52</v>
      </c>
      <c r="AQ578" s="70">
        <v>1846.84</v>
      </c>
      <c r="AR578" s="70">
        <v>5929.31</v>
      </c>
      <c r="AS578">
        <v>596.05999999999995</v>
      </c>
      <c r="AT578">
        <v>289.5</v>
      </c>
      <c r="AU578" s="70">
        <v>9920.23</v>
      </c>
      <c r="AV578" s="70">
        <v>3590.37</v>
      </c>
      <c r="AW578">
        <v>0.33879999999999999</v>
      </c>
      <c r="AX578" s="70">
        <v>5683.06</v>
      </c>
      <c r="AY578">
        <v>0.53620000000000001</v>
      </c>
      <c r="AZ578">
        <v>715.94</v>
      </c>
      <c r="BA578">
        <v>6.7599999999999993E-2</v>
      </c>
      <c r="BB578">
        <v>609.30999999999995</v>
      </c>
      <c r="BC578">
        <v>5.7500000000000002E-2</v>
      </c>
      <c r="BD578" s="70">
        <v>10598.68</v>
      </c>
      <c r="BE578" s="70">
        <v>2008.36</v>
      </c>
      <c r="BF578">
        <v>0.40139999999999998</v>
      </c>
      <c r="BG578">
        <v>0.58199999999999996</v>
      </c>
      <c r="BH578">
        <v>0.23250000000000001</v>
      </c>
      <c r="BI578">
        <v>0.13780000000000001</v>
      </c>
      <c r="BJ578">
        <v>3.15E-2</v>
      </c>
      <c r="BK578">
        <v>1.61E-2</v>
      </c>
    </row>
    <row r="579" spans="1:63" x14ac:dyDescent="0.25">
      <c r="A579" t="s">
        <v>658</v>
      </c>
      <c r="B579">
        <v>47225</v>
      </c>
      <c r="C579">
        <v>59.71</v>
      </c>
      <c r="D579">
        <v>48.02</v>
      </c>
      <c r="E579" s="70">
        <v>2867.54</v>
      </c>
      <c r="F579" s="70">
        <v>2757.2</v>
      </c>
      <c r="G579">
        <v>1.38E-2</v>
      </c>
      <c r="H579">
        <v>1.29E-2</v>
      </c>
      <c r="I579">
        <v>1.5E-3</v>
      </c>
      <c r="J579">
        <v>2.01E-2</v>
      </c>
      <c r="K579">
        <v>0.93110000000000004</v>
      </c>
      <c r="L579">
        <v>2.07E-2</v>
      </c>
      <c r="M579">
        <v>0.18060000000000001</v>
      </c>
      <c r="N579">
        <v>6.6E-3</v>
      </c>
      <c r="O579">
        <v>0.10780000000000001</v>
      </c>
      <c r="P579" s="70">
        <v>58413.78</v>
      </c>
      <c r="Q579">
        <v>0.1903</v>
      </c>
      <c r="R579">
        <v>0.2167</v>
      </c>
      <c r="S579">
        <v>0.59289999999999998</v>
      </c>
      <c r="T579">
        <v>19.63</v>
      </c>
      <c r="U579">
        <v>14.19</v>
      </c>
      <c r="V579" s="70">
        <v>79862.929999999993</v>
      </c>
      <c r="W579">
        <v>198.38</v>
      </c>
      <c r="X579" s="70">
        <v>179980.01</v>
      </c>
      <c r="Y579">
        <v>0.85029999999999994</v>
      </c>
      <c r="Z579">
        <v>0.1195</v>
      </c>
      <c r="AA579">
        <v>3.0300000000000001E-2</v>
      </c>
      <c r="AB579">
        <v>0.1497</v>
      </c>
      <c r="AC579">
        <v>179.98</v>
      </c>
      <c r="AD579" s="70">
        <v>6355.42</v>
      </c>
      <c r="AE579">
        <v>826.29</v>
      </c>
      <c r="AF579" s="70">
        <v>196394.59</v>
      </c>
      <c r="AG579" t="s">
        <v>751</v>
      </c>
      <c r="AH579" s="70">
        <v>41561</v>
      </c>
      <c r="AI579" s="70">
        <v>74552.490000000005</v>
      </c>
      <c r="AJ579">
        <v>57.07</v>
      </c>
      <c r="AK579">
        <v>34.130000000000003</v>
      </c>
      <c r="AL579">
        <v>35.54</v>
      </c>
      <c r="AM579">
        <v>4.0199999999999996</v>
      </c>
      <c r="AN579" s="70">
        <v>1726.47</v>
      </c>
      <c r="AO579">
        <v>0.82220000000000004</v>
      </c>
      <c r="AP579" s="70">
        <v>1167.95</v>
      </c>
      <c r="AQ579" s="70">
        <v>1780.17</v>
      </c>
      <c r="AR579" s="70">
        <v>5423.78</v>
      </c>
      <c r="AS579">
        <v>528.45000000000005</v>
      </c>
      <c r="AT579">
        <v>263.05</v>
      </c>
      <c r="AU579" s="70">
        <v>9163.4</v>
      </c>
      <c r="AV579" s="70">
        <v>3199.65</v>
      </c>
      <c r="AW579">
        <v>0.31519999999999998</v>
      </c>
      <c r="AX579" s="70">
        <v>5783.81</v>
      </c>
      <c r="AY579">
        <v>0.56969999999999998</v>
      </c>
      <c r="AZ579">
        <v>755.52</v>
      </c>
      <c r="BA579">
        <v>7.4399999999999994E-2</v>
      </c>
      <c r="BB579">
        <v>412.97</v>
      </c>
      <c r="BC579">
        <v>4.07E-2</v>
      </c>
      <c r="BD579" s="70">
        <v>10151.950000000001</v>
      </c>
      <c r="BE579" s="70">
        <v>1869.76</v>
      </c>
      <c r="BF579">
        <v>0.2477</v>
      </c>
      <c r="BG579">
        <v>0.56479999999999997</v>
      </c>
      <c r="BH579">
        <v>0.22969999999999999</v>
      </c>
      <c r="BI579">
        <v>0.14219999999999999</v>
      </c>
      <c r="BJ579">
        <v>3.8600000000000002E-2</v>
      </c>
      <c r="BK579">
        <v>2.47E-2</v>
      </c>
    </row>
    <row r="580" spans="1:63" x14ac:dyDescent="0.25">
      <c r="A580" t="s">
        <v>659</v>
      </c>
      <c r="B580">
        <v>47696</v>
      </c>
      <c r="C580">
        <v>139.52000000000001</v>
      </c>
      <c r="D580">
        <v>14.57</v>
      </c>
      <c r="E580" s="70">
        <v>2032.88</v>
      </c>
      <c r="F580" s="70">
        <v>1991.21</v>
      </c>
      <c r="G580">
        <v>2.8999999999999998E-3</v>
      </c>
      <c r="H580">
        <v>5.4000000000000003E-3</v>
      </c>
      <c r="I580">
        <v>1.4E-3</v>
      </c>
      <c r="J580">
        <v>8.0999999999999996E-3</v>
      </c>
      <c r="K580">
        <v>0.96779999999999999</v>
      </c>
      <c r="L580">
        <v>1.44E-2</v>
      </c>
      <c r="M580">
        <v>0.4304</v>
      </c>
      <c r="N580">
        <v>1.06E-2</v>
      </c>
      <c r="O580">
        <v>0.14799999999999999</v>
      </c>
      <c r="P580" s="70">
        <v>53249.77</v>
      </c>
      <c r="Q580">
        <v>0.1835</v>
      </c>
      <c r="R580">
        <v>0.1988</v>
      </c>
      <c r="S580">
        <v>0.61780000000000002</v>
      </c>
      <c r="T580">
        <v>18.68</v>
      </c>
      <c r="U580">
        <v>13.5</v>
      </c>
      <c r="V580" s="70">
        <v>69352.25</v>
      </c>
      <c r="W580">
        <v>145.71</v>
      </c>
      <c r="X580" s="70">
        <v>121507.33</v>
      </c>
      <c r="Y580">
        <v>0.79210000000000003</v>
      </c>
      <c r="Z580">
        <v>0.13039999999999999</v>
      </c>
      <c r="AA580">
        <v>7.7499999999999999E-2</v>
      </c>
      <c r="AB580">
        <v>0.2079</v>
      </c>
      <c r="AC580">
        <v>121.51</v>
      </c>
      <c r="AD580" s="70">
        <v>3207</v>
      </c>
      <c r="AE580">
        <v>404.51</v>
      </c>
      <c r="AF580" s="70">
        <v>120334.58</v>
      </c>
      <c r="AG580" t="s">
        <v>751</v>
      </c>
      <c r="AH580" s="70">
        <v>31809</v>
      </c>
      <c r="AI580" s="70">
        <v>46360.6</v>
      </c>
      <c r="AJ580">
        <v>36.770000000000003</v>
      </c>
      <c r="AK580">
        <v>25.61</v>
      </c>
      <c r="AL580">
        <v>27.52</v>
      </c>
      <c r="AM580">
        <v>4.3600000000000003</v>
      </c>
      <c r="AN580">
        <v>867.91</v>
      </c>
      <c r="AO580">
        <v>0.97119999999999995</v>
      </c>
      <c r="AP580" s="70">
        <v>1133.69</v>
      </c>
      <c r="AQ580" s="70">
        <v>1942.14</v>
      </c>
      <c r="AR580" s="70">
        <v>5173.4399999999996</v>
      </c>
      <c r="AS580">
        <v>394.28</v>
      </c>
      <c r="AT580">
        <v>217.18</v>
      </c>
      <c r="AU580" s="70">
        <v>8860.74</v>
      </c>
      <c r="AV580" s="70">
        <v>5046.17</v>
      </c>
      <c r="AW580">
        <v>0.50900000000000001</v>
      </c>
      <c r="AX580" s="70">
        <v>3120.84</v>
      </c>
      <c r="AY580">
        <v>0.31480000000000002</v>
      </c>
      <c r="AZ580">
        <v>925.88</v>
      </c>
      <c r="BA580">
        <v>9.3399999999999997E-2</v>
      </c>
      <c r="BB580">
        <v>820.21</v>
      </c>
      <c r="BC580">
        <v>8.2699999999999996E-2</v>
      </c>
      <c r="BD580" s="70">
        <v>9913.09</v>
      </c>
      <c r="BE580" s="70">
        <v>4273.59</v>
      </c>
      <c r="BF580">
        <v>1.2476</v>
      </c>
      <c r="BG580">
        <v>0.54359999999999997</v>
      </c>
      <c r="BH580">
        <v>0.22090000000000001</v>
      </c>
      <c r="BI580">
        <v>0.17130000000000001</v>
      </c>
      <c r="BJ580">
        <v>3.8800000000000001E-2</v>
      </c>
      <c r="BK580">
        <v>2.5399999999999999E-2</v>
      </c>
    </row>
    <row r="581" spans="1:63" x14ac:dyDescent="0.25">
      <c r="A581" t="s">
        <v>660</v>
      </c>
      <c r="B581">
        <v>46219</v>
      </c>
      <c r="C581">
        <v>78.569999999999993</v>
      </c>
      <c r="D581">
        <v>14.79</v>
      </c>
      <c r="E581" s="70">
        <v>1161.82</v>
      </c>
      <c r="F581" s="70">
        <v>1167.25</v>
      </c>
      <c r="G581">
        <v>4.8999999999999998E-3</v>
      </c>
      <c r="H581">
        <v>7.1000000000000004E-3</v>
      </c>
      <c r="I581">
        <v>8.0000000000000004E-4</v>
      </c>
      <c r="J581">
        <v>2.6599999999999999E-2</v>
      </c>
      <c r="K581">
        <v>0.93899999999999995</v>
      </c>
      <c r="L581">
        <v>2.1600000000000001E-2</v>
      </c>
      <c r="M581">
        <v>0.29210000000000003</v>
      </c>
      <c r="N581">
        <v>3.0000000000000001E-3</v>
      </c>
      <c r="O581">
        <v>0.1336</v>
      </c>
      <c r="P581" s="70">
        <v>51948.77</v>
      </c>
      <c r="Q581">
        <v>0.2311</v>
      </c>
      <c r="R581">
        <v>0.17660000000000001</v>
      </c>
      <c r="S581">
        <v>0.59230000000000005</v>
      </c>
      <c r="T581">
        <v>17.79</v>
      </c>
      <c r="U581">
        <v>8.68</v>
      </c>
      <c r="V581" s="70">
        <v>63588.44</v>
      </c>
      <c r="W581">
        <v>129.02000000000001</v>
      </c>
      <c r="X581" s="70">
        <v>122863.03</v>
      </c>
      <c r="Y581">
        <v>0.88109999999999999</v>
      </c>
      <c r="Z581">
        <v>7.0699999999999999E-2</v>
      </c>
      <c r="AA581">
        <v>4.82E-2</v>
      </c>
      <c r="AB581">
        <v>0.11890000000000001</v>
      </c>
      <c r="AC581">
        <v>122.86</v>
      </c>
      <c r="AD581" s="70">
        <v>3253.01</v>
      </c>
      <c r="AE581">
        <v>443.54</v>
      </c>
      <c r="AF581" s="70">
        <v>121588.2</v>
      </c>
      <c r="AG581" t="s">
        <v>751</v>
      </c>
      <c r="AH581" s="70">
        <v>35119</v>
      </c>
      <c r="AI581" s="70">
        <v>50180.66</v>
      </c>
      <c r="AJ581">
        <v>39.47</v>
      </c>
      <c r="AK581">
        <v>24.83</v>
      </c>
      <c r="AL581">
        <v>27.86</v>
      </c>
      <c r="AM581">
        <v>4.4800000000000004</v>
      </c>
      <c r="AN581" s="70">
        <v>1435.77</v>
      </c>
      <c r="AO581">
        <v>1.2037</v>
      </c>
      <c r="AP581" s="70">
        <v>1183.02</v>
      </c>
      <c r="AQ581" s="70">
        <v>1774.86</v>
      </c>
      <c r="AR581" s="70">
        <v>5330.63</v>
      </c>
      <c r="AS581">
        <v>410.97</v>
      </c>
      <c r="AT581">
        <v>243.52</v>
      </c>
      <c r="AU581" s="70">
        <v>8943.01</v>
      </c>
      <c r="AV581" s="70">
        <v>4662.3</v>
      </c>
      <c r="AW581">
        <v>0.46150000000000002</v>
      </c>
      <c r="AX581" s="70">
        <v>3680.89</v>
      </c>
      <c r="AY581">
        <v>0.36430000000000001</v>
      </c>
      <c r="AZ581" s="70">
        <v>1204.26</v>
      </c>
      <c r="BA581">
        <v>0.1192</v>
      </c>
      <c r="BB581">
        <v>555.73</v>
      </c>
      <c r="BC581">
        <v>5.5E-2</v>
      </c>
      <c r="BD581" s="70">
        <v>10103.18</v>
      </c>
      <c r="BE581" s="70">
        <v>4007.17</v>
      </c>
      <c r="BF581">
        <v>1.0810999999999999</v>
      </c>
      <c r="BG581">
        <v>0.55130000000000001</v>
      </c>
      <c r="BH581">
        <v>0.21229999999999999</v>
      </c>
      <c r="BI581">
        <v>0.1726</v>
      </c>
      <c r="BJ581">
        <v>3.5999999999999997E-2</v>
      </c>
      <c r="BK581">
        <v>2.7799999999999998E-2</v>
      </c>
    </row>
    <row r="582" spans="1:63" x14ac:dyDescent="0.25">
      <c r="A582" t="s">
        <v>661</v>
      </c>
      <c r="B582">
        <v>48884</v>
      </c>
      <c r="C582">
        <v>102.52</v>
      </c>
      <c r="D582">
        <v>16.93</v>
      </c>
      <c r="E582" s="70">
        <v>1735.87</v>
      </c>
      <c r="F582" s="70">
        <v>1655.38</v>
      </c>
      <c r="G582">
        <v>5.4999999999999997E-3</v>
      </c>
      <c r="H582">
        <v>1.37E-2</v>
      </c>
      <c r="I582">
        <v>1.1000000000000001E-3</v>
      </c>
      <c r="J582">
        <v>1.32E-2</v>
      </c>
      <c r="K582">
        <v>0.94089999999999996</v>
      </c>
      <c r="L582">
        <v>2.5499999999999998E-2</v>
      </c>
      <c r="M582">
        <v>0.48409999999999997</v>
      </c>
      <c r="N582">
        <v>5.1999999999999998E-3</v>
      </c>
      <c r="O582">
        <v>0.14829999999999999</v>
      </c>
      <c r="P582" s="70">
        <v>49299.31</v>
      </c>
      <c r="Q582">
        <v>0.2389</v>
      </c>
      <c r="R582">
        <v>0.18190000000000001</v>
      </c>
      <c r="S582">
        <v>0.57920000000000005</v>
      </c>
      <c r="T582">
        <v>17.899999999999999</v>
      </c>
      <c r="U582">
        <v>12.87</v>
      </c>
      <c r="V582" s="70">
        <v>64867.53</v>
      </c>
      <c r="W582">
        <v>131.07</v>
      </c>
      <c r="X582" s="70">
        <v>156840.94</v>
      </c>
      <c r="Y582">
        <v>0.67300000000000004</v>
      </c>
      <c r="Z582">
        <v>0.20860000000000001</v>
      </c>
      <c r="AA582">
        <v>0.11849999999999999</v>
      </c>
      <c r="AB582">
        <v>0.32700000000000001</v>
      </c>
      <c r="AC582">
        <v>156.84</v>
      </c>
      <c r="AD582" s="70">
        <v>4554.6000000000004</v>
      </c>
      <c r="AE582">
        <v>478.31</v>
      </c>
      <c r="AF582" s="70">
        <v>150575.5</v>
      </c>
      <c r="AG582" t="s">
        <v>751</v>
      </c>
      <c r="AH582" s="70">
        <v>30011</v>
      </c>
      <c r="AI582" s="70">
        <v>46306.36</v>
      </c>
      <c r="AJ582">
        <v>41.87</v>
      </c>
      <c r="AK582">
        <v>26.19</v>
      </c>
      <c r="AL582">
        <v>29.69</v>
      </c>
      <c r="AM582">
        <v>3.86</v>
      </c>
      <c r="AN582">
        <v>387.76</v>
      </c>
      <c r="AO582">
        <v>0.88770000000000004</v>
      </c>
      <c r="AP582" s="70">
        <v>1261.02</v>
      </c>
      <c r="AQ582" s="70">
        <v>1905.4</v>
      </c>
      <c r="AR582" s="70">
        <v>5455.42</v>
      </c>
      <c r="AS582">
        <v>387.81</v>
      </c>
      <c r="AT582">
        <v>276.19</v>
      </c>
      <c r="AU582" s="70">
        <v>9285.84</v>
      </c>
      <c r="AV582" s="70">
        <v>4543.87</v>
      </c>
      <c r="AW582">
        <v>0.4299</v>
      </c>
      <c r="AX582" s="70">
        <v>4055.32</v>
      </c>
      <c r="AY582">
        <v>0.38369999999999999</v>
      </c>
      <c r="AZ582">
        <v>973.05</v>
      </c>
      <c r="BA582">
        <v>9.2100000000000001E-2</v>
      </c>
      <c r="BB582">
        <v>996.32</v>
      </c>
      <c r="BC582">
        <v>9.4299999999999995E-2</v>
      </c>
      <c r="BD582" s="70">
        <v>10568.55</v>
      </c>
      <c r="BE582" s="70">
        <v>2919.25</v>
      </c>
      <c r="BF582">
        <v>0.75229999999999997</v>
      </c>
      <c r="BG582">
        <v>0.52710000000000001</v>
      </c>
      <c r="BH582">
        <v>0.21840000000000001</v>
      </c>
      <c r="BI582">
        <v>0.1923</v>
      </c>
      <c r="BJ582">
        <v>3.4500000000000003E-2</v>
      </c>
      <c r="BK582">
        <v>2.7799999999999998E-2</v>
      </c>
    </row>
    <row r="583" spans="1:63" x14ac:dyDescent="0.25">
      <c r="A583" t="s">
        <v>662</v>
      </c>
      <c r="B583">
        <v>46060</v>
      </c>
      <c r="C583">
        <v>113.38</v>
      </c>
      <c r="D583">
        <v>16.190000000000001</v>
      </c>
      <c r="E583" s="70">
        <v>1835.67</v>
      </c>
      <c r="F583" s="70">
        <v>1861.25</v>
      </c>
      <c r="G583">
        <v>1.6999999999999999E-3</v>
      </c>
      <c r="H583">
        <v>4.8999999999999998E-3</v>
      </c>
      <c r="I583">
        <v>8.9999999999999998E-4</v>
      </c>
      <c r="J583">
        <v>7.4999999999999997E-3</v>
      </c>
      <c r="K583">
        <v>0.97350000000000003</v>
      </c>
      <c r="L583">
        <v>1.1599999999999999E-2</v>
      </c>
      <c r="M583">
        <v>0.48430000000000001</v>
      </c>
      <c r="N583">
        <v>8.9999999999999998E-4</v>
      </c>
      <c r="O583">
        <v>0.1396</v>
      </c>
      <c r="P583" s="70">
        <v>50299.58</v>
      </c>
      <c r="Q583">
        <v>0.1845</v>
      </c>
      <c r="R583">
        <v>0.18090000000000001</v>
      </c>
      <c r="S583">
        <v>0.63460000000000005</v>
      </c>
      <c r="T583">
        <v>18.02</v>
      </c>
      <c r="U583">
        <v>13.57</v>
      </c>
      <c r="V583" s="70">
        <v>64491.03</v>
      </c>
      <c r="W583">
        <v>131.56</v>
      </c>
      <c r="X583" s="70">
        <v>96832.02</v>
      </c>
      <c r="Y583">
        <v>0.84930000000000005</v>
      </c>
      <c r="Z583">
        <v>9.1300000000000006E-2</v>
      </c>
      <c r="AA583">
        <v>5.9400000000000001E-2</v>
      </c>
      <c r="AB583">
        <v>0.1507</v>
      </c>
      <c r="AC583">
        <v>96.83</v>
      </c>
      <c r="AD583" s="70">
        <v>2437.65</v>
      </c>
      <c r="AE583">
        <v>342.34</v>
      </c>
      <c r="AF583" s="70">
        <v>96486.95</v>
      </c>
      <c r="AG583" t="s">
        <v>751</v>
      </c>
      <c r="AH583" s="70">
        <v>31425</v>
      </c>
      <c r="AI583" s="70">
        <v>43925.13</v>
      </c>
      <c r="AJ583">
        <v>35.96</v>
      </c>
      <c r="AK583">
        <v>24.26</v>
      </c>
      <c r="AL583">
        <v>26.41</v>
      </c>
      <c r="AM583">
        <v>4.22</v>
      </c>
      <c r="AN583">
        <v>802.5</v>
      </c>
      <c r="AO583">
        <v>0.95450000000000002</v>
      </c>
      <c r="AP583" s="70">
        <v>1110.58</v>
      </c>
      <c r="AQ583" s="70">
        <v>1843.46</v>
      </c>
      <c r="AR583" s="70">
        <v>5112.16</v>
      </c>
      <c r="AS583">
        <v>389.87</v>
      </c>
      <c r="AT583">
        <v>213.25</v>
      </c>
      <c r="AU583" s="70">
        <v>8669.32</v>
      </c>
      <c r="AV583" s="70">
        <v>5659.31</v>
      </c>
      <c r="AW583">
        <v>0.57879999999999998</v>
      </c>
      <c r="AX583" s="70">
        <v>2251.17</v>
      </c>
      <c r="AY583">
        <v>0.23019999999999999</v>
      </c>
      <c r="AZ583">
        <v>989.79</v>
      </c>
      <c r="BA583">
        <v>0.1012</v>
      </c>
      <c r="BB583">
        <v>877.39</v>
      </c>
      <c r="BC583">
        <v>8.9700000000000002E-2</v>
      </c>
      <c r="BD583" s="70">
        <v>9777.66</v>
      </c>
      <c r="BE583" s="70">
        <v>5326.92</v>
      </c>
      <c r="BF583">
        <v>1.8967000000000001</v>
      </c>
      <c r="BG583">
        <v>0.5423</v>
      </c>
      <c r="BH583">
        <v>0.22969999999999999</v>
      </c>
      <c r="BI583">
        <v>0.1646</v>
      </c>
      <c r="BJ583">
        <v>4.1200000000000001E-2</v>
      </c>
      <c r="BK583">
        <v>2.2200000000000001E-2</v>
      </c>
    </row>
    <row r="584" spans="1:63" x14ac:dyDescent="0.25">
      <c r="A584" t="s">
        <v>663</v>
      </c>
      <c r="B584">
        <v>49155</v>
      </c>
      <c r="C584">
        <v>89.38</v>
      </c>
      <c r="D584">
        <v>10.25</v>
      </c>
      <c r="E584">
        <v>916.11</v>
      </c>
      <c r="F584">
        <v>895.42</v>
      </c>
      <c r="G584">
        <v>1.5E-3</v>
      </c>
      <c r="H584">
        <v>5.7000000000000002E-3</v>
      </c>
      <c r="I584">
        <v>8.9999999999999998E-4</v>
      </c>
      <c r="J584">
        <v>1.0200000000000001E-2</v>
      </c>
      <c r="K584">
        <v>0.97060000000000002</v>
      </c>
      <c r="L584">
        <v>1.11E-2</v>
      </c>
      <c r="M584">
        <v>0.61399999999999999</v>
      </c>
      <c r="N584">
        <v>7.7000000000000002E-3</v>
      </c>
      <c r="O584">
        <v>0.1726</v>
      </c>
      <c r="P584" s="70">
        <v>48239.95</v>
      </c>
      <c r="Q584">
        <v>0.23200000000000001</v>
      </c>
      <c r="R584">
        <v>0.17249999999999999</v>
      </c>
      <c r="S584">
        <v>0.59550000000000003</v>
      </c>
      <c r="T584">
        <v>16.54</v>
      </c>
      <c r="U584">
        <v>7.49</v>
      </c>
      <c r="V584" s="70">
        <v>63177.25</v>
      </c>
      <c r="W584">
        <v>117.48</v>
      </c>
      <c r="X584" s="70">
        <v>74680.5</v>
      </c>
      <c r="Y584">
        <v>0.8911</v>
      </c>
      <c r="Z584">
        <v>4.5499999999999999E-2</v>
      </c>
      <c r="AA584">
        <v>6.3299999999999995E-2</v>
      </c>
      <c r="AB584">
        <v>0.1089</v>
      </c>
      <c r="AC584">
        <v>74.680000000000007</v>
      </c>
      <c r="AD584" s="70">
        <v>1779.88</v>
      </c>
      <c r="AE584">
        <v>270.95</v>
      </c>
      <c r="AF584" s="70">
        <v>71205.98</v>
      </c>
      <c r="AG584" t="s">
        <v>751</v>
      </c>
      <c r="AH584" s="70">
        <v>28232</v>
      </c>
      <c r="AI584" s="70">
        <v>40904.5</v>
      </c>
      <c r="AJ584">
        <v>32.83</v>
      </c>
      <c r="AK584">
        <v>23.12</v>
      </c>
      <c r="AL584">
        <v>24.82</v>
      </c>
      <c r="AM584">
        <v>4.32</v>
      </c>
      <c r="AN584" s="70">
        <v>1246.07</v>
      </c>
      <c r="AO584">
        <v>0.94389999999999996</v>
      </c>
      <c r="AP584" s="70">
        <v>1251.51</v>
      </c>
      <c r="AQ584" s="70">
        <v>2244.04</v>
      </c>
      <c r="AR584" s="70">
        <v>5782.1</v>
      </c>
      <c r="AS584">
        <v>453.44</v>
      </c>
      <c r="AT584">
        <v>302.77</v>
      </c>
      <c r="AU584" s="70">
        <v>10033.86</v>
      </c>
      <c r="AV584" s="70">
        <v>7157.26</v>
      </c>
      <c r="AW584">
        <v>0.63039999999999996</v>
      </c>
      <c r="AX584" s="70">
        <v>1659.1</v>
      </c>
      <c r="AY584">
        <v>0.14610000000000001</v>
      </c>
      <c r="AZ584" s="70">
        <v>1142.6600000000001</v>
      </c>
      <c r="BA584">
        <v>0.10059999999999999</v>
      </c>
      <c r="BB584" s="70">
        <v>1394.23</v>
      </c>
      <c r="BC584">
        <v>0.12280000000000001</v>
      </c>
      <c r="BD584" s="70">
        <v>11353.26</v>
      </c>
      <c r="BE584" s="70">
        <v>6318.31</v>
      </c>
      <c r="BF584">
        <v>2.8062</v>
      </c>
      <c r="BG584">
        <v>0.51790000000000003</v>
      </c>
      <c r="BH584">
        <v>0.2218</v>
      </c>
      <c r="BI584">
        <v>0.19309999999999999</v>
      </c>
      <c r="BJ584">
        <v>4.19E-2</v>
      </c>
      <c r="BK584">
        <v>2.5399999999999999E-2</v>
      </c>
    </row>
    <row r="585" spans="1:63" x14ac:dyDescent="0.25">
      <c r="A585" t="s">
        <v>664</v>
      </c>
      <c r="B585">
        <v>47746</v>
      </c>
      <c r="C585">
        <v>90.14</v>
      </c>
      <c r="D585">
        <v>12.46</v>
      </c>
      <c r="E585" s="70">
        <v>1123.1099999999999</v>
      </c>
      <c r="F585" s="70">
        <v>1131.18</v>
      </c>
      <c r="G585">
        <v>3.0999999999999999E-3</v>
      </c>
      <c r="H585">
        <v>5.0000000000000001E-3</v>
      </c>
      <c r="I585">
        <v>6.9999999999999999E-4</v>
      </c>
      <c r="J585">
        <v>8.2000000000000007E-3</v>
      </c>
      <c r="K585">
        <v>0.97019999999999995</v>
      </c>
      <c r="L585">
        <v>1.2800000000000001E-2</v>
      </c>
      <c r="M585">
        <v>0.42649999999999999</v>
      </c>
      <c r="N585">
        <v>1.2999999999999999E-3</v>
      </c>
      <c r="O585">
        <v>0.13769999999999999</v>
      </c>
      <c r="P585" s="70">
        <v>50321.279999999999</v>
      </c>
      <c r="Q585">
        <v>0.2021</v>
      </c>
      <c r="R585">
        <v>0.1862</v>
      </c>
      <c r="S585">
        <v>0.61170000000000002</v>
      </c>
      <c r="T585">
        <v>18.3</v>
      </c>
      <c r="U585">
        <v>9.02</v>
      </c>
      <c r="V585" s="70">
        <v>64625.08</v>
      </c>
      <c r="W585">
        <v>120.48</v>
      </c>
      <c r="X585" s="70">
        <v>113267.36</v>
      </c>
      <c r="Y585">
        <v>0.88049999999999995</v>
      </c>
      <c r="Z585">
        <v>6.8099999999999994E-2</v>
      </c>
      <c r="AA585">
        <v>5.1299999999999998E-2</v>
      </c>
      <c r="AB585">
        <v>0.1195</v>
      </c>
      <c r="AC585">
        <v>113.27</v>
      </c>
      <c r="AD585" s="70">
        <v>2863.36</v>
      </c>
      <c r="AE585">
        <v>415.51</v>
      </c>
      <c r="AF585" s="70">
        <v>110342.69</v>
      </c>
      <c r="AG585" t="s">
        <v>751</v>
      </c>
      <c r="AH585" s="70">
        <v>32491</v>
      </c>
      <c r="AI585" s="70">
        <v>44880.54</v>
      </c>
      <c r="AJ585">
        <v>37.270000000000003</v>
      </c>
      <c r="AK585">
        <v>24.37</v>
      </c>
      <c r="AL585">
        <v>27.18</v>
      </c>
      <c r="AM585">
        <v>4.45</v>
      </c>
      <c r="AN585" s="70">
        <v>1233.82</v>
      </c>
      <c r="AO585">
        <v>1.1633</v>
      </c>
      <c r="AP585" s="70">
        <v>1215.2</v>
      </c>
      <c r="AQ585" s="70">
        <v>1902.17</v>
      </c>
      <c r="AR585" s="70">
        <v>5283.81</v>
      </c>
      <c r="AS585">
        <v>380</v>
      </c>
      <c r="AT585">
        <v>288.08999999999997</v>
      </c>
      <c r="AU585" s="70">
        <v>9069.27</v>
      </c>
      <c r="AV585" s="70">
        <v>5231.05</v>
      </c>
      <c r="AW585">
        <v>0.51959999999999995</v>
      </c>
      <c r="AX585" s="70">
        <v>2979.88</v>
      </c>
      <c r="AY585">
        <v>0.29599999999999999</v>
      </c>
      <c r="AZ585" s="70">
        <v>1115.55</v>
      </c>
      <c r="BA585">
        <v>0.1108</v>
      </c>
      <c r="BB585">
        <v>740.04</v>
      </c>
      <c r="BC585">
        <v>7.3499999999999996E-2</v>
      </c>
      <c r="BD585" s="70">
        <v>10066.52</v>
      </c>
      <c r="BE585" s="70">
        <v>4644.88</v>
      </c>
      <c r="BF585">
        <v>1.5069999999999999</v>
      </c>
      <c r="BG585">
        <v>0.53879999999999995</v>
      </c>
      <c r="BH585">
        <v>0.21959999999999999</v>
      </c>
      <c r="BI585">
        <v>0.18099999999999999</v>
      </c>
      <c r="BJ585">
        <v>3.6299999999999999E-2</v>
      </c>
      <c r="BK585">
        <v>2.4299999999999999E-2</v>
      </c>
    </row>
    <row r="586" spans="1:63" x14ac:dyDescent="0.25">
      <c r="A586" t="s">
        <v>665</v>
      </c>
      <c r="B586">
        <v>48397</v>
      </c>
      <c r="C586">
        <v>50.57</v>
      </c>
      <c r="D586">
        <v>15.95</v>
      </c>
      <c r="E586">
        <v>806.76</v>
      </c>
      <c r="F586">
        <v>835.29</v>
      </c>
      <c r="G586">
        <v>4.1999999999999997E-3</v>
      </c>
      <c r="H586">
        <v>4.1000000000000003E-3</v>
      </c>
      <c r="I586">
        <v>1.1999999999999999E-3</v>
      </c>
      <c r="J586">
        <v>7.6E-3</v>
      </c>
      <c r="K586">
        <v>0.97150000000000003</v>
      </c>
      <c r="L586">
        <v>1.14E-2</v>
      </c>
      <c r="M586">
        <v>0.28260000000000002</v>
      </c>
      <c r="N586">
        <v>3.0000000000000001E-3</v>
      </c>
      <c r="O586">
        <v>0.12770000000000001</v>
      </c>
      <c r="P586" s="70">
        <v>51736.23</v>
      </c>
      <c r="Q586">
        <v>0.1946</v>
      </c>
      <c r="R586">
        <v>0.18090000000000001</v>
      </c>
      <c r="S586">
        <v>0.62450000000000006</v>
      </c>
      <c r="T586">
        <v>17.54</v>
      </c>
      <c r="U586">
        <v>6.85</v>
      </c>
      <c r="V586" s="70">
        <v>64638.86</v>
      </c>
      <c r="W586">
        <v>114.01</v>
      </c>
      <c r="X586" s="70">
        <v>141091.59</v>
      </c>
      <c r="Y586">
        <v>0.8226</v>
      </c>
      <c r="Z586">
        <v>0.12609999999999999</v>
      </c>
      <c r="AA586">
        <v>5.1400000000000001E-2</v>
      </c>
      <c r="AB586">
        <v>0.1774</v>
      </c>
      <c r="AC586">
        <v>141.09</v>
      </c>
      <c r="AD586" s="70">
        <v>3958.28</v>
      </c>
      <c r="AE586">
        <v>515.75</v>
      </c>
      <c r="AF586" s="70">
        <v>134538.20000000001</v>
      </c>
      <c r="AG586" t="s">
        <v>751</v>
      </c>
      <c r="AH586" s="70">
        <v>34699</v>
      </c>
      <c r="AI586" s="70">
        <v>52934.92</v>
      </c>
      <c r="AJ586">
        <v>43.95</v>
      </c>
      <c r="AK586">
        <v>26.7</v>
      </c>
      <c r="AL586">
        <v>30.69</v>
      </c>
      <c r="AM586">
        <v>4.7699999999999996</v>
      </c>
      <c r="AN586" s="70">
        <v>1576.44</v>
      </c>
      <c r="AO586">
        <v>0.99739999999999995</v>
      </c>
      <c r="AP586" s="70">
        <v>1351.72</v>
      </c>
      <c r="AQ586" s="70">
        <v>1768.16</v>
      </c>
      <c r="AR586" s="70">
        <v>5394.62</v>
      </c>
      <c r="AS586">
        <v>376.75</v>
      </c>
      <c r="AT586">
        <v>300.31</v>
      </c>
      <c r="AU586" s="70">
        <v>9191.56</v>
      </c>
      <c r="AV586" s="70">
        <v>4240.09</v>
      </c>
      <c r="AW586">
        <v>0.4143</v>
      </c>
      <c r="AX586" s="70">
        <v>3967.73</v>
      </c>
      <c r="AY586">
        <v>0.38769999999999999</v>
      </c>
      <c r="AZ586" s="70">
        <v>1427.09</v>
      </c>
      <c r="BA586">
        <v>0.1394</v>
      </c>
      <c r="BB586">
        <v>599.36</v>
      </c>
      <c r="BC586">
        <v>5.8599999999999999E-2</v>
      </c>
      <c r="BD586" s="70">
        <v>10234.27</v>
      </c>
      <c r="BE586" s="70">
        <v>3693.7</v>
      </c>
      <c r="BF586">
        <v>0.78539999999999999</v>
      </c>
      <c r="BG586">
        <v>0.56000000000000005</v>
      </c>
      <c r="BH586">
        <v>0.216</v>
      </c>
      <c r="BI586">
        <v>0.1593</v>
      </c>
      <c r="BJ586">
        <v>3.56E-2</v>
      </c>
      <c r="BK586">
        <v>2.9100000000000001E-2</v>
      </c>
    </row>
    <row r="587" spans="1:63" x14ac:dyDescent="0.25">
      <c r="A587" t="s">
        <v>666</v>
      </c>
      <c r="B587">
        <v>45047</v>
      </c>
      <c r="C587">
        <v>32.950000000000003</v>
      </c>
      <c r="D587">
        <v>267.61</v>
      </c>
      <c r="E587" s="70">
        <v>8818.52</v>
      </c>
      <c r="F587" s="70">
        <v>8270.7199999999993</v>
      </c>
      <c r="G587">
        <v>4.7500000000000001E-2</v>
      </c>
      <c r="H587">
        <v>0.14960000000000001</v>
      </c>
      <c r="I587">
        <v>1.5E-3</v>
      </c>
      <c r="J587">
        <v>4.0599999999999997E-2</v>
      </c>
      <c r="K587">
        <v>0.7026</v>
      </c>
      <c r="L587">
        <v>5.8299999999999998E-2</v>
      </c>
      <c r="M587">
        <v>0.29020000000000001</v>
      </c>
      <c r="N587">
        <v>4.0599999999999997E-2</v>
      </c>
      <c r="O587">
        <v>0.12759999999999999</v>
      </c>
      <c r="P587" s="70">
        <v>64721.279999999999</v>
      </c>
      <c r="Q587">
        <v>0.2001</v>
      </c>
      <c r="R587">
        <v>0.2014</v>
      </c>
      <c r="S587">
        <v>0.59850000000000003</v>
      </c>
      <c r="T587">
        <v>18.72</v>
      </c>
      <c r="U587">
        <v>42.56</v>
      </c>
      <c r="V587" s="70">
        <v>88023.01</v>
      </c>
      <c r="W587">
        <v>204.14</v>
      </c>
      <c r="X587" s="70">
        <v>155284.14000000001</v>
      </c>
      <c r="Y587">
        <v>0.76829999999999998</v>
      </c>
      <c r="Z587">
        <v>0.20699999999999999</v>
      </c>
      <c r="AA587">
        <v>2.47E-2</v>
      </c>
      <c r="AB587">
        <v>0.23169999999999999</v>
      </c>
      <c r="AC587">
        <v>155.28</v>
      </c>
      <c r="AD587" s="70">
        <v>7252.92</v>
      </c>
      <c r="AE587">
        <v>861.25</v>
      </c>
      <c r="AF587" s="70">
        <v>178927.14</v>
      </c>
      <c r="AG587" t="s">
        <v>751</v>
      </c>
      <c r="AH587" s="70">
        <v>42495</v>
      </c>
      <c r="AI587" s="70">
        <v>67992.429999999993</v>
      </c>
      <c r="AJ587">
        <v>77.7</v>
      </c>
      <c r="AK587">
        <v>45.08</v>
      </c>
      <c r="AL587">
        <v>50.43</v>
      </c>
      <c r="AM587">
        <v>5.0999999999999996</v>
      </c>
      <c r="AN587" s="70">
        <v>1099.71</v>
      </c>
      <c r="AO587">
        <v>0.90259999999999996</v>
      </c>
      <c r="AP587" s="70">
        <v>1255.3499999999999</v>
      </c>
      <c r="AQ587" s="70">
        <v>1895.8</v>
      </c>
      <c r="AR587" s="70">
        <v>6479.4</v>
      </c>
      <c r="AS587">
        <v>662.91</v>
      </c>
      <c r="AT587">
        <v>330.2</v>
      </c>
      <c r="AU587" s="70">
        <v>10623.67</v>
      </c>
      <c r="AV587" s="70">
        <v>3480.05</v>
      </c>
      <c r="AW587">
        <v>0.3009</v>
      </c>
      <c r="AX587" s="70">
        <v>6687.5</v>
      </c>
      <c r="AY587">
        <v>0.57820000000000005</v>
      </c>
      <c r="AZ587">
        <v>823.29</v>
      </c>
      <c r="BA587">
        <v>7.1199999999999999E-2</v>
      </c>
      <c r="BB587">
        <v>575.79</v>
      </c>
      <c r="BC587">
        <v>4.9799999999999997E-2</v>
      </c>
      <c r="BD587" s="70">
        <v>11566.64</v>
      </c>
      <c r="BE587" s="70">
        <v>1898.1</v>
      </c>
      <c r="BF587">
        <v>0.2908</v>
      </c>
      <c r="BG587">
        <v>0.60009999999999997</v>
      </c>
      <c r="BH587">
        <v>0.22420000000000001</v>
      </c>
      <c r="BI587">
        <v>0.1226</v>
      </c>
      <c r="BJ587">
        <v>2.8500000000000001E-2</v>
      </c>
      <c r="BK587">
        <v>2.46E-2</v>
      </c>
    </row>
    <row r="588" spans="1:63" x14ac:dyDescent="0.25">
      <c r="A588" t="s">
        <v>667</v>
      </c>
      <c r="B588">
        <v>49106</v>
      </c>
      <c r="C588">
        <v>204.57</v>
      </c>
      <c r="D588">
        <v>8.4499999999999993</v>
      </c>
      <c r="E588" s="70">
        <v>1729.24</v>
      </c>
      <c r="F588" s="70">
        <v>1652</v>
      </c>
      <c r="G588">
        <v>3.3999999999999998E-3</v>
      </c>
      <c r="H588">
        <v>8.9999999999999993E-3</v>
      </c>
      <c r="I588">
        <v>1.2999999999999999E-3</v>
      </c>
      <c r="J588">
        <v>8.2000000000000007E-3</v>
      </c>
      <c r="K588">
        <v>0.96250000000000002</v>
      </c>
      <c r="L588">
        <v>1.5599999999999999E-2</v>
      </c>
      <c r="M588">
        <v>0.49490000000000001</v>
      </c>
      <c r="N588">
        <v>4.1000000000000003E-3</v>
      </c>
      <c r="O588">
        <v>0.15659999999999999</v>
      </c>
      <c r="P588" s="70">
        <v>48015.25</v>
      </c>
      <c r="Q588">
        <v>0.21260000000000001</v>
      </c>
      <c r="R588">
        <v>0.18459999999999999</v>
      </c>
      <c r="S588">
        <v>0.6028</v>
      </c>
      <c r="T588">
        <v>17.37</v>
      </c>
      <c r="U588">
        <v>13.22</v>
      </c>
      <c r="V588" s="70">
        <v>63469.93</v>
      </c>
      <c r="W588">
        <v>126.55</v>
      </c>
      <c r="X588" s="70">
        <v>164468.51</v>
      </c>
      <c r="Y588">
        <v>0.62649999999999995</v>
      </c>
      <c r="Z588">
        <v>0.14899999999999999</v>
      </c>
      <c r="AA588">
        <v>0.22450000000000001</v>
      </c>
      <c r="AB588">
        <v>0.3735</v>
      </c>
      <c r="AC588">
        <v>164.47</v>
      </c>
      <c r="AD588" s="70">
        <v>4425.99</v>
      </c>
      <c r="AE588">
        <v>413.73</v>
      </c>
      <c r="AF588" s="70">
        <v>149543.71</v>
      </c>
      <c r="AG588" t="s">
        <v>751</v>
      </c>
      <c r="AH588" s="70">
        <v>30265</v>
      </c>
      <c r="AI588" s="70">
        <v>47321.11</v>
      </c>
      <c r="AJ588">
        <v>37.25</v>
      </c>
      <c r="AK588">
        <v>24.6</v>
      </c>
      <c r="AL588">
        <v>27.08</v>
      </c>
      <c r="AM588">
        <v>3.95</v>
      </c>
      <c r="AN588">
        <v>758.44</v>
      </c>
      <c r="AO588">
        <v>0.90280000000000005</v>
      </c>
      <c r="AP588" s="70">
        <v>1367.67</v>
      </c>
      <c r="AQ588" s="70">
        <v>2143.42</v>
      </c>
      <c r="AR588" s="70">
        <v>5522.39</v>
      </c>
      <c r="AS588">
        <v>391.28</v>
      </c>
      <c r="AT588">
        <v>236.02</v>
      </c>
      <c r="AU588" s="70">
        <v>9660.7800000000007</v>
      </c>
      <c r="AV588" s="70">
        <v>5016.6099999999997</v>
      </c>
      <c r="AW588">
        <v>0.4506</v>
      </c>
      <c r="AX588" s="70">
        <v>4058.14</v>
      </c>
      <c r="AY588">
        <v>0.36449999999999999</v>
      </c>
      <c r="AZ588">
        <v>987.32</v>
      </c>
      <c r="BA588">
        <v>8.8700000000000001E-2</v>
      </c>
      <c r="BB588" s="70">
        <v>1071.67</v>
      </c>
      <c r="BC588">
        <v>9.6299999999999997E-2</v>
      </c>
      <c r="BD588" s="70">
        <v>11133.74</v>
      </c>
      <c r="BE588" s="70">
        <v>3796.02</v>
      </c>
      <c r="BF588">
        <v>1.0009999999999999</v>
      </c>
      <c r="BG588">
        <v>0.52390000000000003</v>
      </c>
      <c r="BH588">
        <v>0.2298</v>
      </c>
      <c r="BI588">
        <v>0.1762</v>
      </c>
      <c r="BJ588">
        <v>4.2799999999999998E-2</v>
      </c>
      <c r="BK588">
        <v>2.7400000000000001E-2</v>
      </c>
    </row>
    <row r="589" spans="1:63" x14ac:dyDescent="0.25">
      <c r="A589" t="s">
        <v>668</v>
      </c>
      <c r="B589">
        <v>45062</v>
      </c>
      <c r="C589">
        <v>25.14</v>
      </c>
      <c r="D589">
        <v>198.17</v>
      </c>
      <c r="E589" s="70">
        <v>4982.47</v>
      </c>
      <c r="F589" s="70">
        <v>4809.12</v>
      </c>
      <c r="G589">
        <v>5.3800000000000001E-2</v>
      </c>
      <c r="H589">
        <v>5.8700000000000002E-2</v>
      </c>
      <c r="I589">
        <v>1.1000000000000001E-3</v>
      </c>
      <c r="J589">
        <v>2.53E-2</v>
      </c>
      <c r="K589">
        <v>0.82669999999999999</v>
      </c>
      <c r="L589">
        <v>3.4299999999999997E-2</v>
      </c>
      <c r="M589">
        <v>0.1593</v>
      </c>
      <c r="N589">
        <v>2.1499999999999998E-2</v>
      </c>
      <c r="O589">
        <v>0.1135</v>
      </c>
      <c r="P589" s="70">
        <v>66054.039999999994</v>
      </c>
      <c r="Q589">
        <v>0.24390000000000001</v>
      </c>
      <c r="R589">
        <v>0.20369999999999999</v>
      </c>
      <c r="S589">
        <v>0.55249999999999999</v>
      </c>
      <c r="T589">
        <v>19.29</v>
      </c>
      <c r="U589">
        <v>24.77</v>
      </c>
      <c r="V589" s="70">
        <v>88917.89</v>
      </c>
      <c r="W589">
        <v>199.47</v>
      </c>
      <c r="X589" s="70">
        <v>215164.63</v>
      </c>
      <c r="Y589">
        <v>0.73429999999999995</v>
      </c>
      <c r="Z589">
        <v>0.24379999999999999</v>
      </c>
      <c r="AA589">
        <v>2.1899999999999999E-2</v>
      </c>
      <c r="AB589">
        <v>0.26569999999999999</v>
      </c>
      <c r="AC589">
        <v>215.16</v>
      </c>
      <c r="AD589" s="70">
        <v>8574.93</v>
      </c>
      <c r="AE589">
        <v>967.96</v>
      </c>
      <c r="AF589" s="70">
        <v>245938.47</v>
      </c>
      <c r="AG589" t="s">
        <v>751</v>
      </c>
      <c r="AH589" s="70">
        <v>45487</v>
      </c>
      <c r="AI589" s="70">
        <v>82631.820000000007</v>
      </c>
      <c r="AJ589">
        <v>67.48</v>
      </c>
      <c r="AK589">
        <v>38.71</v>
      </c>
      <c r="AL589">
        <v>42.03</v>
      </c>
      <c r="AM589">
        <v>4.97</v>
      </c>
      <c r="AN589" s="70">
        <v>1145.5899999999999</v>
      </c>
      <c r="AO589">
        <v>0.68189999999999995</v>
      </c>
      <c r="AP589" s="70">
        <v>1310.33</v>
      </c>
      <c r="AQ589" s="70">
        <v>1994.23</v>
      </c>
      <c r="AR589" s="70">
        <v>6625.72</v>
      </c>
      <c r="AS589">
        <v>642.38</v>
      </c>
      <c r="AT589">
        <v>279.7</v>
      </c>
      <c r="AU589" s="70">
        <v>10852.36</v>
      </c>
      <c r="AV589" s="70">
        <v>2742.45</v>
      </c>
      <c r="AW589">
        <v>0.23710000000000001</v>
      </c>
      <c r="AX589" s="70">
        <v>7612.41</v>
      </c>
      <c r="AY589">
        <v>0.6583</v>
      </c>
      <c r="AZ589">
        <v>767.79</v>
      </c>
      <c r="BA589">
        <v>6.6400000000000001E-2</v>
      </c>
      <c r="BB589">
        <v>441.86</v>
      </c>
      <c r="BC589">
        <v>3.8199999999999998E-2</v>
      </c>
      <c r="BD589" s="70">
        <v>11564.51</v>
      </c>
      <c r="BE589" s="70">
        <v>1034.25</v>
      </c>
      <c r="BF589">
        <v>0.10829999999999999</v>
      </c>
      <c r="BG589">
        <v>0.60370000000000001</v>
      </c>
      <c r="BH589">
        <v>0.2344</v>
      </c>
      <c r="BI589">
        <v>0.10630000000000001</v>
      </c>
      <c r="BJ589">
        <v>3.1800000000000002E-2</v>
      </c>
      <c r="BK589">
        <v>2.3699999999999999E-2</v>
      </c>
    </row>
    <row r="590" spans="1:63" x14ac:dyDescent="0.25">
      <c r="A590" t="s">
        <v>669</v>
      </c>
      <c r="B590">
        <v>49668</v>
      </c>
      <c r="C590">
        <v>77.900000000000006</v>
      </c>
      <c r="D590">
        <v>22.92</v>
      </c>
      <c r="E590" s="70">
        <v>1785.75</v>
      </c>
      <c r="F590" s="70">
        <v>1729.4</v>
      </c>
      <c r="G590">
        <v>5.7000000000000002E-3</v>
      </c>
      <c r="H590">
        <v>6.6E-3</v>
      </c>
      <c r="I590">
        <v>1.4E-3</v>
      </c>
      <c r="J590">
        <v>1.5699999999999999E-2</v>
      </c>
      <c r="K590">
        <v>0.95320000000000005</v>
      </c>
      <c r="L590">
        <v>1.7399999999999999E-2</v>
      </c>
      <c r="M590">
        <v>0.38379999999999997</v>
      </c>
      <c r="N590">
        <v>1.11E-2</v>
      </c>
      <c r="O590">
        <v>0.13439999999999999</v>
      </c>
      <c r="P590" s="70">
        <v>53018.42</v>
      </c>
      <c r="Q590">
        <v>0.20880000000000001</v>
      </c>
      <c r="R590">
        <v>0.20469999999999999</v>
      </c>
      <c r="S590">
        <v>0.58650000000000002</v>
      </c>
      <c r="T590">
        <v>18.600000000000001</v>
      </c>
      <c r="U590">
        <v>11.19</v>
      </c>
      <c r="V590" s="70">
        <v>69532.460000000006</v>
      </c>
      <c r="W590">
        <v>154.68</v>
      </c>
      <c r="X590" s="70">
        <v>139409.4</v>
      </c>
      <c r="Y590">
        <v>0.78710000000000002</v>
      </c>
      <c r="Z590">
        <v>0.15179999999999999</v>
      </c>
      <c r="AA590">
        <v>6.1100000000000002E-2</v>
      </c>
      <c r="AB590">
        <v>0.21290000000000001</v>
      </c>
      <c r="AC590">
        <v>139.41</v>
      </c>
      <c r="AD590" s="70">
        <v>4019.98</v>
      </c>
      <c r="AE590">
        <v>486.84</v>
      </c>
      <c r="AF590" s="70">
        <v>141849.49</v>
      </c>
      <c r="AG590" t="s">
        <v>751</v>
      </c>
      <c r="AH590" s="70">
        <v>33051</v>
      </c>
      <c r="AI590" s="70">
        <v>48827.15</v>
      </c>
      <c r="AJ590">
        <v>43.75</v>
      </c>
      <c r="AK590">
        <v>26.74</v>
      </c>
      <c r="AL590">
        <v>30.61</v>
      </c>
      <c r="AM590">
        <v>4.1900000000000004</v>
      </c>
      <c r="AN590" s="70">
        <v>1033.44</v>
      </c>
      <c r="AO590">
        <v>1.0334000000000001</v>
      </c>
      <c r="AP590" s="70">
        <v>1160.74</v>
      </c>
      <c r="AQ590" s="70">
        <v>1835.67</v>
      </c>
      <c r="AR590" s="70">
        <v>5395.92</v>
      </c>
      <c r="AS590">
        <v>389.89</v>
      </c>
      <c r="AT590">
        <v>285.61</v>
      </c>
      <c r="AU590" s="70">
        <v>9067.84</v>
      </c>
      <c r="AV590" s="70">
        <v>4356.32</v>
      </c>
      <c r="AW590">
        <v>0.43280000000000002</v>
      </c>
      <c r="AX590" s="70">
        <v>3988.62</v>
      </c>
      <c r="AY590">
        <v>0.39629999999999999</v>
      </c>
      <c r="AZ590">
        <v>991</v>
      </c>
      <c r="BA590">
        <v>9.8500000000000004E-2</v>
      </c>
      <c r="BB590">
        <v>729.46</v>
      </c>
      <c r="BC590">
        <v>7.2499999999999995E-2</v>
      </c>
      <c r="BD590" s="70">
        <v>10065.41</v>
      </c>
      <c r="BE590" s="70">
        <v>3300.24</v>
      </c>
      <c r="BF590">
        <v>0.82389999999999997</v>
      </c>
      <c r="BG590">
        <v>0.55479999999999996</v>
      </c>
      <c r="BH590">
        <v>0.22140000000000001</v>
      </c>
      <c r="BI590">
        <v>0.1605</v>
      </c>
      <c r="BJ590">
        <v>3.5000000000000003E-2</v>
      </c>
      <c r="BK590">
        <v>2.8299999999999999E-2</v>
      </c>
    </row>
    <row r="591" spans="1:63" x14ac:dyDescent="0.25">
      <c r="A591" t="s">
        <v>670</v>
      </c>
      <c r="B591">
        <v>45070</v>
      </c>
      <c r="C591">
        <v>12.95</v>
      </c>
      <c r="D591">
        <v>261.92</v>
      </c>
      <c r="E591" s="70">
        <v>3392.55</v>
      </c>
      <c r="F591" s="70">
        <v>2842.8</v>
      </c>
      <c r="G591">
        <v>5.4000000000000003E-3</v>
      </c>
      <c r="H591">
        <v>0.37430000000000002</v>
      </c>
      <c r="I591">
        <v>1.1000000000000001E-3</v>
      </c>
      <c r="J591">
        <v>6.1199999999999997E-2</v>
      </c>
      <c r="K591">
        <v>0.46500000000000002</v>
      </c>
      <c r="L591">
        <v>9.2999999999999999E-2</v>
      </c>
      <c r="M591">
        <v>0.76429999999999998</v>
      </c>
      <c r="N591">
        <v>2.9600000000000001E-2</v>
      </c>
      <c r="O591">
        <v>0.183</v>
      </c>
      <c r="P591" s="70">
        <v>55273.23</v>
      </c>
      <c r="Q591">
        <v>0.20599999999999999</v>
      </c>
      <c r="R591">
        <v>0.18459999999999999</v>
      </c>
      <c r="S591">
        <v>0.60940000000000005</v>
      </c>
      <c r="T591">
        <v>17.84</v>
      </c>
      <c r="U591">
        <v>21.53</v>
      </c>
      <c r="V591" s="70">
        <v>75306.7</v>
      </c>
      <c r="W591">
        <v>155.65</v>
      </c>
      <c r="X591" s="70">
        <v>79640.600000000006</v>
      </c>
      <c r="Y591">
        <v>0.67749999999999999</v>
      </c>
      <c r="Z591">
        <v>0.27610000000000001</v>
      </c>
      <c r="AA591">
        <v>4.6399999999999997E-2</v>
      </c>
      <c r="AB591">
        <v>0.32250000000000001</v>
      </c>
      <c r="AC591">
        <v>79.64</v>
      </c>
      <c r="AD591" s="70">
        <v>3182.79</v>
      </c>
      <c r="AE591">
        <v>430.04</v>
      </c>
      <c r="AF591" s="70">
        <v>84870.19</v>
      </c>
      <c r="AG591" t="s">
        <v>751</v>
      </c>
      <c r="AH591" s="70">
        <v>23858</v>
      </c>
      <c r="AI591" s="70">
        <v>35458.800000000003</v>
      </c>
      <c r="AJ591">
        <v>58.54</v>
      </c>
      <c r="AK591">
        <v>38.11</v>
      </c>
      <c r="AL591">
        <v>43.91</v>
      </c>
      <c r="AM591">
        <v>4.57</v>
      </c>
      <c r="AN591">
        <v>8.5399999999999991</v>
      </c>
      <c r="AO591">
        <v>1.1812</v>
      </c>
      <c r="AP591" s="70">
        <v>1521.05</v>
      </c>
      <c r="AQ591" s="70">
        <v>2110.73</v>
      </c>
      <c r="AR591" s="70">
        <v>6360.84</v>
      </c>
      <c r="AS591">
        <v>667.25</v>
      </c>
      <c r="AT591">
        <v>418.08</v>
      </c>
      <c r="AU591" s="70">
        <v>11077.95</v>
      </c>
      <c r="AV591" s="70">
        <v>7352.8</v>
      </c>
      <c r="AW591">
        <v>0.56730000000000003</v>
      </c>
      <c r="AX591" s="70">
        <v>3114.62</v>
      </c>
      <c r="AY591">
        <v>0.24030000000000001</v>
      </c>
      <c r="AZ591">
        <v>828.52</v>
      </c>
      <c r="BA591">
        <v>6.3899999999999998E-2</v>
      </c>
      <c r="BB591" s="70">
        <v>1664.26</v>
      </c>
      <c r="BC591">
        <v>0.12839999999999999</v>
      </c>
      <c r="BD591" s="70">
        <v>12960.2</v>
      </c>
      <c r="BE591" s="70">
        <v>4479.63</v>
      </c>
      <c r="BF591">
        <v>2.1846999999999999</v>
      </c>
      <c r="BG591">
        <v>0.50939999999999996</v>
      </c>
      <c r="BH591">
        <v>0.20269999999999999</v>
      </c>
      <c r="BI591">
        <v>0.2477</v>
      </c>
      <c r="BJ591">
        <v>2.4199999999999999E-2</v>
      </c>
      <c r="BK591">
        <v>1.6E-2</v>
      </c>
    </row>
    <row r="592" spans="1:63" x14ac:dyDescent="0.25">
      <c r="A592" t="s">
        <v>671</v>
      </c>
      <c r="B592">
        <v>45088</v>
      </c>
      <c r="C592">
        <v>35.29</v>
      </c>
      <c r="D592">
        <v>61.33</v>
      </c>
      <c r="E592" s="70">
        <v>2164</v>
      </c>
      <c r="F592" s="70">
        <v>2120.35</v>
      </c>
      <c r="G592">
        <v>1.6500000000000001E-2</v>
      </c>
      <c r="H592">
        <v>5.1999999999999998E-2</v>
      </c>
      <c r="I592">
        <v>1.5E-3</v>
      </c>
      <c r="J592">
        <v>3.5999999999999997E-2</v>
      </c>
      <c r="K592">
        <v>0.83930000000000005</v>
      </c>
      <c r="L592">
        <v>5.4600000000000003E-2</v>
      </c>
      <c r="M592">
        <v>0.36880000000000002</v>
      </c>
      <c r="N592">
        <v>1.23E-2</v>
      </c>
      <c r="O592">
        <v>0.13780000000000001</v>
      </c>
      <c r="P592" s="70">
        <v>58672.87</v>
      </c>
      <c r="Q592">
        <v>0.27210000000000001</v>
      </c>
      <c r="R592">
        <v>0.17849999999999999</v>
      </c>
      <c r="S592">
        <v>0.5494</v>
      </c>
      <c r="T592">
        <v>17.43</v>
      </c>
      <c r="U592">
        <v>15.07</v>
      </c>
      <c r="V592" s="70">
        <v>78324.67</v>
      </c>
      <c r="W592">
        <v>139.88</v>
      </c>
      <c r="X592" s="70">
        <v>172829.04</v>
      </c>
      <c r="Y592">
        <v>0.67059999999999997</v>
      </c>
      <c r="Z592">
        <v>0.29549999999999998</v>
      </c>
      <c r="AA592">
        <v>3.3799999999999997E-2</v>
      </c>
      <c r="AB592">
        <v>0.32940000000000003</v>
      </c>
      <c r="AC592">
        <v>172.83</v>
      </c>
      <c r="AD592" s="70">
        <v>6207.39</v>
      </c>
      <c r="AE592">
        <v>667.47</v>
      </c>
      <c r="AF592" s="70">
        <v>184104.59</v>
      </c>
      <c r="AG592" t="s">
        <v>751</v>
      </c>
      <c r="AH592" s="70">
        <v>32966</v>
      </c>
      <c r="AI592" s="70">
        <v>50637.760000000002</v>
      </c>
      <c r="AJ592">
        <v>58.68</v>
      </c>
      <c r="AK592">
        <v>34.6</v>
      </c>
      <c r="AL592">
        <v>39.21</v>
      </c>
      <c r="AM592">
        <v>4.74</v>
      </c>
      <c r="AN592" s="70">
        <v>1204.01</v>
      </c>
      <c r="AO592">
        <v>1.0226</v>
      </c>
      <c r="AP592" s="70">
        <v>1316.07</v>
      </c>
      <c r="AQ592" s="70">
        <v>1715.31</v>
      </c>
      <c r="AR592" s="70">
        <v>6026.78</v>
      </c>
      <c r="AS592">
        <v>620.14</v>
      </c>
      <c r="AT592">
        <v>302.86</v>
      </c>
      <c r="AU592" s="70">
        <v>9981.16</v>
      </c>
      <c r="AV592" s="70">
        <v>3480.86</v>
      </c>
      <c r="AW592">
        <v>0.3231</v>
      </c>
      <c r="AX592" s="70">
        <v>5541.54</v>
      </c>
      <c r="AY592">
        <v>0.51439999999999997</v>
      </c>
      <c r="AZ592" s="70">
        <v>1062.8699999999999</v>
      </c>
      <c r="BA592">
        <v>9.8699999999999996E-2</v>
      </c>
      <c r="BB592">
        <v>687.52</v>
      </c>
      <c r="BC592">
        <v>6.3799999999999996E-2</v>
      </c>
      <c r="BD592" s="70">
        <v>10772.78</v>
      </c>
      <c r="BE592" s="70">
        <v>2044.26</v>
      </c>
      <c r="BF592">
        <v>0.41520000000000001</v>
      </c>
      <c r="BG592">
        <v>0.57620000000000005</v>
      </c>
      <c r="BH592">
        <v>0.21809999999999999</v>
      </c>
      <c r="BI592">
        <v>0.15440000000000001</v>
      </c>
      <c r="BJ592">
        <v>2.8799999999999999E-2</v>
      </c>
      <c r="BK592">
        <v>2.24E-2</v>
      </c>
    </row>
    <row r="593" spans="1:63" x14ac:dyDescent="0.25">
      <c r="A593" t="s">
        <v>672</v>
      </c>
      <c r="B593">
        <v>45096</v>
      </c>
      <c r="C593">
        <v>68.099999999999994</v>
      </c>
      <c r="D593">
        <v>33.29</v>
      </c>
      <c r="E593" s="70">
        <v>2158.91</v>
      </c>
      <c r="F593" s="70">
        <v>2058.71</v>
      </c>
      <c r="G593">
        <v>5.1999999999999998E-3</v>
      </c>
      <c r="H593">
        <v>4.2700000000000002E-2</v>
      </c>
      <c r="I593">
        <v>1.2999999999999999E-3</v>
      </c>
      <c r="J593">
        <v>6.8400000000000002E-2</v>
      </c>
      <c r="K593">
        <v>0.82920000000000005</v>
      </c>
      <c r="L593">
        <v>5.3100000000000001E-2</v>
      </c>
      <c r="M593">
        <v>0.55030000000000001</v>
      </c>
      <c r="N593">
        <v>1.32E-2</v>
      </c>
      <c r="O593">
        <v>0.15129999999999999</v>
      </c>
      <c r="P593" s="70">
        <v>52479.33</v>
      </c>
      <c r="Q593">
        <v>0.2291</v>
      </c>
      <c r="R593">
        <v>0.16900000000000001</v>
      </c>
      <c r="S593">
        <v>0.6018</v>
      </c>
      <c r="T593">
        <v>18.45</v>
      </c>
      <c r="U593">
        <v>13.76</v>
      </c>
      <c r="V593" s="70">
        <v>69920.929999999993</v>
      </c>
      <c r="W593">
        <v>153.09</v>
      </c>
      <c r="X593" s="70">
        <v>97496.68</v>
      </c>
      <c r="Y593">
        <v>0.75749999999999995</v>
      </c>
      <c r="Z593">
        <v>0.19639999999999999</v>
      </c>
      <c r="AA593">
        <v>4.6100000000000002E-2</v>
      </c>
      <c r="AB593">
        <v>0.24249999999999999</v>
      </c>
      <c r="AC593">
        <v>97.5</v>
      </c>
      <c r="AD593" s="70">
        <v>2826.88</v>
      </c>
      <c r="AE593">
        <v>382.74</v>
      </c>
      <c r="AF593" s="70">
        <v>94911.2</v>
      </c>
      <c r="AG593" t="s">
        <v>751</v>
      </c>
      <c r="AH593" s="70">
        <v>27495</v>
      </c>
      <c r="AI593" s="70">
        <v>40980.19</v>
      </c>
      <c r="AJ593">
        <v>45.63</v>
      </c>
      <c r="AK593">
        <v>27.23</v>
      </c>
      <c r="AL593">
        <v>32.630000000000003</v>
      </c>
      <c r="AM593">
        <v>4.47</v>
      </c>
      <c r="AN593">
        <v>633.29</v>
      </c>
      <c r="AO593">
        <v>0.93140000000000001</v>
      </c>
      <c r="AP593" s="70">
        <v>1167.77</v>
      </c>
      <c r="AQ593" s="70">
        <v>1744.78</v>
      </c>
      <c r="AR593" s="70">
        <v>5443.12</v>
      </c>
      <c r="AS593">
        <v>453.52</v>
      </c>
      <c r="AT593">
        <v>260.87</v>
      </c>
      <c r="AU593" s="70">
        <v>9070.06</v>
      </c>
      <c r="AV593" s="70">
        <v>5548.44</v>
      </c>
      <c r="AW593">
        <v>0.54190000000000005</v>
      </c>
      <c r="AX593" s="70">
        <v>2682.7</v>
      </c>
      <c r="AY593">
        <v>0.26200000000000001</v>
      </c>
      <c r="AZ593">
        <v>956.65</v>
      </c>
      <c r="BA593">
        <v>9.3399999999999997E-2</v>
      </c>
      <c r="BB593" s="70">
        <v>1051.6099999999999</v>
      </c>
      <c r="BC593">
        <v>0.1027</v>
      </c>
      <c r="BD593" s="70">
        <v>10239.4</v>
      </c>
      <c r="BE593" s="70">
        <v>4322.53</v>
      </c>
      <c r="BF593">
        <v>1.5857000000000001</v>
      </c>
      <c r="BG593">
        <v>0.55730000000000002</v>
      </c>
      <c r="BH593">
        <v>0.21479999999999999</v>
      </c>
      <c r="BI593">
        <v>0.16930000000000001</v>
      </c>
      <c r="BJ593">
        <v>3.44E-2</v>
      </c>
      <c r="BK593">
        <v>2.41E-2</v>
      </c>
    </row>
    <row r="594" spans="1:63" x14ac:dyDescent="0.25">
      <c r="A594" t="s">
        <v>673</v>
      </c>
      <c r="B594">
        <v>46367</v>
      </c>
      <c r="C594">
        <v>74.239999999999995</v>
      </c>
      <c r="D594">
        <v>15.36</v>
      </c>
      <c r="E594" s="70">
        <v>1140.48</v>
      </c>
      <c r="F594" s="70">
        <v>1117.57</v>
      </c>
      <c r="G594">
        <v>3.3E-3</v>
      </c>
      <c r="H594">
        <v>6.3E-3</v>
      </c>
      <c r="I594">
        <v>2.0999999999999999E-3</v>
      </c>
      <c r="J594">
        <v>1.77E-2</v>
      </c>
      <c r="K594">
        <v>0.95230000000000004</v>
      </c>
      <c r="L594">
        <v>1.83E-2</v>
      </c>
      <c r="M594">
        <v>0.44829999999999998</v>
      </c>
      <c r="N594">
        <v>1.9300000000000001E-2</v>
      </c>
      <c r="O594">
        <v>0.14119999999999999</v>
      </c>
      <c r="P594" s="70">
        <v>49230.33</v>
      </c>
      <c r="Q594">
        <v>0.2329</v>
      </c>
      <c r="R594">
        <v>0.19209999999999999</v>
      </c>
      <c r="S594">
        <v>0.57499999999999996</v>
      </c>
      <c r="T594">
        <v>17.53</v>
      </c>
      <c r="U594">
        <v>8.6300000000000008</v>
      </c>
      <c r="V594" s="70">
        <v>64097.02</v>
      </c>
      <c r="W594">
        <v>128.09</v>
      </c>
      <c r="X594" s="70">
        <v>120009.38</v>
      </c>
      <c r="Y594">
        <v>0.84319999999999995</v>
      </c>
      <c r="Z594">
        <v>0.10589999999999999</v>
      </c>
      <c r="AA594">
        <v>5.0799999999999998E-2</v>
      </c>
      <c r="AB594">
        <v>0.15679999999999999</v>
      </c>
      <c r="AC594">
        <v>120.01</v>
      </c>
      <c r="AD594" s="70">
        <v>3461.67</v>
      </c>
      <c r="AE594">
        <v>458.16</v>
      </c>
      <c r="AF594" s="70">
        <v>116177.08</v>
      </c>
      <c r="AG594" t="s">
        <v>751</v>
      </c>
      <c r="AH594" s="70">
        <v>30497</v>
      </c>
      <c r="AI594" s="70">
        <v>43586.45</v>
      </c>
      <c r="AJ594">
        <v>42.92</v>
      </c>
      <c r="AK594">
        <v>27.14</v>
      </c>
      <c r="AL594">
        <v>32.83</v>
      </c>
      <c r="AM594">
        <v>4.22</v>
      </c>
      <c r="AN594" s="70">
        <v>1295.72</v>
      </c>
      <c r="AO594">
        <v>1.0940000000000001</v>
      </c>
      <c r="AP594" s="70">
        <v>1269.46</v>
      </c>
      <c r="AQ594" s="70">
        <v>1832.27</v>
      </c>
      <c r="AR594" s="70">
        <v>5223</v>
      </c>
      <c r="AS594">
        <v>436.68</v>
      </c>
      <c r="AT594">
        <v>258.57</v>
      </c>
      <c r="AU594" s="70">
        <v>9019.9699999999993</v>
      </c>
      <c r="AV594" s="70">
        <v>5076.3599999999997</v>
      </c>
      <c r="AW594">
        <v>0.49199999999999999</v>
      </c>
      <c r="AX594" s="70">
        <v>3252.35</v>
      </c>
      <c r="AY594">
        <v>0.31519999999999998</v>
      </c>
      <c r="AZ594" s="70">
        <v>1096.56</v>
      </c>
      <c r="BA594">
        <v>0.10630000000000001</v>
      </c>
      <c r="BB594">
        <v>892.16</v>
      </c>
      <c r="BC594">
        <v>8.6499999999999994E-2</v>
      </c>
      <c r="BD594" s="70">
        <v>10317.43</v>
      </c>
      <c r="BE594" s="70">
        <v>3976.2</v>
      </c>
      <c r="BF594">
        <v>1.2571000000000001</v>
      </c>
      <c r="BG594">
        <v>0.52180000000000004</v>
      </c>
      <c r="BH594">
        <v>0.21260000000000001</v>
      </c>
      <c r="BI594">
        <v>0.20250000000000001</v>
      </c>
      <c r="BJ594">
        <v>3.5499999999999997E-2</v>
      </c>
      <c r="BK594">
        <v>2.7699999999999999E-2</v>
      </c>
    </row>
    <row r="595" spans="1:63" x14ac:dyDescent="0.25">
      <c r="A595" t="s">
        <v>674</v>
      </c>
      <c r="B595">
        <v>45104</v>
      </c>
      <c r="C595">
        <v>30.76</v>
      </c>
      <c r="D595">
        <v>190.98</v>
      </c>
      <c r="E595" s="70">
        <v>5874.88</v>
      </c>
      <c r="F595" s="70">
        <v>5582.53</v>
      </c>
      <c r="G595">
        <v>1.9800000000000002E-2</v>
      </c>
      <c r="H595">
        <v>5.6399999999999999E-2</v>
      </c>
      <c r="I595">
        <v>1.2999999999999999E-3</v>
      </c>
      <c r="J595">
        <v>3.2800000000000003E-2</v>
      </c>
      <c r="K595">
        <v>0.84340000000000004</v>
      </c>
      <c r="L595">
        <v>4.6399999999999997E-2</v>
      </c>
      <c r="M595">
        <v>0.3473</v>
      </c>
      <c r="N595">
        <v>1.7600000000000001E-2</v>
      </c>
      <c r="O595">
        <v>0.13289999999999999</v>
      </c>
      <c r="P595" s="70">
        <v>60138.03</v>
      </c>
      <c r="Q595">
        <v>0.20660000000000001</v>
      </c>
      <c r="R595">
        <v>0.1981</v>
      </c>
      <c r="S595">
        <v>0.59519999999999995</v>
      </c>
      <c r="T595">
        <v>18.96</v>
      </c>
      <c r="U595">
        <v>29.9</v>
      </c>
      <c r="V595" s="70">
        <v>86374.83</v>
      </c>
      <c r="W595">
        <v>193.13</v>
      </c>
      <c r="X595" s="70">
        <v>157347.82</v>
      </c>
      <c r="Y595">
        <v>0.70730000000000004</v>
      </c>
      <c r="Z595">
        <v>0.25869999999999999</v>
      </c>
      <c r="AA595">
        <v>3.4000000000000002E-2</v>
      </c>
      <c r="AB595">
        <v>0.29270000000000002</v>
      </c>
      <c r="AC595">
        <v>157.35</v>
      </c>
      <c r="AD595" s="70">
        <v>6423</v>
      </c>
      <c r="AE595">
        <v>738.07</v>
      </c>
      <c r="AF595" s="70">
        <v>175961.43</v>
      </c>
      <c r="AG595" t="s">
        <v>751</v>
      </c>
      <c r="AH595" s="70">
        <v>34042</v>
      </c>
      <c r="AI595" s="70">
        <v>53437.81</v>
      </c>
      <c r="AJ595">
        <v>64.08</v>
      </c>
      <c r="AK595">
        <v>38.86</v>
      </c>
      <c r="AL595">
        <v>43.05</v>
      </c>
      <c r="AM595">
        <v>4.7699999999999996</v>
      </c>
      <c r="AN595" s="70">
        <v>2008.64</v>
      </c>
      <c r="AO595">
        <v>0.9657</v>
      </c>
      <c r="AP595" s="70">
        <v>1266.6300000000001</v>
      </c>
      <c r="AQ595" s="70">
        <v>1860.31</v>
      </c>
      <c r="AR595" s="70">
        <v>5970.43</v>
      </c>
      <c r="AS595">
        <v>591.99</v>
      </c>
      <c r="AT595">
        <v>278.52999999999997</v>
      </c>
      <c r="AU595" s="70">
        <v>9967.89</v>
      </c>
      <c r="AV595" s="70">
        <v>3422.02</v>
      </c>
      <c r="AW595">
        <v>0.32119999999999999</v>
      </c>
      <c r="AX595" s="70">
        <v>5864.7</v>
      </c>
      <c r="AY595">
        <v>0.55049999999999999</v>
      </c>
      <c r="AZ595">
        <v>738.69</v>
      </c>
      <c r="BA595">
        <v>6.93E-2</v>
      </c>
      <c r="BB595">
        <v>628.23</v>
      </c>
      <c r="BC595">
        <v>5.8999999999999997E-2</v>
      </c>
      <c r="BD595" s="70">
        <v>10653.64</v>
      </c>
      <c r="BE595" s="70">
        <v>1799.42</v>
      </c>
      <c r="BF595">
        <v>0.34210000000000002</v>
      </c>
      <c r="BG595">
        <v>0.58499999999999996</v>
      </c>
      <c r="BH595">
        <v>0.23569999999999999</v>
      </c>
      <c r="BI595">
        <v>0.13150000000000001</v>
      </c>
      <c r="BJ595">
        <v>3.0800000000000001E-2</v>
      </c>
      <c r="BK595">
        <v>1.7000000000000001E-2</v>
      </c>
    </row>
    <row r="596" spans="1:63" x14ac:dyDescent="0.25">
      <c r="A596" t="s">
        <v>675</v>
      </c>
      <c r="B596">
        <v>45112</v>
      </c>
      <c r="C596">
        <v>63.29</v>
      </c>
      <c r="D596">
        <v>45.28</v>
      </c>
      <c r="E596" s="70">
        <v>2865.38</v>
      </c>
      <c r="F596" s="70">
        <v>2683.4</v>
      </c>
      <c r="G596">
        <v>9.7000000000000003E-3</v>
      </c>
      <c r="H596">
        <v>3.3000000000000002E-2</v>
      </c>
      <c r="I596">
        <v>1.5E-3</v>
      </c>
      <c r="J596">
        <v>3.7100000000000001E-2</v>
      </c>
      <c r="K596">
        <v>0.86280000000000001</v>
      </c>
      <c r="L596">
        <v>5.5800000000000002E-2</v>
      </c>
      <c r="M596">
        <v>0.50549999999999995</v>
      </c>
      <c r="N596">
        <v>9.7999999999999997E-3</v>
      </c>
      <c r="O596">
        <v>0.15060000000000001</v>
      </c>
      <c r="P596" s="70">
        <v>54026.94</v>
      </c>
      <c r="Q596">
        <v>0.218</v>
      </c>
      <c r="R596">
        <v>0.18909999999999999</v>
      </c>
      <c r="S596">
        <v>0.59289999999999998</v>
      </c>
      <c r="T596">
        <v>17.86</v>
      </c>
      <c r="U596">
        <v>17.32</v>
      </c>
      <c r="V596" s="70">
        <v>76305.2</v>
      </c>
      <c r="W596">
        <v>160.5</v>
      </c>
      <c r="X596" s="70">
        <v>131875.06</v>
      </c>
      <c r="Y596">
        <v>0.71099999999999997</v>
      </c>
      <c r="Z596">
        <v>0.2389</v>
      </c>
      <c r="AA596">
        <v>5.0099999999999999E-2</v>
      </c>
      <c r="AB596">
        <v>0.28899999999999998</v>
      </c>
      <c r="AC596">
        <v>131.88</v>
      </c>
      <c r="AD596" s="70">
        <v>4311.17</v>
      </c>
      <c r="AE596">
        <v>509.31</v>
      </c>
      <c r="AF596" s="70">
        <v>144154.10999999999</v>
      </c>
      <c r="AG596" t="s">
        <v>751</v>
      </c>
      <c r="AH596" s="70">
        <v>28789</v>
      </c>
      <c r="AI596" s="70">
        <v>45729.440000000002</v>
      </c>
      <c r="AJ596">
        <v>49.37</v>
      </c>
      <c r="AK596">
        <v>29.88</v>
      </c>
      <c r="AL596">
        <v>35.770000000000003</v>
      </c>
      <c r="AM596">
        <v>4.22</v>
      </c>
      <c r="AN596" s="70">
        <v>1256.92</v>
      </c>
      <c r="AO596">
        <v>1.0158</v>
      </c>
      <c r="AP596" s="70">
        <v>1182.6600000000001</v>
      </c>
      <c r="AQ596" s="70">
        <v>1660.1</v>
      </c>
      <c r="AR596" s="70">
        <v>5476.89</v>
      </c>
      <c r="AS596">
        <v>494.76</v>
      </c>
      <c r="AT596">
        <v>242.64</v>
      </c>
      <c r="AU596" s="70">
        <v>9057.0499999999993</v>
      </c>
      <c r="AV596" s="70">
        <v>4377.8999999999996</v>
      </c>
      <c r="AW596">
        <v>0.43049999999999999</v>
      </c>
      <c r="AX596" s="70">
        <v>4057.39</v>
      </c>
      <c r="AY596">
        <v>0.39900000000000002</v>
      </c>
      <c r="AZ596">
        <v>828.01</v>
      </c>
      <c r="BA596">
        <v>8.14E-2</v>
      </c>
      <c r="BB596">
        <v>905.22</v>
      </c>
      <c r="BC596">
        <v>8.8999999999999996E-2</v>
      </c>
      <c r="BD596" s="70">
        <v>10168.530000000001</v>
      </c>
      <c r="BE596" s="70">
        <v>2616.9</v>
      </c>
      <c r="BF596">
        <v>0.69899999999999995</v>
      </c>
      <c r="BG596">
        <v>0.55310000000000004</v>
      </c>
      <c r="BH596">
        <v>0.21540000000000001</v>
      </c>
      <c r="BI596">
        <v>0.1769</v>
      </c>
      <c r="BJ596">
        <v>3.0800000000000001E-2</v>
      </c>
      <c r="BK596">
        <v>2.3699999999999999E-2</v>
      </c>
    </row>
    <row r="597" spans="1:63" x14ac:dyDescent="0.25">
      <c r="A597" t="s">
        <v>676</v>
      </c>
      <c r="B597">
        <v>45666</v>
      </c>
      <c r="C597">
        <v>61</v>
      </c>
      <c r="D597">
        <v>15.33</v>
      </c>
      <c r="E597">
        <v>890.8</v>
      </c>
      <c r="F597">
        <v>851.98</v>
      </c>
      <c r="G597">
        <v>1.8E-3</v>
      </c>
      <c r="H597">
        <v>1.8700000000000001E-2</v>
      </c>
      <c r="I597">
        <v>5.0000000000000001E-4</v>
      </c>
      <c r="J597">
        <v>1.5100000000000001E-2</v>
      </c>
      <c r="K597">
        <v>0.93330000000000002</v>
      </c>
      <c r="L597">
        <v>3.0599999999999999E-2</v>
      </c>
      <c r="M597">
        <v>0.65559999999999996</v>
      </c>
      <c r="N597">
        <v>4.4000000000000003E-3</v>
      </c>
      <c r="O597">
        <v>0.1867</v>
      </c>
      <c r="P597" s="70">
        <v>45620.25</v>
      </c>
      <c r="Q597">
        <v>0.251</v>
      </c>
      <c r="R597">
        <v>0.18179999999999999</v>
      </c>
      <c r="S597">
        <v>0.56720000000000004</v>
      </c>
      <c r="T597">
        <v>16.07</v>
      </c>
      <c r="U597">
        <v>7.87</v>
      </c>
      <c r="V597" s="70">
        <v>60444.22</v>
      </c>
      <c r="W597">
        <v>108.93</v>
      </c>
      <c r="X597" s="70">
        <v>81627.38</v>
      </c>
      <c r="Y597">
        <v>0.81869999999999998</v>
      </c>
      <c r="Z597">
        <v>0.1091</v>
      </c>
      <c r="AA597">
        <v>7.2300000000000003E-2</v>
      </c>
      <c r="AB597">
        <v>0.18129999999999999</v>
      </c>
      <c r="AC597">
        <v>81.63</v>
      </c>
      <c r="AD597" s="70">
        <v>2122.7800000000002</v>
      </c>
      <c r="AE597">
        <v>312.01</v>
      </c>
      <c r="AF597" s="70">
        <v>76540.960000000006</v>
      </c>
      <c r="AG597" t="s">
        <v>751</v>
      </c>
      <c r="AH597" s="70">
        <v>27156</v>
      </c>
      <c r="AI597" s="70">
        <v>39470.339999999997</v>
      </c>
      <c r="AJ597">
        <v>37.57</v>
      </c>
      <c r="AK597">
        <v>24.89</v>
      </c>
      <c r="AL597">
        <v>28.92</v>
      </c>
      <c r="AM597">
        <v>4.03</v>
      </c>
      <c r="AN597">
        <v>782.35</v>
      </c>
      <c r="AO597">
        <v>0.95469999999999999</v>
      </c>
      <c r="AP597" s="70">
        <v>1385.67</v>
      </c>
      <c r="AQ597" s="70">
        <v>2143.1799999999998</v>
      </c>
      <c r="AR597" s="70">
        <v>5615.05</v>
      </c>
      <c r="AS597">
        <v>462.37</v>
      </c>
      <c r="AT597">
        <v>238.85</v>
      </c>
      <c r="AU597" s="70">
        <v>9845.1200000000008</v>
      </c>
      <c r="AV597" s="70">
        <v>6993.38</v>
      </c>
      <c r="AW597">
        <v>0.61539999999999995</v>
      </c>
      <c r="AX597" s="70">
        <v>1972.4</v>
      </c>
      <c r="AY597">
        <v>0.1736</v>
      </c>
      <c r="AZ597" s="70">
        <v>1017.54</v>
      </c>
      <c r="BA597">
        <v>8.9499999999999996E-2</v>
      </c>
      <c r="BB597" s="70">
        <v>1379.84</v>
      </c>
      <c r="BC597">
        <v>0.12139999999999999</v>
      </c>
      <c r="BD597" s="70">
        <v>11363.17</v>
      </c>
      <c r="BE597" s="70">
        <v>5842.89</v>
      </c>
      <c r="BF597">
        <v>2.4565000000000001</v>
      </c>
      <c r="BG597">
        <v>0.53590000000000004</v>
      </c>
      <c r="BH597">
        <v>0.2341</v>
      </c>
      <c r="BI597">
        <v>0.23269999999999999</v>
      </c>
      <c r="BJ597">
        <v>3.6499999999999998E-2</v>
      </c>
      <c r="BK597">
        <v>2.0299999999999999E-2</v>
      </c>
    </row>
    <row r="598" spans="1:63" x14ac:dyDescent="0.25">
      <c r="A598" t="s">
        <v>677</v>
      </c>
      <c r="B598">
        <v>44081</v>
      </c>
      <c r="C598">
        <v>29.33</v>
      </c>
      <c r="D598">
        <v>144.36000000000001</v>
      </c>
      <c r="E598" s="70">
        <v>4234.46</v>
      </c>
      <c r="F598" s="70">
        <v>3707.84</v>
      </c>
      <c r="G598">
        <v>1.3100000000000001E-2</v>
      </c>
      <c r="H598">
        <v>0.38090000000000002</v>
      </c>
      <c r="I598">
        <v>1E-3</v>
      </c>
      <c r="J598">
        <v>5.45E-2</v>
      </c>
      <c r="K598">
        <v>0.47289999999999999</v>
      </c>
      <c r="L598">
        <v>7.7700000000000005E-2</v>
      </c>
      <c r="M598">
        <v>0.61619999999999997</v>
      </c>
      <c r="N598">
        <v>2.93E-2</v>
      </c>
      <c r="O598">
        <v>0.15679999999999999</v>
      </c>
      <c r="P598" s="70">
        <v>58490.04</v>
      </c>
      <c r="Q598">
        <v>0.23449999999999999</v>
      </c>
      <c r="R598">
        <v>0.1966</v>
      </c>
      <c r="S598">
        <v>0.56889999999999996</v>
      </c>
      <c r="T598">
        <v>18.7</v>
      </c>
      <c r="U598">
        <v>25.48</v>
      </c>
      <c r="V598" s="70">
        <v>82095.73</v>
      </c>
      <c r="W598">
        <v>162.58000000000001</v>
      </c>
      <c r="X598" s="70">
        <v>112056.03</v>
      </c>
      <c r="Y598">
        <v>0.70760000000000001</v>
      </c>
      <c r="Z598">
        <v>0.2555</v>
      </c>
      <c r="AA598">
        <v>3.6999999999999998E-2</v>
      </c>
      <c r="AB598">
        <v>0.29239999999999999</v>
      </c>
      <c r="AC598">
        <v>112.06</v>
      </c>
      <c r="AD598" s="70">
        <v>4686.76</v>
      </c>
      <c r="AE598">
        <v>581.62</v>
      </c>
      <c r="AF598" s="70">
        <v>122868.98</v>
      </c>
      <c r="AG598" t="s">
        <v>751</v>
      </c>
      <c r="AH598" s="70">
        <v>28345</v>
      </c>
      <c r="AI598" s="70">
        <v>43058.3</v>
      </c>
      <c r="AJ598">
        <v>61.83</v>
      </c>
      <c r="AK598">
        <v>39.31</v>
      </c>
      <c r="AL598">
        <v>42.87</v>
      </c>
      <c r="AM598">
        <v>4.9400000000000004</v>
      </c>
      <c r="AN598">
        <v>876.93</v>
      </c>
      <c r="AO598">
        <v>1.1701999999999999</v>
      </c>
      <c r="AP598" s="70">
        <v>1401.02</v>
      </c>
      <c r="AQ598" s="70">
        <v>2014.65</v>
      </c>
      <c r="AR598" s="70">
        <v>6038.1</v>
      </c>
      <c r="AS598">
        <v>587.41</v>
      </c>
      <c r="AT598">
        <v>332.2</v>
      </c>
      <c r="AU598" s="70">
        <v>10373.379999999999</v>
      </c>
      <c r="AV598" s="70">
        <v>5316.72</v>
      </c>
      <c r="AW598">
        <v>0.44140000000000001</v>
      </c>
      <c r="AX598" s="70">
        <v>4715.66</v>
      </c>
      <c r="AY598">
        <v>0.39150000000000001</v>
      </c>
      <c r="AZ598">
        <v>847.14</v>
      </c>
      <c r="BA598">
        <v>7.0300000000000001E-2</v>
      </c>
      <c r="BB598" s="70">
        <v>1164.4100000000001</v>
      </c>
      <c r="BC598">
        <v>9.6699999999999994E-2</v>
      </c>
      <c r="BD598" s="70">
        <v>12043.93</v>
      </c>
      <c r="BE598" s="70">
        <v>3036.04</v>
      </c>
      <c r="BF598">
        <v>0.95150000000000001</v>
      </c>
      <c r="BG598">
        <v>0.53459999999999996</v>
      </c>
      <c r="BH598">
        <v>0.20680000000000001</v>
      </c>
      <c r="BI598">
        <v>0.2082</v>
      </c>
      <c r="BJ598">
        <v>2.63E-2</v>
      </c>
      <c r="BK598">
        <v>2.41E-2</v>
      </c>
    </row>
    <row r="599" spans="1:63" x14ac:dyDescent="0.25">
      <c r="A599" t="s">
        <v>678</v>
      </c>
      <c r="B599">
        <v>50518</v>
      </c>
      <c r="C599">
        <v>131</v>
      </c>
      <c r="D599">
        <v>9.06</v>
      </c>
      <c r="E599" s="70">
        <v>1186.76</v>
      </c>
      <c r="F599" s="70">
        <v>1143.26</v>
      </c>
      <c r="G599">
        <v>3.0000000000000001E-3</v>
      </c>
      <c r="H599">
        <v>7.4000000000000003E-3</v>
      </c>
      <c r="I599">
        <v>1.1999999999999999E-3</v>
      </c>
      <c r="J599">
        <v>1.2699999999999999E-2</v>
      </c>
      <c r="K599">
        <v>0.96350000000000002</v>
      </c>
      <c r="L599">
        <v>1.21E-2</v>
      </c>
      <c r="M599">
        <v>0.46760000000000002</v>
      </c>
      <c r="N599">
        <v>3.8E-3</v>
      </c>
      <c r="O599">
        <v>0.1477</v>
      </c>
      <c r="P599" s="70">
        <v>49988.97</v>
      </c>
      <c r="Q599">
        <v>0.21629999999999999</v>
      </c>
      <c r="R599">
        <v>0.16009999999999999</v>
      </c>
      <c r="S599">
        <v>0.62360000000000004</v>
      </c>
      <c r="T599">
        <v>16.77</v>
      </c>
      <c r="U599">
        <v>8.36</v>
      </c>
      <c r="V599" s="70">
        <v>68749</v>
      </c>
      <c r="W599">
        <v>136.75</v>
      </c>
      <c r="X599" s="70">
        <v>197238.33</v>
      </c>
      <c r="Y599">
        <v>0.56610000000000005</v>
      </c>
      <c r="Z599">
        <v>0.17119999999999999</v>
      </c>
      <c r="AA599">
        <v>0.26269999999999999</v>
      </c>
      <c r="AB599">
        <v>0.43390000000000001</v>
      </c>
      <c r="AC599">
        <v>197.24</v>
      </c>
      <c r="AD599" s="70">
        <v>5458.32</v>
      </c>
      <c r="AE599">
        <v>414.44</v>
      </c>
      <c r="AF599" s="70">
        <v>208869.9</v>
      </c>
      <c r="AG599" t="s">
        <v>751</v>
      </c>
      <c r="AH599" s="70">
        <v>30011</v>
      </c>
      <c r="AI599" s="70">
        <v>45514.97</v>
      </c>
      <c r="AJ599">
        <v>39.450000000000003</v>
      </c>
      <c r="AK599">
        <v>26.1</v>
      </c>
      <c r="AL599">
        <v>28.85</v>
      </c>
      <c r="AM599">
        <v>4.2300000000000004</v>
      </c>
      <c r="AN599">
        <v>784.82</v>
      </c>
      <c r="AO599">
        <v>1.0165</v>
      </c>
      <c r="AP599" s="70">
        <v>1516.79</v>
      </c>
      <c r="AQ599" s="70">
        <v>2170.02</v>
      </c>
      <c r="AR599" s="70">
        <v>5795.9</v>
      </c>
      <c r="AS599">
        <v>404.55</v>
      </c>
      <c r="AT599">
        <v>268.23</v>
      </c>
      <c r="AU599" s="70">
        <v>10155.49</v>
      </c>
      <c r="AV599" s="70">
        <v>4624.1000000000004</v>
      </c>
      <c r="AW599">
        <v>0.39489999999999997</v>
      </c>
      <c r="AX599" s="70">
        <v>4878.49</v>
      </c>
      <c r="AY599">
        <v>0.41660000000000003</v>
      </c>
      <c r="AZ599" s="70">
        <v>1103.1300000000001</v>
      </c>
      <c r="BA599">
        <v>9.4200000000000006E-2</v>
      </c>
      <c r="BB599" s="70">
        <v>1104.3</v>
      </c>
      <c r="BC599">
        <v>9.4299999999999995E-2</v>
      </c>
      <c r="BD599" s="70">
        <v>11710.02</v>
      </c>
      <c r="BE599" s="70">
        <v>3238.27</v>
      </c>
      <c r="BF599">
        <v>0.90280000000000005</v>
      </c>
      <c r="BG599">
        <v>0.52470000000000006</v>
      </c>
      <c r="BH599">
        <v>0.2293</v>
      </c>
      <c r="BI599">
        <v>0.17480000000000001</v>
      </c>
      <c r="BJ599">
        <v>4.0500000000000001E-2</v>
      </c>
      <c r="BK599">
        <v>3.0599999999999999E-2</v>
      </c>
    </row>
    <row r="600" spans="1:63" x14ac:dyDescent="0.25">
      <c r="A600" t="s">
        <v>679</v>
      </c>
      <c r="B600">
        <v>49577</v>
      </c>
      <c r="C600">
        <v>67.900000000000006</v>
      </c>
      <c r="D600">
        <v>17.34</v>
      </c>
      <c r="E600" s="70">
        <v>1177.43</v>
      </c>
      <c r="F600" s="70">
        <v>1209.1600000000001</v>
      </c>
      <c r="G600">
        <v>7.0000000000000001E-3</v>
      </c>
      <c r="H600">
        <v>8.3000000000000001E-3</v>
      </c>
      <c r="I600">
        <v>8.0000000000000004E-4</v>
      </c>
      <c r="J600">
        <v>3.6799999999999999E-2</v>
      </c>
      <c r="K600">
        <v>0.92259999999999998</v>
      </c>
      <c r="L600">
        <v>2.46E-2</v>
      </c>
      <c r="M600">
        <v>0.26800000000000002</v>
      </c>
      <c r="N600">
        <v>6.1999999999999998E-3</v>
      </c>
      <c r="O600">
        <v>0.121</v>
      </c>
      <c r="P600" s="70">
        <v>52561.54</v>
      </c>
      <c r="Q600">
        <v>0.1948</v>
      </c>
      <c r="R600">
        <v>0.1769</v>
      </c>
      <c r="S600">
        <v>0.62839999999999996</v>
      </c>
      <c r="T600">
        <v>18.149999999999999</v>
      </c>
      <c r="U600">
        <v>8.9</v>
      </c>
      <c r="V600" s="70">
        <v>65721.399999999994</v>
      </c>
      <c r="W600">
        <v>127.6</v>
      </c>
      <c r="X600" s="70">
        <v>142215.73000000001</v>
      </c>
      <c r="Y600">
        <v>0.85609999999999997</v>
      </c>
      <c r="Z600">
        <v>9.8000000000000004E-2</v>
      </c>
      <c r="AA600">
        <v>4.58E-2</v>
      </c>
      <c r="AB600">
        <v>0.1439</v>
      </c>
      <c r="AC600">
        <v>142.22</v>
      </c>
      <c r="AD600" s="70">
        <v>4040.33</v>
      </c>
      <c r="AE600">
        <v>540.30999999999995</v>
      </c>
      <c r="AF600" s="70">
        <v>145203.67000000001</v>
      </c>
      <c r="AG600" t="s">
        <v>751</v>
      </c>
      <c r="AH600" s="70">
        <v>36179</v>
      </c>
      <c r="AI600" s="70">
        <v>53678.75</v>
      </c>
      <c r="AJ600">
        <v>43.17</v>
      </c>
      <c r="AK600">
        <v>27.04</v>
      </c>
      <c r="AL600">
        <v>29.11</v>
      </c>
      <c r="AM600">
        <v>4.6500000000000004</v>
      </c>
      <c r="AN600" s="70">
        <v>1340.85</v>
      </c>
      <c r="AO600">
        <v>1.0676000000000001</v>
      </c>
      <c r="AP600" s="70">
        <v>1205.47</v>
      </c>
      <c r="AQ600" s="70">
        <v>1781.59</v>
      </c>
      <c r="AR600" s="70">
        <v>5180.1499999999996</v>
      </c>
      <c r="AS600">
        <v>422.75</v>
      </c>
      <c r="AT600">
        <v>213.19</v>
      </c>
      <c r="AU600" s="70">
        <v>8803.15</v>
      </c>
      <c r="AV600" s="70">
        <v>4077.65</v>
      </c>
      <c r="AW600">
        <v>0.40820000000000001</v>
      </c>
      <c r="AX600" s="70">
        <v>4090.51</v>
      </c>
      <c r="AY600">
        <v>0.40949999999999998</v>
      </c>
      <c r="AZ600" s="70">
        <v>1301.08</v>
      </c>
      <c r="BA600">
        <v>0.1303</v>
      </c>
      <c r="BB600">
        <v>519.71</v>
      </c>
      <c r="BC600">
        <v>5.1999999999999998E-2</v>
      </c>
      <c r="BD600" s="70">
        <v>9988.9500000000007</v>
      </c>
      <c r="BE600" s="70">
        <v>3527.56</v>
      </c>
      <c r="BF600">
        <v>0.77729999999999999</v>
      </c>
      <c r="BG600">
        <v>0.56179999999999997</v>
      </c>
      <c r="BH600">
        <v>0.2145</v>
      </c>
      <c r="BI600">
        <v>0.16450000000000001</v>
      </c>
      <c r="BJ600">
        <v>3.6400000000000002E-2</v>
      </c>
      <c r="BK600">
        <v>2.2800000000000001E-2</v>
      </c>
    </row>
    <row r="601" spans="1:63" x14ac:dyDescent="0.25">
      <c r="A601" t="s">
        <v>680</v>
      </c>
      <c r="B601">
        <v>49973</v>
      </c>
      <c r="C601">
        <v>32.479999999999997</v>
      </c>
      <c r="D601">
        <v>83.03</v>
      </c>
      <c r="E601" s="70">
        <v>2696.47</v>
      </c>
      <c r="F601" s="70">
        <v>2601.81</v>
      </c>
      <c r="G601">
        <v>2.06E-2</v>
      </c>
      <c r="H601">
        <v>0.1099</v>
      </c>
      <c r="I601">
        <v>1.6999999999999999E-3</v>
      </c>
      <c r="J601">
        <v>3.44E-2</v>
      </c>
      <c r="K601">
        <v>0.76990000000000003</v>
      </c>
      <c r="L601">
        <v>6.3600000000000004E-2</v>
      </c>
      <c r="M601">
        <v>0.35310000000000002</v>
      </c>
      <c r="N601">
        <v>1.8100000000000002E-2</v>
      </c>
      <c r="O601">
        <v>0.12709999999999999</v>
      </c>
      <c r="P601" s="70">
        <v>58973.53</v>
      </c>
      <c r="Q601">
        <v>0.253</v>
      </c>
      <c r="R601">
        <v>0.19939999999999999</v>
      </c>
      <c r="S601">
        <v>0.54759999999999998</v>
      </c>
      <c r="T601">
        <v>18.09</v>
      </c>
      <c r="U601">
        <v>17.5</v>
      </c>
      <c r="V601" s="70">
        <v>80809.67</v>
      </c>
      <c r="W601">
        <v>150.32</v>
      </c>
      <c r="X601" s="70">
        <v>169108.75</v>
      </c>
      <c r="Y601">
        <v>0.71530000000000005</v>
      </c>
      <c r="Z601">
        <v>0.25440000000000002</v>
      </c>
      <c r="AA601">
        <v>3.0300000000000001E-2</v>
      </c>
      <c r="AB601">
        <v>0.28470000000000001</v>
      </c>
      <c r="AC601">
        <v>169.11</v>
      </c>
      <c r="AD601" s="70">
        <v>6370.79</v>
      </c>
      <c r="AE601">
        <v>730.04</v>
      </c>
      <c r="AF601" s="70">
        <v>193400.76</v>
      </c>
      <c r="AG601" t="s">
        <v>751</v>
      </c>
      <c r="AH601" s="70">
        <v>34042</v>
      </c>
      <c r="AI601" s="70">
        <v>55251</v>
      </c>
      <c r="AJ601">
        <v>61.53</v>
      </c>
      <c r="AK601">
        <v>37.17</v>
      </c>
      <c r="AL601">
        <v>40.64</v>
      </c>
      <c r="AM601">
        <v>4.9400000000000004</v>
      </c>
      <c r="AN601" s="70">
        <v>1538.17</v>
      </c>
      <c r="AO601">
        <v>1.0615000000000001</v>
      </c>
      <c r="AP601" s="70">
        <v>1286.1199999999999</v>
      </c>
      <c r="AQ601" s="70">
        <v>1832.45</v>
      </c>
      <c r="AR601" s="70">
        <v>6013.54</v>
      </c>
      <c r="AS601">
        <v>626.52</v>
      </c>
      <c r="AT601">
        <v>283.76</v>
      </c>
      <c r="AU601" s="70">
        <v>10042.39</v>
      </c>
      <c r="AV601" s="70">
        <v>3367.97</v>
      </c>
      <c r="AW601">
        <v>0.30869999999999997</v>
      </c>
      <c r="AX601" s="70">
        <v>5920.01</v>
      </c>
      <c r="AY601">
        <v>0.54259999999999997</v>
      </c>
      <c r="AZ601">
        <v>965.77</v>
      </c>
      <c r="BA601">
        <v>8.8499999999999995E-2</v>
      </c>
      <c r="BB601">
        <v>656.3</v>
      </c>
      <c r="BC601">
        <v>6.0199999999999997E-2</v>
      </c>
      <c r="BD601" s="70">
        <v>10910.05</v>
      </c>
      <c r="BE601" s="70">
        <v>1671.35</v>
      </c>
      <c r="BF601">
        <v>0.30480000000000002</v>
      </c>
      <c r="BG601">
        <v>0.57399999999999995</v>
      </c>
      <c r="BH601">
        <v>0.21820000000000001</v>
      </c>
      <c r="BI601">
        <v>0.1552</v>
      </c>
      <c r="BJ601">
        <v>3.0200000000000001E-2</v>
      </c>
      <c r="BK601">
        <v>2.24E-2</v>
      </c>
    </row>
    <row r="602" spans="1:63" x14ac:dyDescent="0.25">
      <c r="A602" t="s">
        <v>681</v>
      </c>
      <c r="B602">
        <v>45120</v>
      </c>
      <c r="C602">
        <v>57.71</v>
      </c>
      <c r="D602">
        <v>66.62</v>
      </c>
      <c r="E602" s="70">
        <v>3844.8</v>
      </c>
      <c r="F602" s="70">
        <v>3664</v>
      </c>
      <c r="G602">
        <v>1.77E-2</v>
      </c>
      <c r="H602">
        <v>5.2699999999999997E-2</v>
      </c>
      <c r="I602">
        <v>1.2999999999999999E-3</v>
      </c>
      <c r="J602">
        <v>4.2200000000000001E-2</v>
      </c>
      <c r="K602">
        <v>0.83109999999999995</v>
      </c>
      <c r="L602">
        <v>5.5E-2</v>
      </c>
      <c r="M602">
        <v>0.4526</v>
      </c>
      <c r="N602">
        <v>1.43E-2</v>
      </c>
      <c r="O602">
        <v>0.1416</v>
      </c>
      <c r="P602" s="70">
        <v>56693.2</v>
      </c>
      <c r="Q602">
        <v>0.20200000000000001</v>
      </c>
      <c r="R602">
        <v>0.2069</v>
      </c>
      <c r="S602">
        <v>0.59109999999999996</v>
      </c>
      <c r="T602">
        <v>17.97</v>
      </c>
      <c r="U602">
        <v>22.3</v>
      </c>
      <c r="V602" s="70">
        <v>78252.38</v>
      </c>
      <c r="W602">
        <v>168.56</v>
      </c>
      <c r="X602" s="70">
        <v>141633.15</v>
      </c>
      <c r="Y602">
        <v>0.69769999999999999</v>
      </c>
      <c r="Z602">
        <v>0.26579999999999998</v>
      </c>
      <c r="AA602">
        <v>3.6499999999999998E-2</v>
      </c>
      <c r="AB602">
        <v>0.30230000000000001</v>
      </c>
      <c r="AC602">
        <v>141.63</v>
      </c>
      <c r="AD602" s="70">
        <v>5222.8500000000004</v>
      </c>
      <c r="AE602">
        <v>597.34</v>
      </c>
      <c r="AF602" s="70">
        <v>152149.85</v>
      </c>
      <c r="AG602" t="s">
        <v>751</v>
      </c>
      <c r="AH602" s="70">
        <v>29746</v>
      </c>
      <c r="AI602" s="70">
        <v>48321.03</v>
      </c>
      <c r="AJ602">
        <v>57.13</v>
      </c>
      <c r="AK602">
        <v>33.950000000000003</v>
      </c>
      <c r="AL602">
        <v>39.049999999999997</v>
      </c>
      <c r="AM602">
        <v>4.58</v>
      </c>
      <c r="AN602" s="70">
        <v>1241.47</v>
      </c>
      <c r="AO602">
        <v>1.0475000000000001</v>
      </c>
      <c r="AP602" s="70">
        <v>1186.74</v>
      </c>
      <c r="AQ602" s="70">
        <v>1724.8</v>
      </c>
      <c r="AR602" s="70">
        <v>5823.63</v>
      </c>
      <c r="AS602">
        <v>572.66999999999996</v>
      </c>
      <c r="AT602">
        <v>242.91</v>
      </c>
      <c r="AU602" s="70">
        <v>9550.75</v>
      </c>
      <c r="AV602" s="70">
        <v>3916.62</v>
      </c>
      <c r="AW602">
        <v>0.37459999999999999</v>
      </c>
      <c r="AX602" s="70">
        <v>4946.1899999999996</v>
      </c>
      <c r="AY602">
        <v>0.47299999999999998</v>
      </c>
      <c r="AZ602">
        <v>816.73</v>
      </c>
      <c r="BA602">
        <v>7.8100000000000003E-2</v>
      </c>
      <c r="BB602">
        <v>777.15</v>
      </c>
      <c r="BC602">
        <v>7.4300000000000005E-2</v>
      </c>
      <c r="BD602" s="70">
        <v>10456.69</v>
      </c>
      <c r="BE602" s="70">
        <v>2326.85</v>
      </c>
      <c r="BF602">
        <v>0.52639999999999998</v>
      </c>
      <c r="BG602">
        <v>0.57520000000000004</v>
      </c>
      <c r="BH602">
        <v>0.22500000000000001</v>
      </c>
      <c r="BI602">
        <v>0.1484</v>
      </c>
      <c r="BJ602">
        <v>3.09E-2</v>
      </c>
      <c r="BK602">
        <v>2.0500000000000001E-2</v>
      </c>
    </row>
    <row r="603" spans="1:63" x14ac:dyDescent="0.25">
      <c r="A603" t="s">
        <v>682</v>
      </c>
      <c r="B603">
        <v>45138</v>
      </c>
      <c r="C603">
        <v>32.1</v>
      </c>
      <c r="D603">
        <v>259.79000000000002</v>
      </c>
      <c r="E603" s="70">
        <v>8337.89</v>
      </c>
      <c r="F603" s="70">
        <v>7929.75</v>
      </c>
      <c r="G603">
        <v>7.0199999999999999E-2</v>
      </c>
      <c r="H603">
        <v>9.0300000000000005E-2</v>
      </c>
      <c r="I603">
        <v>1.5E-3</v>
      </c>
      <c r="J603">
        <v>3.9600000000000003E-2</v>
      </c>
      <c r="K603">
        <v>0.75090000000000001</v>
      </c>
      <c r="L603">
        <v>4.7500000000000001E-2</v>
      </c>
      <c r="M603">
        <v>0.19009999999999999</v>
      </c>
      <c r="N603">
        <v>4.1399999999999999E-2</v>
      </c>
      <c r="O603">
        <v>0.1143</v>
      </c>
      <c r="P603" s="70">
        <v>66395.69</v>
      </c>
      <c r="Q603">
        <v>0.25359999999999999</v>
      </c>
      <c r="R603">
        <v>0.19539999999999999</v>
      </c>
      <c r="S603">
        <v>0.55100000000000005</v>
      </c>
      <c r="T603">
        <v>19.07</v>
      </c>
      <c r="U603">
        <v>39.700000000000003</v>
      </c>
      <c r="V603" s="70">
        <v>88564.56</v>
      </c>
      <c r="W603">
        <v>207.85</v>
      </c>
      <c r="X603" s="70">
        <v>175108.88</v>
      </c>
      <c r="Y603">
        <v>0.75180000000000002</v>
      </c>
      <c r="Z603">
        <v>0.2276</v>
      </c>
      <c r="AA603">
        <v>2.06E-2</v>
      </c>
      <c r="AB603">
        <v>0.2482</v>
      </c>
      <c r="AC603">
        <v>175.11</v>
      </c>
      <c r="AD603" s="70">
        <v>7710.91</v>
      </c>
      <c r="AE603">
        <v>862</v>
      </c>
      <c r="AF603" s="70">
        <v>210744.75</v>
      </c>
      <c r="AG603" t="s">
        <v>751</v>
      </c>
      <c r="AH603" s="70">
        <v>46341</v>
      </c>
      <c r="AI603" s="70">
        <v>78590.48</v>
      </c>
      <c r="AJ603">
        <v>70.540000000000006</v>
      </c>
      <c r="AK603">
        <v>41.22</v>
      </c>
      <c r="AL603">
        <v>44.79</v>
      </c>
      <c r="AM603">
        <v>4.84</v>
      </c>
      <c r="AN603" s="70">
        <v>1280.57</v>
      </c>
      <c r="AO603">
        <v>0.72619999999999996</v>
      </c>
      <c r="AP603" s="70">
        <v>1268.43</v>
      </c>
      <c r="AQ603" s="70">
        <v>1882.01</v>
      </c>
      <c r="AR603" s="70">
        <v>6568.6</v>
      </c>
      <c r="AS603">
        <v>654.47</v>
      </c>
      <c r="AT603">
        <v>316.48</v>
      </c>
      <c r="AU603" s="70">
        <v>10689.99</v>
      </c>
      <c r="AV603" s="70">
        <v>3192.65</v>
      </c>
      <c r="AW603">
        <v>0.27950000000000003</v>
      </c>
      <c r="AX603" s="70">
        <v>6993.14</v>
      </c>
      <c r="AY603">
        <v>0.61209999999999998</v>
      </c>
      <c r="AZ603">
        <v>790.11</v>
      </c>
      <c r="BA603">
        <v>6.9199999999999998E-2</v>
      </c>
      <c r="BB603">
        <v>448.82</v>
      </c>
      <c r="BC603">
        <v>3.9300000000000002E-2</v>
      </c>
      <c r="BD603" s="70">
        <v>11424.73</v>
      </c>
      <c r="BE603" s="70">
        <v>1555.46</v>
      </c>
      <c r="BF603">
        <v>0.2039</v>
      </c>
      <c r="BG603">
        <v>0.61019999999999996</v>
      </c>
      <c r="BH603">
        <v>0.22969999999999999</v>
      </c>
      <c r="BI603">
        <v>0.1062</v>
      </c>
      <c r="BJ603">
        <v>2.7699999999999999E-2</v>
      </c>
      <c r="BK603">
        <v>2.6200000000000001E-2</v>
      </c>
    </row>
    <row r="604" spans="1:63" x14ac:dyDescent="0.25">
      <c r="A604" t="s">
        <v>683</v>
      </c>
      <c r="B604">
        <v>46524</v>
      </c>
      <c r="C604">
        <v>120.5</v>
      </c>
      <c r="D604">
        <v>9.52</v>
      </c>
      <c r="E604" s="70">
        <v>1092.28</v>
      </c>
      <c r="F604" s="70">
        <v>1097.3900000000001</v>
      </c>
      <c r="G604">
        <v>2.5999999999999999E-3</v>
      </c>
      <c r="H604">
        <v>4.3E-3</v>
      </c>
      <c r="I604">
        <v>1.6000000000000001E-3</v>
      </c>
      <c r="J604">
        <v>2.1999999999999999E-2</v>
      </c>
      <c r="K604">
        <v>0.94689999999999996</v>
      </c>
      <c r="L604">
        <v>2.2499999999999999E-2</v>
      </c>
      <c r="M604">
        <v>0.40110000000000001</v>
      </c>
      <c r="N604">
        <v>3.0999999999999999E-3</v>
      </c>
      <c r="O604">
        <v>0.15140000000000001</v>
      </c>
      <c r="P604" s="70">
        <v>49741.13</v>
      </c>
      <c r="Q604">
        <v>0.2233</v>
      </c>
      <c r="R604">
        <v>0.1885</v>
      </c>
      <c r="S604">
        <v>0.58819999999999995</v>
      </c>
      <c r="T604">
        <v>17.25</v>
      </c>
      <c r="U604">
        <v>8.91</v>
      </c>
      <c r="V604" s="70">
        <v>63275.43</v>
      </c>
      <c r="W604">
        <v>118.19</v>
      </c>
      <c r="X604" s="70">
        <v>127773.59</v>
      </c>
      <c r="Y604">
        <v>0.86539999999999995</v>
      </c>
      <c r="Z604">
        <v>7.5300000000000006E-2</v>
      </c>
      <c r="AA604">
        <v>5.9299999999999999E-2</v>
      </c>
      <c r="AB604">
        <v>0.1346</v>
      </c>
      <c r="AC604">
        <v>127.77</v>
      </c>
      <c r="AD604" s="70">
        <v>3283.88</v>
      </c>
      <c r="AE604">
        <v>439.96</v>
      </c>
      <c r="AF604" s="70">
        <v>121446.92</v>
      </c>
      <c r="AG604" t="s">
        <v>751</v>
      </c>
      <c r="AH604" s="70">
        <v>32379</v>
      </c>
      <c r="AI604" s="70">
        <v>45724.06</v>
      </c>
      <c r="AJ604">
        <v>39.4</v>
      </c>
      <c r="AK604">
        <v>24.13</v>
      </c>
      <c r="AL604">
        <v>29.07</v>
      </c>
      <c r="AM604">
        <v>4.4000000000000004</v>
      </c>
      <c r="AN604" s="70">
        <v>1361.71</v>
      </c>
      <c r="AO604">
        <v>1.2967</v>
      </c>
      <c r="AP604" s="70">
        <v>1273.8699999999999</v>
      </c>
      <c r="AQ604" s="70">
        <v>1905.7</v>
      </c>
      <c r="AR604" s="70">
        <v>5343.05</v>
      </c>
      <c r="AS604">
        <v>470.29</v>
      </c>
      <c r="AT604">
        <v>291.95</v>
      </c>
      <c r="AU604" s="70">
        <v>9284.86</v>
      </c>
      <c r="AV604" s="70">
        <v>4983.6400000000003</v>
      </c>
      <c r="AW604">
        <v>0.47099999999999997</v>
      </c>
      <c r="AX604" s="70">
        <v>3706.52</v>
      </c>
      <c r="AY604">
        <v>0.3503</v>
      </c>
      <c r="AZ604" s="70">
        <v>1178.3800000000001</v>
      </c>
      <c r="BA604">
        <v>0.1114</v>
      </c>
      <c r="BB604">
        <v>713.46</v>
      </c>
      <c r="BC604">
        <v>6.7400000000000002E-2</v>
      </c>
      <c r="BD604" s="70">
        <v>10581.99</v>
      </c>
      <c r="BE604" s="70">
        <v>4108.75</v>
      </c>
      <c r="BF604">
        <v>1.2423</v>
      </c>
      <c r="BG604">
        <v>0.53069999999999995</v>
      </c>
      <c r="BH604">
        <v>0.20949999999999999</v>
      </c>
      <c r="BI604">
        <v>0.19639999999999999</v>
      </c>
      <c r="BJ604">
        <v>3.9699999999999999E-2</v>
      </c>
      <c r="BK604">
        <v>2.3699999999999999E-2</v>
      </c>
    </row>
    <row r="605" spans="1:63" x14ac:dyDescent="0.25">
      <c r="A605" t="s">
        <v>684</v>
      </c>
      <c r="B605">
        <v>45146</v>
      </c>
      <c r="C605">
        <v>26.24</v>
      </c>
      <c r="D605">
        <v>134.55000000000001</v>
      </c>
      <c r="E605" s="70">
        <v>3530.4</v>
      </c>
      <c r="F605" s="70">
        <v>3389.94</v>
      </c>
      <c r="G605">
        <v>3.4200000000000001E-2</v>
      </c>
      <c r="H605">
        <v>5.8500000000000003E-2</v>
      </c>
      <c r="I605">
        <v>8.9999999999999998E-4</v>
      </c>
      <c r="J605">
        <v>2.3199999999999998E-2</v>
      </c>
      <c r="K605">
        <v>0.8508</v>
      </c>
      <c r="L605">
        <v>3.2399999999999998E-2</v>
      </c>
      <c r="M605">
        <v>0.1195</v>
      </c>
      <c r="N605">
        <v>1.0800000000000001E-2</v>
      </c>
      <c r="O605">
        <v>0.1101</v>
      </c>
      <c r="P605" s="70">
        <v>66509.8</v>
      </c>
      <c r="Q605">
        <v>0.18190000000000001</v>
      </c>
      <c r="R605">
        <v>0.1958</v>
      </c>
      <c r="S605">
        <v>0.62229999999999996</v>
      </c>
      <c r="T605">
        <v>17.88</v>
      </c>
      <c r="U605">
        <v>18.39</v>
      </c>
      <c r="V605" s="70">
        <v>86453.89</v>
      </c>
      <c r="W605">
        <v>190.06</v>
      </c>
      <c r="X605" s="70">
        <v>183961.81</v>
      </c>
      <c r="Y605">
        <v>0.88560000000000005</v>
      </c>
      <c r="Z605">
        <v>9.2399999999999996E-2</v>
      </c>
      <c r="AA605">
        <v>2.2100000000000002E-2</v>
      </c>
      <c r="AB605">
        <v>0.1144</v>
      </c>
      <c r="AC605">
        <v>183.96</v>
      </c>
      <c r="AD605" s="70">
        <v>8569.67</v>
      </c>
      <c r="AE605" s="70">
        <v>1110.46</v>
      </c>
      <c r="AF605" s="70">
        <v>218913.75</v>
      </c>
      <c r="AG605" t="s">
        <v>751</v>
      </c>
      <c r="AH605" s="70">
        <v>55733</v>
      </c>
      <c r="AI605" s="70">
        <v>109732.74</v>
      </c>
      <c r="AJ605">
        <v>88.87</v>
      </c>
      <c r="AK605">
        <v>46.5</v>
      </c>
      <c r="AL605">
        <v>56.27</v>
      </c>
      <c r="AM605">
        <v>4.58</v>
      </c>
      <c r="AN605" s="70">
        <v>1877.37</v>
      </c>
      <c r="AO605">
        <v>0.68730000000000002</v>
      </c>
      <c r="AP605" s="70">
        <v>1408.28</v>
      </c>
      <c r="AQ605" s="70">
        <v>1944.61</v>
      </c>
      <c r="AR605" s="70">
        <v>6787.67</v>
      </c>
      <c r="AS605">
        <v>723.92</v>
      </c>
      <c r="AT605">
        <v>445.76</v>
      </c>
      <c r="AU605" s="70">
        <v>11310.25</v>
      </c>
      <c r="AV605" s="70">
        <v>2989.12</v>
      </c>
      <c r="AW605">
        <v>0.2472</v>
      </c>
      <c r="AX605" s="70">
        <v>7898.73</v>
      </c>
      <c r="AY605">
        <v>0.6532</v>
      </c>
      <c r="AZ605">
        <v>835.24</v>
      </c>
      <c r="BA605">
        <v>6.9099999999999995E-2</v>
      </c>
      <c r="BB605">
        <v>370</v>
      </c>
      <c r="BC605">
        <v>3.0599999999999999E-2</v>
      </c>
      <c r="BD605" s="70">
        <v>12093.09</v>
      </c>
      <c r="BE605" s="70">
        <v>1571.33</v>
      </c>
      <c r="BF605">
        <v>0.1414</v>
      </c>
      <c r="BG605">
        <v>0.60560000000000003</v>
      </c>
      <c r="BH605">
        <v>0.2147</v>
      </c>
      <c r="BI605">
        <v>0.1263</v>
      </c>
      <c r="BJ605">
        <v>3.3300000000000003E-2</v>
      </c>
      <c r="BK605">
        <v>2.01E-2</v>
      </c>
    </row>
    <row r="606" spans="1:63" x14ac:dyDescent="0.25">
      <c r="A606" t="s">
        <v>685</v>
      </c>
      <c r="B606">
        <v>45153</v>
      </c>
      <c r="C606">
        <v>46.14</v>
      </c>
      <c r="D606">
        <v>88.69</v>
      </c>
      <c r="E606" s="70">
        <v>4092.54</v>
      </c>
      <c r="F606" s="70">
        <v>3820.35</v>
      </c>
      <c r="G606">
        <v>1.1599999999999999E-2</v>
      </c>
      <c r="H606">
        <v>8.3000000000000004E-2</v>
      </c>
      <c r="I606">
        <v>1.2999999999999999E-3</v>
      </c>
      <c r="J606">
        <v>6.1199999999999997E-2</v>
      </c>
      <c r="K606">
        <v>0.77539999999999998</v>
      </c>
      <c r="L606">
        <v>6.7599999999999993E-2</v>
      </c>
      <c r="M606">
        <v>0.53680000000000005</v>
      </c>
      <c r="N606">
        <v>1.61E-2</v>
      </c>
      <c r="O606">
        <v>0.154</v>
      </c>
      <c r="P606" s="70">
        <v>55293.89</v>
      </c>
      <c r="Q606">
        <v>0.20930000000000001</v>
      </c>
      <c r="R606">
        <v>0.19719999999999999</v>
      </c>
      <c r="S606">
        <v>0.59350000000000003</v>
      </c>
      <c r="T606">
        <v>18.600000000000001</v>
      </c>
      <c r="U606">
        <v>24.27</v>
      </c>
      <c r="V606" s="70">
        <v>76300.55</v>
      </c>
      <c r="W606">
        <v>165.4</v>
      </c>
      <c r="X606" s="70">
        <v>111459.56</v>
      </c>
      <c r="Y606">
        <v>0.74609999999999999</v>
      </c>
      <c r="Z606">
        <v>0.21629999999999999</v>
      </c>
      <c r="AA606">
        <v>3.7499999999999999E-2</v>
      </c>
      <c r="AB606">
        <v>0.25390000000000001</v>
      </c>
      <c r="AC606">
        <v>111.46</v>
      </c>
      <c r="AD606" s="70">
        <v>3865.99</v>
      </c>
      <c r="AE606">
        <v>514.71</v>
      </c>
      <c r="AF606" s="70">
        <v>115944.24</v>
      </c>
      <c r="AG606" t="s">
        <v>751</v>
      </c>
      <c r="AH606" s="70">
        <v>28175</v>
      </c>
      <c r="AI606" s="70">
        <v>44147.1</v>
      </c>
      <c r="AJ606">
        <v>52.76</v>
      </c>
      <c r="AK606">
        <v>32.450000000000003</v>
      </c>
      <c r="AL606">
        <v>37.25</v>
      </c>
      <c r="AM606">
        <v>4.76</v>
      </c>
      <c r="AN606">
        <v>792.04</v>
      </c>
      <c r="AO606">
        <v>1.0329999999999999</v>
      </c>
      <c r="AP606" s="70">
        <v>1104.8399999999999</v>
      </c>
      <c r="AQ606" s="70">
        <v>1736.93</v>
      </c>
      <c r="AR606" s="70">
        <v>5580.54</v>
      </c>
      <c r="AS606">
        <v>532.16</v>
      </c>
      <c r="AT606">
        <v>274.10000000000002</v>
      </c>
      <c r="AU606" s="70">
        <v>9228.59</v>
      </c>
      <c r="AV606" s="70">
        <v>4877.4799999999996</v>
      </c>
      <c r="AW606">
        <v>0.47110000000000002</v>
      </c>
      <c r="AX606" s="70">
        <v>3752.67</v>
      </c>
      <c r="AY606">
        <v>0.36249999999999999</v>
      </c>
      <c r="AZ606">
        <v>746.25</v>
      </c>
      <c r="BA606">
        <v>7.2099999999999997E-2</v>
      </c>
      <c r="BB606">
        <v>976.94</v>
      </c>
      <c r="BC606">
        <v>9.4399999999999998E-2</v>
      </c>
      <c r="BD606" s="70">
        <v>10353.34</v>
      </c>
      <c r="BE606" s="70">
        <v>3253.39</v>
      </c>
      <c r="BF606">
        <v>0.96130000000000004</v>
      </c>
      <c r="BG606">
        <v>0.55640000000000001</v>
      </c>
      <c r="BH606">
        <v>0.21329999999999999</v>
      </c>
      <c r="BI606">
        <v>0.18140000000000001</v>
      </c>
      <c r="BJ606">
        <v>3.0300000000000001E-2</v>
      </c>
      <c r="BK606">
        <v>1.8499999999999999E-2</v>
      </c>
    </row>
    <row r="607" spans="1:63" x14ac:dyDescent="0.25">
      <c r="A607" t="s">
        <v>686</v>
      </c>
      <c r="B607">
        <v>45674</v>
      </c>
      <c r="C607">
        <v>35.19</v>
      </c>
      <c r="D607">
        <v>43.39</v>
      </c>
      <c r="E607" s="70">
        <v>1527.06</v>
      </c>
      <c r="F607" s="70">
        <v>1486.53</v>
      </c>
      <c r="G607">
        <v>1.6899999999999998E-2</v>
      </c>
      <c r="H607">
        <v>0.1244</v>
      </c>
      <c r="I607">
        <v>1.5E-3</v>
      </c>
      <c r="J607">
        <v>4.1799999999999997E-2</v>
      </c>
      <c r="K607">
        <v>0.76259999999999994</v>
      </c>
      <c r="L607">
        <v>5.28E-2</v>
      </c>
      <c r="M607">
        <v>0.29189999999999999</v>
      </c>
      <c r="N607">
        <v>2.2100000000000002E-2</v>
      </c>
      <c r="O607">
        <v>0.1123</v>
      </c>
      <c r="P607" s="70">
        <v>56761.62</v>
      </c>
      <c r="Q607">
        <v>0.1943</v>
      </c>
      <c r="R607">
        <v>0.20419999999999999</v>
      </c>
      <c r="S607">
        <v>0.60150000000000003</v>
      </c>
      <c r="T607">
        <v>18.510000000000002</v>
      </c>
      <c r="U607">
        <v>11.4</v>
      </c>
      <c r="V607" s="70">
        <v>71941.22</v>
      </c>
      <c r="W607">
        <v>131.47</v>
      </c>
      <c r="X607" s="70">
        <v>164291.76</v>
      </c>
      <c r="Y607">
        <v>0.80669999999999997</v>
      </c>
      <c r="Z607">
        <v>0.16200000000000001</v>
      </c>
      <c r="AA607">
        <v>3.1300000000000001E-2</v>
      </c>
      <c r="AB607">
        <v>0.1933</v>
      </c>
      <c r="AC607">
        <v>164.29</v>
      </c>
      <c r="AD607" s="70">
        <v>6220.78</v>
      </c>
      <c r="AE607">
        <v>784.89</v>
      </c>
      <c r="AF607" s="70">
        <v>185659.92</v>
      </c>
      <c r="AG607" t="s">
        <v>751</v>
      </c>
      <c r="AH607" s="70">
        <v>37342</v>
      </c>
      <c r="AI607" s="70">
        <v>63572.07</v>
      </c>
      <c r="AJ607">
        <v>59.49</v>
      </c>
      <c r="AK607">
        <v>35.24</v>
      </c>
      <c r="AL607">
        <v>39.159999999999997</v>
      </c>
      <c r="AM607">
        <v>4.82</v>
      </c>
      <c r="AN607" s="70">
        <v>1363.29</v>
      </c>
      <c r="AO607">
        <v>0.99209999999999998</v>
      </c>
      <c r="AP607" s="70">
        <v>1344.14</v>
      </c>
      <c r="AQ607" s="70">
        <v>1919.57</v>
      </c>
      <c r="AR607" s="70">
        <v>5806.71</v>
      </c>
      <c r="AS607">
        <v>599.87</v>
      </c>
      <c r="AT607">
        <v>303.23</v>
      </c>
      <c r="AU607" s="70">
        <v>9973.52</v>
      </c>
      <c r="AV607" s="70">
        <v>3623.91</v>
      </c>
      <c r="AW607">
        <v>0.32419999999999999</v>
      </c>
      <c r="AX607" s="70">
        <v>5764.12</v>
      </c>
      <c r="AY607">
        <v>0.51570000000000005</v>
      </c>
      <c r="AZ607" s="70">
        <v>1210.4100000000001</v>
      </c>
      <c r="BA607">
        <v>0.10829999999999999</v>
      </c>
      <c r="BB607">
        <v>578.19000000000005</v>
      </c>
      <c r="BC607">
        <v>5.1700000000000003E-2</v>
      </c>
      <c r="BD607" s="70">
        <v>11176.63</v>
      </c>
      <c r="BE607" s="70">
        <v>2095.19</v>
      </c>
      <c r="BF607">
        <v>0.33900000000000002</v>
      </c>
      <c r="BG607">
        <v>0.55830000000000002</v>
      </c>
      <c r="BH607">
        <v>0.2039</v>
      </c>
      <c r="BI607">
        <v>0.18559999999999999</v>
      </c>
      <c r="BJ607">
        <v>3.3000000000000002E-2</v>
      </c>
      <c r="BK607">
        <v>1.9199999999999998E-2</v>
      </c>
    </row>
    <row r="608" spans="1:63" x14ac:dyDescent="0.25">
      <c r="A608" t="s">
        <v>687</v>
      </c>
      <c r="B608">
        <v>45161</v>
      </c>
      <c r="C608">
        <v>16.43</v>
      </c>
      <c r="D608">
        <v>424.78</v>
      </c>
      <c r="E608" s="70">
        <v>6978.52</v>
      </c>
      <c r="F608" s="70">
        <v>5345.76</v>
      </c>
      <c r="G608">
        <v>4.7999999999999996E-3</v>
      </c>
      <c r="H608">
        <v>0.40210000000000001</v>
      </c>
      <c r="I608">
        <v>1.2999999999999999E-3</v>
      </c>
      <c r="J608">
        <v>8.0799999999999997E-2</v>
      </c>
      <c r="K608">
        <v>0.42349999999999999</v>
      </c>
      <c r="L608">
        <v>8.7400000000000005E-2</v>
      </c>
      <c r="M608">
        <v>0.82269999999999999</v>
      </c>
      <c r="N608">
        <v>3.39E-2</v>
      </c>
      <c r="O608">
        <v>0.18160000000000001</v>
      </c>
      <c r="P608" s="70">
        <v>55560.97</v>
      </c>
      <c r="Q608">
        <v>0.20169999999999999</v>
      </c>
      <c r="R608">
        <v>0.18240000000000001</v>
      </c>
      <c r="S608">
        <v>0.6159</v>
      </c>
      <c r="T608">
        <v>18.28</v>
      </c>
      <c r="U608">
        <v>41.12</v>
      </c>
      <c r="V608" s="70">
        <v>77413.279999999999</v>
      </c>
      <c r="W608">
        <v>168.3</v>
      </c>
      <c r="X608" s="70">
        <v>71868.820000000007</v>
      </c>
      <c r="Y608">
        <v>0.67679999999999996</v>
      </c>
      <c r="Z608">
        <v>0.27629999999999999</v>
      </c>
      <c r="AA608">
        <v>4.6899999999999997E-2</v>
      </c>
      <c r="AB608">
        <v>0.32319999999999999</v>
      </c>
      <c r="AC608">
        <v>71.87</v>
      </c>
      <c r="AD608" s="70">
        <v>3123.31</v>
      </c>
      <c r="AE608">
        <v>426.7</v>
      </c>
      <c r="AF608" s="70">
        <v>80093.460000000006</v>
      </c>
      <c r="AG608" t="s">
        <v>751</v>
      </c>
      <c r="AH608" s="70">
        <v>22565</v>
      </c>
      <c r="AI608" s="70">
        <v>34176.18</v>
      </c>
      <c r="AJ608">
        <v>62.94</v>
      </c>
      <c r="AK608">
        <v>40.68</v>
      </c>
      <c r="AL608">
        <v>48.36</v>
      </c>
      <c r="AM608">
        <v>4.4000000000000004</v>
      </c>
      <c r="AN608">
        <v>0</v>
      </c>
      <c r="AO608">
        <v>1.2695000000000001</v>
      </c>
      <c r="AP608" s="70">
        <v>1697.23</v>
      </c>
      <c r="AQ608" s="70">
        <v>2317.27</v>
      </c>
      <c r="AR608" s="70">
        <v>6662.92</v>
      </c>
      <c r="AS608">
        <v>718.12</v>
      </c>
      <c r="AT608">
        <v>529.79</v>
      </c>
      <c r="AU608" s="70">
        <v>11925.32</v>
      </c>
      <c r="AV608" s="70">
        <v>8278.0400000000009</v>
      </c>
      <c r="AW608">
        <v>0.5806</v>
      </c>
      <c r="AX608" s="70">
        <v>3416.43</v>
      </c>
      <c r="AY608">
        <v>0.23960000000000001</v>
      </c>
      <c r="AZ608">
        <v>654.64</v>
      </c>
      <c r="BA608">
        <v>4.5900000000000003E-2</v>
      </c>
      <c r="BB608" s="70">
        <v>1908.63</v>
      </c>
      <c r="BC608">
        <v>0.13389999999999999</v>
      </c>
      <c r="BD608" s="70">
        <v>14257.74</v>
      </c>
      <c r="BE608" s="70">
        <v>4241.25</v>
      </c>
      <c r="BF608">
        <v>2.3271999999999999</v>
      </c>
      <c r="BG608">
        <v>0.49690000000000001</v>
      </c>
      <c r="BH608">
        <v>0.1928</v>
      </c>
      <c r="BI608">
        <v>0.27350000000000002</v>
      </c>
      <c r="BJ608">
        <v>2.3599999999999999E-2</v>
      </c>
      <c r="BK608">
        <v>1.3299999999999999E-2</v>
      </c>
    </row>
    <row r="609" spans="1:63" x14ac:dyDescent="0.25">
      <c r="A609" t="s">
        <v>688</v>
      </c>
      <c r="B609">
        <v>49544</v>
      </c>
      <c r="C609">
        <v>121.33</v>
      </c>
      <c r="D609">
        <v>14.29</v>
      </c>
      <c r="E609" s="70">
        <v>1733.56</v>
      </c>
      <c r="F609" s="70">
        <v>1683.75</v>
      </c>
      <c r="G609">
        <v>3.8999999999999998E-3</v>
      </c>
      <c r="H609">
        <v>5.4000000000000003E-3</v>
      </c>
      <c r="I609">
        <v>1.2999999999999999E-3</v>
      </c>
      <c r="J609">
        <v>9.4999999999999998E-3</v>
      </c>
      <c r="K609">
        <v>0.96450000000000002</v>
      </c>
      <c r="L609">
        <v>1.55E-2</v>
      </c>
      <c r="M609">
        <v>0.40820000000000001</v>
      </c>
      <c r="N609">
        <v>3.3E-3</v>
      </c>
      <c r="O609">
        <v>0.14050000000000001</v>
      </c>
      <c r="P609" s="70">
        <v>52074.89</v>
      </c>
      <c r="Q609">
        <v>0.18890000000000001</v>
      </c>
      <c r="R609">
        <v>0.20399999999999999</v>
      </c>
      <c r="S609">
        <v>0.60709999999999997</v>
      </c>
      <c r="T609">
        <v>18.38</v>
      </c>
      <c r="U609">
        <v>11.54</v>
      </c>
      <c r="V609" s="70">
        <v>67023.64</v>
      </c>
      <c r="W609">
        <v>144.94999999999999</v>
      </c>
      <c r="X609" s="70">
        <v>133124.07999999999</v>
      </c>
      <c r="Y609">
        <v>0.79349999999999998</v>
      </c>
      <c r="Z609">
        <v>0.1293</v>
      </c>
      <c r="AA609">
        <v>7.7200000000000005E-2</v>
      </c>
      <c r="AB609">
        <v>0.20649999999999999</v>
      </c>
      <c r="AC609">
        <v>133.12</v>
      </c>
      <c r="AD609" s="70">
        <v>3517.13</v>
      </c>
      <c r="AE609">
        <v>429.97</v>
      </c>
      <c r="AF609" s="70">
        <v>132615.26999999999</v>
      </c>
      <c r="AG609" t="s">
        <v>751</v>
      </c>
      <c r="AH609" s="70">
        <v>33051</v>
      </c>
      <c r="AI609" s="70">
        <v>48951.48</v>
      </c>
      <c r="AJ609">
        <v>39.200000000000003</v>
      </c>
      <c r="AK609">
        <v>25.4</v>
      </c>
      <c r="AL609">
        <v>28.05</v>
      </c>
      <c r="AM609">
        <v>4.38</v>
      </c>
      <c r="AN609">
        <v>924.16</v>
      </c>
      <c r="AO609">
        <v>0.96899999999999997</v>
      </c>
      <c r="AP609" s="70">
        <v>1140.22</v>
      </c>
      <c r="AQ609" s="70">
        <v>1909.55</v>
      </c>
      <c r="AR609" s="70">
        <v>5230.7</v>
      </c>
      <c r="AS609">
        <v>393.05</v>
      </c>
      <c r="AT609">
        <v>229.19</v>
      </c>
      <c r="AU609" s="70">
        <v>8902.7099999999991</v>
      </c>
      <c r="AV609" s="70">
        <v>4807.49</v>
      </c>
      <c r="AW609">
        <v>0.48420000000000002</v>
      </c>
      <c r="AX609" s="70">
        <v>3379.33</v>
      </c>
      <c r="AY609">
        <v>0.34029999999999999</v>
      </c>
      <c r="AZ609">
        <v>995.15</v>
      </c>
      <c r="BA609">
        <v>0.1002</v>
      </c>
      <c r="BB609">
        <v>747.19</v>
      </c>
      <c r="BC609">
        <v>7.5300000000000006E-2</v>
      </c>
      <c r="BD609" s="70">
        <v>9929.16</v>
      </c>
      <c r="BE609" s="70">
        <v>3879.45</v>
      </c>
      <c r="BF609">
        <v>1.0234000000000001</v>
      </c>
      <c r="BG609">
        <v>0.54569999999999996</v>
      </c>
      <c r="BH609">
        <v>0.22170000000000001</v>
      </c>
      <c r="BI609">
        <v>0.16639999999999999</v>
      </c>
      <c r="BJ609">
        <v>3.8100000000000002E-2</v>
      </c>
      <c r="BK609">
        <v>2.8199999999999999E-2</v>
      </c>
    </row>
    <row r="610" spans="1:63" x14ac:dyDescent="0.25">
      <c r="A610" t="s">
        <v>689</v>
      </c>
      <c r="B610">
        <v>45179</v>
      </c>
      <c r="C610">
        <v>16.809999999999999</v>
      </c>
      <c r="D610">
        <v>224.73</v>
      </c>
      <c r="E610" s="70">
        <v>3777.59</v>
      </c>
      <c r="F610" s="70">
        <v>3154.25</v>
      </c>
      <c r="G610">
        <v>7.9000000000000008E-3</v>
      </c>
      <c r="H610">
        <v>0.2059</v>
      </c>
      <c r="I610">
        <v>1.4E-3</v>
      </c>
      <c r="J610">
        <v>4.4400000000000002E-2</v>
      </c>
      <c r="K610">
        <v>0.64910000000000001</v>
      </c>
      <c r="L610">
        <v>9.1399999999999995E-2</v>
      </c>
      <c r="M610">
        <v>0.71589999999999998</v>
      </c>
      <c r="N610">
        <v>1.8800000000000001E-2</v>
      </c>
      <c r="O610">
        <v>0.17519999999999999</v>
      </c>
      <c r="P610" s="70">
        <v>53954.22</v>
      </c>
      <c r="Q610">
        <v>0.2276</v>
      </c>
      <c r="R610">
        <v>0.17699999999999999</v>
      </c>
      <c r="S610">
        <v>0.59540000000000004</v>
      </c>
      <c r="T610">
        <v>18.260000000000002</v>
      </c>
      <c r="U610">
        <v>23.3</v>
      </c>
      <c r="V610" s="70">
        <v>75268.460000000006</v>
      </c>
      <c r="W610">
        <v>159.56</v>
      </c>
      <c r="X610" s="70">
        <v>86717.84</v>
      </c>
      <c r="Y610">
        <v>0.66959999999999997</v>
      </c>
      <c r="Z610">
        <v>0.28129999999999999</v>
      </c>
      <c r="AA610">
        <v>4.9099999999999998E-2</v>
      </c>
      <c r="AB610">
        <v>0.33040000000000003</v>
      </c>
      <c r="AC610">
        <v>86.72</v>
      </c>
      <c r="AD610" s="70">
        <v>3237.11</v>
      </c>
      <c r="AE610">
        <v>409.85</v>
      </c>
      <c r="AF610" s="70">
        <v>90113.65</v>
      </c>
      <c r="AG610" t="s">
        <v>751</v>
      </c>
      <c r="AH610" s="70">
        <v>24147</v>
      </c>
      <c r="AI610" s="70">
        <v>36542.47</v>
      </c>
      <c r="AJ610">
        <v>53.93</v>
      </c>
      <c r="AK610">
        <v>34.72</v>
      </c>
      <c r="AL610">
        <v>39.31</v>
      </c>
      <c r="AM610">
        <v>4.4400000000000004</v>
      </c>
      <c r="AN610">
        <v>8.5399999999999991</v>
      </c>
      <c r="AO610">
        <v>1.0643</v>
      </c>
      <c r="AP610" s="70">
        <v>1395.67</v>
      </c>
      <c r="AQ610" s="70">
        <v>2043.32</v>
      </c>
      <c r="AR610" s="70">
        <v>6141.65</v>
      </c>
      <c r="AS610">
        <v>632.14</v>
      </c>
      <c r="AT610">
        <v>371.89</v>
      </c>
      <c r="AU610" s="70">
        <v>10584.68</v>
      </c>
      <c r="AV610" s="70">
        <v>6809.52</v>
      </c>
      <c r="AW610">
        <v>0.55230000000000001</v>
      </c>
      <c r="AX610" s="70">
        <v>3201.61</v>
      </c>
      <c r="AY610">
        <v>0.25969999999999999</v>
      </c>
      <c r="AZ610">
        <v>871</v>
      </c>
      <c r="BA610">
        <v>7.0599999999999996E-2</v>
      </c>
      <c r="BB610" s="70">
        <v>1447.28</v>
      </c>
      <c r="BC610">
        <v>0.1174</v>
      </c>
      <c r="BD610" s="70">
        <v>12329.41</v>
      </c>
      <c r="BE610" s="70">
        <v>3953.23</v>
      </c>
      <c r="BF610">
        <v>1.7807999999999999</v>
      </c>
      <c r="BG610">
        <v>0.51890000000000003</v>
      </c>
      <c r="BH610">
        <v>0.20619999999999999</v>
      </c>
      <c r="BI610">
        <v>0.2339</v>
      </c>
      <c r="BJ610">
        <v>2.4799999999999999E-2</v>
      </c>
      <c r="BK610">
        <v>1.6199999999999999E-2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/>
  </sheetViews>
  <sheetFormatPr defaultRowHeight="15" x14ac:dyDescent="0.25"/>
  <cols>
    <col min="1" max="1" width="4.7109375" style="71" bestFit="1" customWidth="1"/>
    <col min="2" max="2" width="64.42578125" bestFit="1" customWidth="1"/>
    <col min="3" max="3" width="11.85546875" bestFit="1" customWidth="1"/>
  </cols>
  <sheetData>
    <row r="1" spans="1:3" x14ac:dyDescent="0.25">
      <c r="A1" s="71">
        <v>1</v>
      </c>
      <c r="B1" t="s">
        <v>752</v>
      </c>
      <c r="C1">
        <v>67.709999999999994</v>
      </c>
    </row>
    <row r="2" spans="1:3" x14ac:dyDescent="0.25">
      <c r="A2" s="71">
        <v>2</v>
      </c>
      <c r="B2" t="s">
        <v>753</v>
      </c>
      <c r="C2">
        <v>42.4</v>
      </c>
    </row>
    <row r="3" spans="1:3" x14ac:dyDescent="0.25">
      <c r="A3" s="71">
        <v>3</v>
      </c>
      <c r="B3" t="s">
        <v>754</v>
      </c>
      <c r="C3" s="70">
        <v>2871.22</v>
      </c>
    </row>
    <row r="4" spans="1:3" x14ac:dyDescent="0.25">
      <c r="A4" s="71">
        <v>4</v>
      </c>
      <c r="B4" t="s">
        <v>755</v>
      </c>
      <c r="C4" s="70">
        <v>2613.75</v>
      </c>
    </row>
    <row r="5" spans="1:3" x14ac:dyDescent="0.25">
      <c r="A5" s="71">
        <v>5</v>
      </c>
      <c r="B5" t="s">
        <v>756</v>
      </c>
      <c r="C5" s="72">
        <v>1.95E-2</v>
      </c>
    </row>
    <row r="6" spans="1:3" x14ac:dyDescent="0.25">
      <c r="A6" s="71">
        <v>6</v>
      </c>
      <c r="B6" t="s">
        <v>757</v>
      </c>
      <c r="C6" s="72">
        <v>0.1386</v>
      </c>
    </row>
    <row r="7" spans="1:3" x14ac:dyDescent="0.25">
      <c r="A7" s="71">
        <v>7</v>
      </c>
      <c r="B7" t="s">
        <v>758</v>
      </c>
      <c r="C7" s="72">
        <v>1.2999999999999999E-3</v>
      </c>
    </row>
    <row r="8" spans="1:3" x14ac:dyDescent="0.25">
      <c r="A8" s="71">
        <v>8</v>
      </c>
      <c r="B8" t="s">
        <v>759</v>
      </c>
      <c r="C8" s="72">
        <v>4.0300000000000002E-2</v>
      </c>
    </row>
    <row r="9" spans="1:3" x14ac:dyDescent="0.25">
      <c r="A9" s="71">
        <v>9</v>
      </c>
      <c r="B9" t="s">
        <v>760</v>
      </c>
      <c r="C9" s="72">
        <v>0.75780000000000003</v>
      </c>
    </row>
    <row r="10" spans="1:3" x14ac:dyDescent="0.25">
      <c r="A10" s="71">
        <v>10</v>
      </c>
      <c r="B10" t="s">
        <v>761</v>
      </c>
      <c r="C10" s="72">
        <v>4.2500000000000003E-2</v>
      </c>
    </row>
    <row r="11" spans="1:3" x14ac:dyDescent="0.25">
      <c r="A11" s="71">
        <v>11</v>
      </c>
      <c r="B11" t="s">
        <v>762</v>
      </c>
      <c r="C11" s="72">
        <v>0.45400000000000001</v>
      </c>
    </row>
    <row r="12" spans="1:3" x14ac:dyDescent="0.25">
      <c r="A12" s="71">
        <v>12</v>
      </c>
      <c r="B12" t="s">
        <v>763</v>
      </c>
      <c r="C12" s="72">
        <v>2.75E-2</v>
      </c>
    </row>
    <row r="13" spans="1:3" x14ac:dyDescent="0.25">
      <c r="A13" s="71">
        <v>13</v>
      </c>
      <c r="B13" t="s">
        <v>764</v>
      </c>
      <c r="C13" s="72">
        <v>0.14549999999999999</v>
      </c>
    </row>
    <row r="14" spans="1:3" x14ac:dyDescent="0.25">
      <c r="A14" s="71">
        <v>14</v>
      </c>
      <c r="B14" t="s">
        <v>765</v>
      </c>
      <c r="C14" s="73">
        <v>57966.46</v>
      </c>
    </row>
    <row r="15" spans="1:3" x14ac:dyDescent="0.25">
      <c r="A15" s="71">
        <v>15</v>
      </c>
      <c r="B15" t="s">
        <v>766</v>
      </c>
      <c r="C15" s="72">
        <v>0.22059999999999999</v>
      </c>
    </row>
    <row r="16" spans="1:3" x14ac:dyDescent="0.25">
      <c r="A16" s="71">
        <v>16</v>
      </c>
      <c r="B16" t="s">
        <v>767</v>
      </c>
      <c r="C16" s="72">
        <v>0.189</v>
      </c>
    </row>
    <row r="17" spans="1:3" x14ac:dyDescent="0.25">
      <c r="A17" s="71">
        <v>17</v>
      </c>
      <c r="B17" t="s">
        <v>768</v>
      </c>
      <c r="C17" s="72">
        <v>0.59030000000000005</v>
      </c>
    </row>
    <row r="18" spans="1:3" x14ac:dyDescent="0.25">
      <c r="A18" s="71">
        <v>18</v>
      </c>
      <c r="B18" t="s">
        <v>769</v>
      </c>
      <c r="C18">
        <v>18.47</v>
      </c>
    </row>
    <row r="19" spans="1:3" x14ac:dyDescent="0.25">
      <c r="A19" s="71">
        <v>19</v>
      </c>
      <c r="B19" t="s">
        <v>770</v>
      </c>
      <c r="C19">
        <v>17.16</v>
      </c>
    </row>
    <row r="20" spans="1:3" x14ac:dyDescent="0.25">
      <c r="A20" s="71">
        <v>20</v>
      </c>
      <c r="B20" t="s">
        <v>771</v>
      </c>
      <c r="C20" s="73">
        <v>76831.61</v>
      </c>
    </row>
    <row r="21" spans="1:3" x14ac:dyDescent="0.25">
      <c r="A21" s="71">
        <v>21</v>
      </c>
      <c r="B21" t="s">
        <v>772</v>
      </c>
      <c r="C21">
        <v>164.43</v>
      </c>
    </row>
    <row r="22" spans="1:3" x14ac:dyDescent="0.25">
      <c r="A22" s="71">
        <v>22</v>
      </c>
      <c r="B22" t="s">
        <v>773</v>
      </c>
      <c r="C22" s="73">
        <v>135081.60000000001</v>
      </c>
    </row>
    <row r="23" spans="1:3" x14ac:dyDescent="0.25">
      <c r="A23" s="71">
        <v>23</v>
      </c>
      <c r="B23" t="s">
        <v>774</v>
      </c>
      <c r="C23" s="72">
        <v>0.74019999999999997</v>
      </c>
    </row>
    <row r="24" spans="1:3" x14ac:dyDescent="0.25">
      <c r="A24" s="71">
        <v>24</v>
      </c>
      <c r="B24" t="s">
        <v>775</v>
      </c>
      <c r="C24" s="72">
        <v>0.2135</v>
      </c>
    </row>
    <row r="25" spans="1:3" x14ac:dyDescent="0.25">
      <c r="A25" s="71">
        <v>25</v>
      </c>
      <c r="B25" t="s">
        <v>776</v>
      </c>
      <c r="C25" s="72">
        <v>4.6300000000000001E-2</v>
      </c>
    </row>
    <row r="26" spans="1:3" x14ac:dyDescent="0.25">
      <c r="A26" s="71">
        <v>26</v>
      </c>
      <c r="B26" t="s">
        <v>777</v>
      </c>
      <c r="C26" s="72">
        <v>0.25979999999999998</v>
      </c>
    </row>
    <row r="27" spans="1:3" x14ac:dyDescent="0.25">
      <c r="A27" s="71">
        <v>27</v>
      </c>
      <c r="B27" t="s">
        <v>778</v>
      </c>
      <c r="C27" s="73">
        <v>135.08000000000001</v>
      </c>
    </row>
    <row r="28" spans="1:3" x14ac:dyDescent="0.25">
      <c r="A28" s="71">
        <v>28</v>
      </c>
      <c r="B28" t="s">
        <v>779</v>
      </c>
      <c r="C28" s="73">
        <v>5144.28</v>
      </c>
    </row>
    <row r="29" spans="1:3" x14ac:dyDescent="0.25">
      <c r="A29" s="71">
        <v>29</v>
      </c>
      <c r="B29" t="s">
        <v>780</v>
      </c>
      <c r="C29" s="73">
        <v>604.29</v>
      </c>
    </row>
    <row r="30" spans="1:3" x14ac:dyDescent="0.25">
      <c r="A30" s="71">
        <v>30</v>
      </c>
      <c r="B30" t="s">
        <v>781</v>
      </c>
      <c r="C30" s="73">
        <v>139869.91</v>
      </c>
    </row>
    <row r="31" spans="1:3" x14ac:dyDescent="0.25">
      <c r="A31" s="71">
        <v>31</v>
      </c>
      <c r="B31" t="s">
        <v>782</v>
      </c>
      <c r="C31" t="s">
        <v>751</v>
      </c>
    </row>
    <row r="32" spans="1:3" x14ac:dyDescent="0.25">
      <c r="A32" s="71">
        <v>32</v>
      </c>
      <c r="B32" t="s">
        <v>783</v>
      </c>
      <c r="C32" s="73">
        <v>32180</v>
      </c>
    </row>
    <row r="33" spans="1:3" x14ac:dyDescent="0.25">
      <c r="A33" s="71">
        <v>33</v>
      </c>
      <c r="B33" t="s">
        <v>784</v>
      </c>
      <c r="C33" s="73">
        <v>66744</v>
      </c>
    </row>
    <row r="34" spans="1:3" x14ac:dyDescent="0.25">
      <c r="A34" s="71">
        <v>34</v>
      </c>
      <c r="B34" t="s">
        <v>785</v>
      </c>
      <c r="C34">
        <v>49.17</v>
      </c>
    </row>
    <row r="35" spans="1:3" x14ac:dyDescent="0.25">
      <c r="A35" s="71">
        <v>35</v>
      </c>
      <c r="B35" t="s">
        <v>786</v>
      </c>
      <c r="C35">
        <v>30.42</v>
      </c>
    </row>
    <row r="36" spans="1:3" x14ac:dyDescent="0.25">
      <c r="A36" s="71">
        <v>36</v>
      </c>
      <c r="B36" t="s">
        <v>787</v>
      </c>
      <c r="C36">
        <v>34.57</v>
      </c>
    </row>
    <row r="37" spans="1:3" x14ac:dyDescent="0.25">
      <c r="A37" s="71">
        <v>37</v>
      </c>
      <c r="B37" t="s">
        <v>788</v>
      </c>
      <c r="C37">
        <v>4.4800000000000004</v>
      </c>
    </row>
    <row r="38" spans="1:3" x14ac:dyDescent="0.25">
      <c r="A38" s="71">
        <v>38</v>
      </c>
      <c r="B38" t="s">
        <v>789</v>
      </c>
      <c r="C38" s="73">
        <v>1144.22</v>
      </c>
    </row>
    <row r="39" spans="1:3" x14ac:dyDescent="0.25">
      <c r="A39" s="71">
        <v>39</v>
      </c>
      <c r="B39" t="s">
        <v>790</v>
      </c>
      <c r="C39">
        <v>1</v>
      </c>
    </row>
    <row r="40" spans="1:3" x14ac:dyDescent="0.25">
      <c r="A40" s="71">
        <v>40</v>
      </c>
      <c r="B40" t="s">
        <v>791</v>
      </c>
      <c r="C40" s="73">
        <v>1362.53</v>
      </c>
    </row>
    <row r="41" spans="1:3" x14ac:dyDescent="0.25">
      <c r="A41" s="71">
        <v>41</v>
      </c>
      <c r="B41" t="s">
        <v>792</v>
      </c>
      <c r="C41" s="73">
        <v>2003.61</v>
      </c>
    </row>
    <row r="42" spans="1:3" x14ac:dyDescent="0.25">
      <c r="A42" s="71">
        <v>42</v>
      </c>
      <c r="B42" t="s">
        <v>793</v>
      </c>
      <c r="C42" s="73">
        <v>6130.22</v>
      </c>
    </row>
    <row r="43" spans="1:3" x14ac:dyDescent="0.25">
      <c r="A43" s="71">
        <v>43</v>
      </c>
      <c r="B43" t="s">
        <v>794</v>
      </c>
      <c r="C43" s="73">
        <v>594.14</v>
      </c>
    </row>
    <row r="44" spans="1:3" x14ac:dyDescent="0.25">
      <c r="A44" s="71">
        <v>44</v>
      </c>
      <c r="B44" t="s">
        <v>795</v>
      </c>
      <c r="C44" s="73">
        <v>355.11</v>
      </c>
    </row>
    <row r="45" spans="1:3" x14ac:dyDescent="0.25">
      <c r="A45" s="71">
        <v>45</v>
      </c>
      <c r="B45" t="s">
        <v>796</v>
      </c>
      <c r="C45" s="73">
        <v>10445.61</v>
      </c>
    </row>
    <row r="46" spans="1:3" x14ac:dyDescent="0.25">
      <c r="A46" s="71">
        <v>46</v>
      </c>
      <c r="B46" t="s">
        <v>797</v>
      </c>
      <c r="C46" s="73">
        <v>4976.53</v>
      </c>
    </row>
    <row r="47" spans="1:3" x14ac:dyDescent="0.25">
      <c r="A47" s="71">
        <v>47</v>
      </c>
      <c r="B47" t="s">
        <v>798</v>
      </c>
      <c r="C47" s="72">
        <v>0.42030000000000001</v>
      </c>
    </row>
    <row r="48" spans="1:3" x14ac:dyDescent="0.25">
      <c r="A48" s="71">
        <v>48</v>
      </c>
      <c r="B48" t="s">
        <v>799</v>
      </c>
      <c r="C48" s="73">
        <v>5002.1400000000003</v>
      </c>
    </row>
    <row r="49" spans="1:3" x14ac:dyDescent="0.25">
      <c r="A49" s="71">
        <v>49</v>
      </c>
      <c r="B49" t="s">
        <v>800</v>
      </c>
      <c r="C49" s="72">
        <v>0.42249999999999999</v>
      </c>
    </row>
    <row r="50" spans="1:3" x14ac:dyDescent="0.25">
      <c r="A50" s="71">
        <v>50</v>
      </c>
      <c r="B50" t="s">
        <v>801</v>
      </c>
      <c r="C50" s="73">
        <v>880.78</v>
      </c>
    </row>
    <row r="51" spans="1:3" x14ac:dyDescent="0.25">
      <c r="A51" s="71">
        <v>51</v>
      </c>
      <c r="B51" t="s">
        <v>802</v>
      </c>
      <c r="C51" s="72">
        <v>7.4399999999999994E-2</v>
      </c>
    </row>
    <row r="52" spans="1:3" x14ac:dyDescent="0.25">
      <c r="A52" s="71">
        <v>52</v>
      </c>
      <c r="B52" t="s">
        <v>803</v>
      </c>
      <c r="C52" s="73">
        <v>980.45</v>
      </c>
    </row>
    <row r="53" spans="1:3" x14ac:dyDescent="0.25">
      <c r="A53" s="71">
        <v>53</v>
      </c>
      <c r="B53" t="s">
        <v>804</v>
      </c>
      <c r="C53" s="72">
        <v>8.2799999999999999E-2</v>
      </c>
    </row>
    <row r="54" spans="1:3" x14ac:dyDescent="0.25">
      <c r="A54" s="71">
        <v>54</v>
      </c>
      <c r="B54" t="s">
        <v>805</v>
      </c>
      <c r="C54" s="73">
        <v>11839.91</v>
      </c>
    </row>
    <row r="55" spans="1:3" x14ac:dyDescent="0.25">
      <c r="A55" s="71">
        <v>55</v>
      </c>
      <c r="B55" t="s">
        <v>806</v>
      </c>
      <c r="C55" s="73">
        <v>3041.18</v>
      </c>
    </row>
    <row r="56" spans="1:3" x14ac:dyDescent="0.25">
      <c r="A56" s="71">
        <v>56</v>
      </c>
      <c r="B56" t="s">
        <v>807</v>
      </c>
      <c r="C56" s="72">
        <v>0.65129999999999999</v>
      </c>
    </row>
    <row r="57" spans="1:3" x14ac:dyDescent="0.25">
      <c r="A57" s="71">
        <v>57</v>
      </c>
      <c r="B57" t="s">
        <v>808</v>
      </c>
      <c r="C57" s="72">
        <v>0.5494</v>
      </c>
    </row>
    <row r="58" spans="1:3" x14ac:dyDescent="0.25">
      <c r="A58" s="71">
        <v>58</v>
      </c>
      <c r="B58" t="s">
        <v>809</v>
      </c>
      <c r="C58" s="72">
        <v>0.2152</v>
      </c>
    </row>
    <row r="59" spans="1:3" x14ac:dyDescent="0.25">
      <c r="A59" s="71">
        <v>59</v>
      </c>
      <c r="B59" t="s">
        <v>810</v>
      </c>
      <c r="C59" s="72">
        <v>0.18490000000000001</v>
      </c>
    </row>
    <row r="60" spans="1:3" x14ac:dyDescent="0.25">
      <c r="A60" s="71">
        <v>60</v>
      </c>
      <c r="B60" t="s">
        <v>811</v>
      </c>
      <c r="C60" s="72">
        <v>3.0300000000000001E-2</v>
      </c>
    </row>
    <row r="61" spans="1:3" x14ac:dyDescent="0.25">
      <c r="A61" s="71">
        <v>61</v>
      </c>
      <c r="B61" t="s">
        <v>812</v>
      </c>
      <c r="C61" s="72">
        <v>2.0899999999999998E-2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District Profile Report</vt:lpstr>
      <vt:lpstr>District Data</vt:lpstr>
      <vt:lpstr>Similar District Data</vt:lpstr>
      <vt:lpstr>State Data</vt:lpstr>
    </vt:vector>
  </TitlesOfParts>
  <Company>Ohio 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daria.shams</dc:creator>
  <cp:lastModifiedBy>Stephen Dyer</cp:lastModifiedBy>
  <dcterms:created xsi:type="dcterms:W3CDTF">2014-04-14T15:11:57Z</dcterms:created>
  <dcterms:modified xsi:type="dcterms:W3CDTF">2014-08-08T13:06:40Z</dcterms:modified>
</cp:coreProperties>
</file>