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user\Downloads\Старый комп\Старый комп\Desktop\Задачки_и_проекты\Структура недопусков по отраслям, регионам и др\"/>
    </mc:Choice>
  </mc:AlternateContent>
  <xr:revisionPtr revIDLastSave="0" documentId="13_ncr:1_{8BB61604-4AE1-43D6-8B1A-60CD899ABD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Зависимость кол-во филиалов" sheetId="3" r:id="rId2"/>
    <sheet name="Пример (не требуется)" sheetId="5" r:id="rId3"/>
    <sheet name="Выводы" sheetId="4" r:id="rId4"/>
  </sheets>
  <definedNames>
    <definedName name="_xlnm._FilterDatabase" localSheetId="0" hidden="1">Sheet1!$A$1:$S$32</definedName>
    <definedName name="_xlnm._FilterDatabase" localSheetId="1" hidden="1">'Зависимость кол-во филиалов'!$A$1:$E$32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5" i="3" l="1"/>
  <c r="F72" i="3"/>
  <c r="I25" i="3"/>
  <c r="P13" i="5"/>
  <c r="P12" i="5"/>
  <c r="P11" i="5"/>
  <c r="L66" i="3"/>
  <c r="L67" i="3"/>
  <c r="B63" i="3" l="1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C63" i="3"/>
  <c r="D63" i="3"/>
  <c r="I2" i="5"/>
  <c r="O3" i="5"/>
  <c r="P3" i="5"/>
  <c r="P2" i="5"/>
  <c r="O2" i="5"/>
  <c r="J4" i="5"/>
  <c r="I4" i="5"/>
  <c r="K3" i="5"/>
  <c r="K2" i="5"/>
  <c r="I3" i="5"/>
  <c r="J3" i="5"/>
  <c r="J2" i="5"/>
  <c r="C59" i="3"/>
  <c r="D59" i="3"/>
  <c r="B59" i="3"/>
  <c r="E52" i="3"/>
  <c r="E53" i="3"/>
  <c r="E54" i="3"/>
  <c r="E55" i="3"/>
  <c r="E56" i="3"/>
  <c r="E57" i="3"/>
  <c r="E58" i="3"/>
  <c r="E51" i="3"/>
  <c r="C55" i="3"/>
  <c r="B52" i="3"/>
  <c r="C52" i="3"/>
  <c r="D52" i="3"/>
  <c r="B53" i="3"/>
  <c r="C53" i="3"/>
  <c r="D53" i="3"/>
  <c r="B54" i="3"/>
  <c r="C54" i="3"/>
  <c r="D54" i="3"/>
  <c r="B55" i="3"/>
  <c r="D55" i="3"/>
  <c r="B56" i="3"/>
  <c r="C56" i="3"/>
  <c r="D56" i="3"/>
  <c r="B57" i="3"/>
  <c r="C57" i="3"/>
  <c r="D57" i="3"/>
  <c r="B58" i="3"/>
  <c r="C58" i="3"/>
  <c r="D58" i="3"/>
  <c r="C51" i="3"/>
  <c r="D51" i="3"/>
  <c r="B51" i="3"/>
  <c r="D46" i="3"/>
  <c r="C46" i="3"/>
  <c r="B46" i="3"/>
  <c r="D45" i="3"/>
  <c r="C45" i="3"/>
  <c r="B45" i="3"/>
  <c r="E40" i="3"/>
  <c r="E37" i="3"/>
  <c r="E44" i="3"/>
  <c r="E38" i="3"/>
  <c r="E39" i="3"/>
  <c r="E41" i="3"/>
  <c r="E42" i="3"/>
  <c r="E43" i="3"/>
  <c r="T3" i="5" l="1"/>
  <c r="K4" i="5"/>
  <c r="E34" i="3"/>
  <c r="C34" i="3"/>
  <c r="D34" i="3"/>
  <c r="U38" i="3"/>
</calcChain>
</file>

<file path=xl/sharedStrings.xml><?xml version="1.0" encoding="utf-8"?>
<sst xmlns="http://schemas.openxmlformats.org/spreadsheetml/2006/main" count="294" uniqueCount="168">
  <si>
    <t>ИНН</t>
  </si>
  <si>
    <t>Тип организации</t>
  </si>
  <si>
    <t>Количество филиалов</t>
  </si>
  <si>
    <t>Полное наименование</t>
  </si>
  <si>
    <t>Aдрес полный с индексом</t>
  </si>
  <si>
    <t>Код ОКОПФ</t>
  </si>
  <si>
    <t>ОКВЭД</t>
  </si>
  <si>
    <t>Отрасль по коду</t>
  </si>
  <si>
    <t>За что платили</t>
  </si>
  <si>
    <t>Положительное</t>
  </si>
  <si>
    <t>Нейтральное</t>
  </si>
  <si>
    <t>Отрицательно</t>
  </si>
  <si>
    <t>Комментарии</t>
  </si>
  <si>
    <t>юридическое лицо</t>
  </si>
  <si>
    <t>ГЛОБАЛТРАК ЛОДЖИСТИК</t>
  </si>
  <si>
    <t>142407, Московская обл, г Ногинск, ул 5-ая Доможировская, д 51</t>
  </si>
  <si>
    <t>49.41 Деятельность автомобильного грузового транспорта</t>
  </si>
  <si>
    <t>Транспортировка и хранение</t>
  </si>
  <si>
    <t>Осмотры;;;;;</t>
  </si>
  <si>
    <t>жалоб на это нет</t>
  </si>
  <si>
    <t>БАЙКАЛ-СЕРВИС ТРАНСПОРТНАЯ КОМПАНИЯ</t>
  </si>
  <si>
    <t>140100, Московская обл, г Раменское, ул Карла Маркса, д 5/3, ком 23, 23</t>
  </si>
  <si>
    <t>52.29 Деятельность вспомогательная прочая, связанная с перевозками</t>
  </si>
  <si>
    <t>Осмотры;КТО;;;;</t>
  </si>
  <si>
    <t>Конкурент который может закрыть вопрос по АД</t>
  </si>
  <si>
    <t>ГАЗПРОМНЕФТЬ - ЦЕНТР</t>
  </si>
  <si>
    <t>117246, г Москва, р-н Черемушки, Научный проезд, д 17</t>
  </si>
  <si>
    <t>82.99 Деятельность по предоставлению прочих вспомогательных услуг для бизнеса, не включенная в другие группировки</t>
  </si>
  <si>
    <t>Деятельность административная и сопутствующие дополнительные услуги</t>
  </si>
  <si>
    <t>у КА свои границы по Каркасу безопасности</t>
  </si>
  <si>
    <t>ДЛ-ТРАНС</t>
  </si>
  <si>
    <t>196210, г Санкт-Петербург, Московский р-н, ул Внуковская, д 2 литера а</t>
  </si>
  <si>
    <t>49.4 Деятельность автомобильного грузового транспорта и услуги по перевозкам</t>
  </si>
  <si>
    <t>есть конкурент который может закрыть вопрос с АД</t>
  </si>
  <si>
    <t>ЕТС КРЫМ</t>
  </si>
  <si>
    <t>295047, Респ Крым, г Симферополь, ул Узловая, д 20 литера а, помещ 46</t>
  </si>
  <si>
    <t>52.21.22 Деятельность по эксплуатации автомобильных дорог и автомагистралей</t>
  </si>
  <si>
    <t>ЛЕНТА</t>
  </si>
  <si>
    <t>197374, г Санкт-Петербург, Приморский р-н, ул Савушкина, д 112 литера б</t>
  </si>
  <si>
    <t>47.11 Торговля розничная преимущественно пищевыми продуктами, включая напитки, и табачными изделиями в неспециализированных магазинах</t>
  </si>
  <si>
    <t>Торговля оптовая и розничная; ремонт автотранспортных средств и мотоциклов</t>
  </si>
  <si>
    <t>СБЕРЛОГИСТИКА</t>
  </si>
  <si>
    <t>117420, г Москва, р-н Черемушки, ул Намёткина, д 12А, помещ XVII ком 9, 9</t>
  </si>
  <si>
    <t>53.20 Деятельность почтовой связи прочая и курьерская деятельность</t>
  </si>
  <si>
    <t>адекватно, под новый закон привыкли</t>
  </si>
  <si>
    <t>ВАЙЛДБЕРРИЗ</t>
  </si>
  <si>
    <t>142181, Московская обл, г Подольск, деревня Коледино, тер Индустриальный парк Коледино, д 6 стр 1</t>
  </si>
  <si>
    <t>47.91.2 Торговля розничная, осуществляемая непосредственно при помощи информационно-коммуникационной сети Интернет</t>
  </si>
  <si>
    <t>ОБЪЕДИНЕННЫЕ СИСТЕМЫ СБОРА ПЛАТЫ</t>
  </si>
  <si>
    <t>123112, г Москва, Пресненский р-н, Пресненская наб, д 6 стр 2, помещ I ком 23</t>
  </si>
  <si>
    <t>52.21.2 Деятельность вспомогательная, связанная с автомобильным транспортом</t>
  </si>
  <si>
    <t>АГРО-АВТО</t>
  </si>
  <si>
    <t>141734, Московская обл, г Лобня, Краснополянский проезд, д 1, офис 217</t>
  </si>
  <si>
    <t>ГАЗПРОМНЕФТЬ-ТЕРМИНАЛ</t>
  </si>
  <si>
    <t>630099, Новосибирская обл, г Новосибирск, Центральный р-н, ул Максима Горького, д 80, помещ 13</t>
  </si>
  <si>
    <t>49.41.1 Перевозка грузов специализированными автотранспортными средствами</t>
  </si>
  <si>
    <t>ГПН-АЭРО</t>
  </si>
  <si>
    <t>197198, г Санкт-Петербург, Петроградский р-н, Зоологический пер, д 2-4 литера б, помещ 11Н</t>
  </si>
  <si>
    <t>46.71 Торговля оптовая твердым, жидким и газообразным топливом и подобными продуктами</t>
  </si>
  <si>
    <t>ГАЗПРОМНЕФТЬ-АЭРО НОВОСИБИРСК</t>
  </si>
  <si>
    <t>633104, Новосибирская обл, г Обь, Омский тракт, д 11, офис 304</t>
  </si>
  <si>
    <t>52.23.19 Деятельность вспомогательная прочая, связанная с воздушным транспортом</t>
  </si>
  <si>
    <t>проиграли тендер, не актуально уже</t>
  </si>
  <si>
    <t>БРИДЖТАУН ФУДС</t>
  </si>
  <si>
    <t>600029, Владимирская обл, г Владимир, ул Куйбышева, д 3</t>
  </si>
  <si>
    <t>БТФ всерьёз думают после НГ уйти к Биософту, т.к. те готовы сделать для всех ГК КДВ осмотры без проблем по АД</t>
  </si>
  <si>
    <t>КОМПАНИЯ БИО-ТОН</t>
  </si>
  <si>
    <t>446172, Самарская обл, Пестравский р-н, село Марьевка, ул Советская, д 1В</t>
  </si>
  <si>
    <t>01.1 Выращивание однолетних культур</t>
  </si>
  <si>
    <t>Сельское, лесное хозяйство, охота, рыболовство и 1,19 к рыбоводство</t>
  </si>
  <si>
    <t>пока с тарые границы, но могут уйти, если поставить стандартные границы</t>
  </si>
  <si>
    <t>НЕФТЕГАЗОВЫЕ ТЕХНОЛОГИИ И ИНЖЕНЕРНЫЕ ИЗЫСКАНИЯ</t>
  </si>
  <si>
    <t>196247, г Санкт-Петербург, Московский р-н, пл Конституции, д 3 к 2 литера а, помещ 64Н</t>
  </si>
  <si>
    <t>42.21 Строительство инженерных коммуникаций для водоснабжения и водоотведения, газоснабжения</t>
  </si>
  <si>
    <t>Строительство</t>
  </si>
  <si>
    <t>АВТОБАЙ</t>
  </si>
  <si>
    <t>143006, Московская обл, г Одинцово, ул Внуковская, д 9 литера э, помещ 4</t>
  </si>
  <si>
    <t>45.31 Торговля оптовая автомобильными деталями, узлами и принадлежностями</t>
  </si>
  <si>
    <t>без альтернатив</t>
  </si>
  <si>
    <t>МОНЧЕГОРСКВОДОКАНАЛ</t>
  </si>
  <si>
    <t>184511, Мурманская обл, г Мончегорск, Комсомольская наб, д 52/9</t>
  </si>
  <si>
    <t>36.00 Забор, очистка и распределение воды</t>
  </si>
  <si>
    <t>Водоснабжение; водоотведение, организация сбора и утилизации отходов, деятельность по ликвидации загрязнений</t>
  </si>
  <si>
    <t>Осмотры;КТО;ПАК;;;</t>
  </si>
  <si>
    <t>СПЕЦСТРОЙТЕХНИКА</t>
  </si>
  <si>
    <t>603157, Нижегородская обл, г Нижний Новгород, Сормовский р-н, ул Коминтерна, д 51, офис 205</t>
  </si>
  <si>
    <t>43.99 Работы строительные специализированные прочие, не включенные в другие группировки</t>
  </si>
  <si>
    <t>ТРАНСИНЖСТРОЙ</t>
  </si>
  <si>
    <t>101000, г Москва, Басманный р-н, Архангельский пер, д 8/2 стр 1</t>
  </si>
  <si>
    <t>42.13 Строительство мостов и тоннелей</t>
  </si>
  <si>
    <t>620085, Свердловская обл, г Екатеринбург, Чкаловский р-н, ул 8 Марта, стр 212, офис 336</t>
  </si>
  <si>
    <t>Осмотры;;ПАК;;;</t>
  </si>
  <si>
    <t>ЭСАБ</t>
  </si>
  <si>
    <t>109004, Г.Москва, ВН.ТЕР.Г. МУНИЦИПАЛЬНЫЙ ОКРУГ ТАГАНСКИЙ, УЛ СТАНИСЛАВСКОГО, Д. 21, СТР. 2, ЭТАЖ ТЕХНИЧЕСКИЙ, ПОМЕЩ./КОМН. I/1</t>
  </si>
  <si>
    <t>46.9 Торговля оптовая неспециализированная</t>
  </si>
  <si>
    <t>ЭР ЛИКИД</t>
  </si>
  <si>
    <t>109147, г Москва, Таганский р-н, ул Воронцовская, д 17</t>
  </si>
  <si>
    <t>46.75.2 Торговля оптовая промышленными химикатами</t>
  </si>
  <si>
    <t>ВИНОКОНЬЯЧНЫЙ ЗАВОД АЛЬЯНС - 1892</t>
  </si>
  <si>
    <t>238150, Калининградская обл, Черняховский р-н, г Черняховск, ул Гоголя, д 9А</t>
  </si>
  <si>
    <t>11.01.1 Производство дистиллированных питьевых алкогольных напитков: водки, виски, бренди, джина, ликеров и т.п.</t>
  </si>
  <si>
    <t>Обрабатывающие производства</t>
  </si>
  <si>
    <t>НЕЗАВИСИМАЯ ЛАБОРАТОРИЯ ИНВИТРО</t>
  </si>
  <si>
    <t>121059, г Москва, р-н Дорогомилово, ул Киевская, д 7 к 1, помещ 1</t>
  </si>
  <si>
    <t>86.90.9 Деятельность в области медицины прочая, не включенная в другие группировки</t>
  </si>
  <si>
    <t>Деятельность в области здравоохранения и социальных услуг</t>
  </si>
  <si>
    <t>РЕЛЬЕФ-ЦЕНТР</t>
  </si>
  <si>
    <t>390044, Рязанская обл, г Рязань, ул Зафабричная, д 14</t>
  </si>
  <si>
    <t>46.49.33 Торговля оптовая писчебумажными и канцелярскими товарами</t>
  </si>
  <si>
    <t>КЕРХЕР</t>
  </si>
  <si>
    <t>125195, г Москва, Головинский р-н, Ленинградское шоссе, д 47 стр 2, помещ VI ком 8</t>
  </si>
  <si>
    <t>46.90 Торговля оптовая неспециализированная</t>
  </si>
  <si>
    <t>СИЛЬВА</t>
  </si>
  <si>
    <t>140341, Московская обл, г Егорьевск, поселок Новый, влд 100</t>
  </si>
  <si>
    <t>Начали процесс получения лицензии, будут проходить через живых медиков</t>
  </si>
  <si>
    <t>УЛЬТРА ДЕКОР РУС</t>
  </si>
  <si>
    <t>249406, Калужская обл, Людиновский р-н, г Людиново, ул К.Либкнехта, д 3, помещ 18</t>
  </si>
  <si>
    <t>17.12 Производство бумаги и картона</t>
  </si>
  <si>
    <t>СБЕР АВТОМОТИВ ТЕХНОЛОГИИ</t>
  </si>
  <si>
    <t>115432, г Москва, Даниловский р-н, пр-кт Андропова, д 10А</t>
  </si>
  <si>
    <t>62.01 Разработка компьютерного программного обеспечения</t>
  </si>
  <si>
    <t>Деятельность в области информации и связи</t>
  </si>
  <si>
    <t>ЛИТВУД</t>
  </si>
  <si>
    <t>601967, Владимирская обл, Ковровский р-н, поселок Доброград, Звездный б-р, д 1, помещ 5</t>
  </si>
  <si>
    <t>31.09 Производство прочей мебели</t>
  </si>
  <si>
    <t>Кого нет:</t>
  </si>
  <si>
    <t>Общество с ограниченной ответственностью «Центр Терапии Боли «ФАРМАТЕБ</t>
  </si>
  <si>
    <t>ООО "КОРПМД" МСК +0</t>
  </si>
  <si>
    <t xml:space="preserve">Ди пи ди </t>
  </si>
  <si>
    <t xml:space="preserve">Леском </t>
  </si>
  <si>
    <t xml:space="preserve">НИЦ ДСМ </t>
  </si>
  <si>
    <t>УМК</t>
  </si>
  <si>
    <t>СИМПЛ</t>
  </si>
  <si>
    <t>ГК Август Тюлячи</t>
  </si>
  <si>
    <t>Перевязкина Ольга Михайловна АО Газпромнефть-Аэро (основная)</t>
  </si>
  <si>
    <t>положительное - 1</t>
  </si>
  <si>
    <t>нейтральное - 0</t>
  </si>
  <si>
    <t>отрицательно - -1</t>
  </si>
  <si>
    <t>Удовлетворенность</t>
  </si>
  <si>
    <t>Корелл.</t>
  </si>
  <si>
    <t xml:space="preserve">Слабая отрицательная связь </t>
  </si>
  <si>
    <t>Положительно</t>
  </si>
  <si>
    <t>Нейтрально</t>
  </si>
  <si>
    <t>Посчитали корелляцию как для числовых значений</t>
  </si>
  <si>
    <t>^ чем меньше филиалов - тем больше удовлетворенность</t>
  </si>
  <si>
    <t>Всего</t>
  </si>
  <si>
    <t xml:space="preserve">Частота </t>
  </si>
  <si>
    <t>Таблицы сопряженности</t>
  </si>
  <si>
    <t>Занятия гимнастикой</t>
  </si>
  <si>
    <t>Голова болит</t>
  </si>
  <si>
    <t>Голова не болит</t>
  </si>
  <si>
    <t>Делают гимнастику</t>
  </si>
  <si>
    <t>Не делают гимнастику</t>
  </si>
  <si>
    <t>d.f.</t>
  </si>
  <si>
    <r>
      <t xml:space="preserve"> χ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</si>
  <si>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 xml:space="preserve"> χ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vertAlign val="subscript"/>
        <sz val="11"/>
        <color theme="1"/>
        <rFont val="Calibri"/>
        <family val="2"/>
        <charset val="204"/>
        <scheme val="minor"/>
      </rPr>
      <t>0,05; 5</t>
    </r>
  </si>
  <si>
    <t>p-value</t>
  </si>
  <si>
    <r>
      <t>Тест χ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</si>
  <si>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2.167</t>
  </si>
  <si>
    <t>Филиалы:</t>
  </si>
  <si>
    <t>Форма собственности (Код ОКФС)</t>
  </si>
  <si>
    <t xml:space="preserve">^ нулевую гипотезу нельзя отклонить (верояность ошибки - 5%). Если ещё точнее, то вероятность 89%, что нет никакой взаимосвязи, так как p-value намного выше критического уровня (уровень значимости) </t>
  </si>
  <si>
    <t>Частота прохождения осмотров (средняя по всем водителям в компании, раз в сколько он проходит осмотр)</t>
  </si>
  <si>
    <t>Что с индивидуальными границами у компании</t>
  </si>
  <si>
    <t>Количество ПАК в организации (по каждому дню в среднем за 4 месяца)</t>
  </si>
  <si>
    <t>Количество активных водителей в компании (те, у кого с 1 октября 2023 по  17 января 2024 были осмотры)</t>
  </si>
  <si>
    <t>АВТОБОТ Новосибирск</t>
  </si>
  <si>
    <t>Средний дневной процент водителей, которые проходят осмотры, от всех активных водителей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</si>
</sst>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354541"/>
      <name val="Arial"/>
      <family val="2"/>
      <charset val="204"/>
    </font>
    <font>
      <sz val="12"/>
      <color rgb="FF354541"/>
      <name val="Arial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4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1" fontId="0" fillId="0" borderId="3" xfId="0" applyNumberFormat="1" applyBorder="1"/>
    <xf numFmtId="0" fontId="0" fillId="0" borderId="3" xfId="0" applyBorder="1"/>
    <xf numFmtId="0" fontId="3" fillId="0" borderId="3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1" fillId="0" borderId="3" xfId="0" applyFont="1" applyBorder="1" applyAlignment="1">
      <alignment vertical="center"/>
    </xf>
    <xf numFmtId="0" fontId="1" fillId="3" borderId="3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10" fontId="0" fillId="0" borderId="0" xfId="1" applyNumberFormat="1" applyFont="1"/>
    <xf numFmtId="9" fontId="0" fillId="0" borderId="0" xfId="0" applyNumberFormat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6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 indent="1"/>
    </xf>
    <xf numFmtId="4" fontId="7" fillId="5" borderId="0" xfId="0" applyNumberFormat="1" applyFont="1" applyFill="1" applyAlignment="1">
      <alignment horizontal="left" vertical="center" wrapText="1" indent="1"/>
    </xf>
    <xf numFmtId="0" fontId="10" fillId="0" borderId="0" xfId="0" applyFont="1"/>
    <xf numFmtId="0" fontId="0" fillId="0" borderId="5" xfId="0" applyBorder="1"/>
    <xf numFmtId="0" fontId="2" fillId="2" borderId="0" xfId="0" applyFont="1" applyFill="1"/>
    <xf numFmtId="10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'Зависимость кол-во филиалов'!$A$2:$A$32</c:f>
              <c:numCache>
                <c:formatCode>General</c:formatCode>
                <c:ptCount val="31"/>
                <c:pt idx="0">
                  <c:v>17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xVal>
          <c:yVal>
            <c:numRef>
              <c:f>'Зависимость кол-во филиалов'!$B$2:$B$32</c:f>
              <c:numCache>
                <c:formatCode>General</c:formatCode>
                <c:ptCount val="31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0</c:v>
                </c:pt>
                <c:pt idx="8">
                  <c:v>-1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-1</c:v>
                </c:pt>
                <c:pt idx="17">
                  <c:v>0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</c:v>
                </c:pt>
                <c:pt idx="28">
                  <c:v>-1</c:v>
                </c:pt>
                <c:pt idx="29">
                  <c:v>0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F-40EB-AB08-5548E7D46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349824"/>
        <c:axId val="1072847967"/>
      </c:scatterChart>
      <c:valAx>
        <c:axId val="29034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847967"/>
        <c:crosses val="autoZero"/>
        <c:crossBetween val="midCat"/>
      </c:valAx>
      <c:valAx>
        <c:axId val="10728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34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6</xdr:row>
      <xdr:rowOff>87630</xdr:rowOff>
    </xdr:from>
    <xdr:to>
      <xdr:col>20</xdr:col>
      <xdr:colOff>594360</xdr:colOff>
      <xdr:row>21</xdr:row>
      <xdr:rowOff>87630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6BC6E8C-0E63-EBD2-91B5-4599E66D0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"/>
  <sheetViews>
    <sheetView tabSelected="1" topLeftCell="B1" zoomScale="63" zoomScaleNormal="63" workbookViewId="0">
      <selection activeCell="Q2" sqref="Q2"/>
    </sheetView>
  </sheetViews>
  <sheetFormatPr defaultRowHeight="14.4" x14ac:dyDescent="0.3"/>
  <cols>
    <col min="1" max="1" width="12.109375" bestFit="1" customWidth="1"/>
    <col min="2" max="2" width="30.77734375" customWidth="1"/>
    <col min="3" max="3" width="13.33203125" customWidth="1"/>
    <col min="4" max="4" width="24.21875" bestFit="1" customWidth="1"/>
    <col min="5" max="5" width="9.77734375" bestFit="1" customWidth="1"/>
    <col min="6" max="6" width="58.33203125" bestFit="1" customWidth="1"/>
    <col min="7" max="7" width="11.21875" bestFit="1" customWidth="1"/>
    <col min="8" max="8" width="21.88671875" customWidth="1"/>
    <col min="9" max="9" width="35.5546875" customWidth="1"/>
    <col min="10" max="10" width="18.6640625" bestFit="1" customWidth="1"/>
    <col min="11" max="11" width="11.77734375" customWidth="1"/>
    <col min="14" max="14" width="109.6640625" bestFit="1" customWidth="1"/>
    <col min="15" max="15" width="28" customWidth="1"/>
    <col min="16" max="16" width="20.33203125" customWidth="1"/>
    <col min="17" max="17" width="14" customWidth="1"/>
  </cols>
  <sheetData>
    <row r="1" spans="1:1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160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4" t="s">
        <v>162</v>
      </c>
      <c r="P1" s="24" t="s">
        <v>165</v>
      </c>
      <c r="Q1" s="24" t="s">
        <v>167</v>
      </c>
      <c r="R1" s="24" t="s">
        <v>164</v>
      </c>
      <c r="S1" s="24" t="s">
        <v>163</v>
      </c>
    </row>
    <row r="2" spans="1:19" ht="13.8" customHeight="1" x14ac:dyDescent="0.3">
      <c r="A2" s="3">
        <v>9725045830</v>
      </c>
      <c r="B2" s="4" t="s">
        <v>13</v>
      </c>
      <c r="C2" s="4">
        <v>0</v>
      </c>
      <c r="D2" s="4" t="s">
        <v>118</v>
      </c>
      <c r="E2" s="4">
        <v>16</v>
      </c>
      <c r="F2" s="4" t="s">
        <v>119</v>
      </c>
      <c r="G2" s="4">
        <v>12300</v>
      </c>
      <c r="H2" s="3" t="s">
        <v>120</v>
      </c>
      <c r="I2" s="4" t="s">
        <v>121</v>
      </c>
      <c r="J2" s="3" t="s">
        <v>18</v>
      </c>
      <c r="K2" s="5"/>
      <c r="L2" s="6">
        <v>1</v>
      </c>
      <c r="M2" s="5"/>
      <c r="N2" s="5"/>
      <c r="P2">
        <v>80</v>
      </c>
      <c r="Q2" s="25">
        <v>0.16123853211009176</v>
      </c>
    </row>
    <row r="3" spans="1:19" x14ac:dyDescent="0.3">
      <c r="A3" s="3">
        <v>9102034421</v>
      </c>
      <c r="B3" s="4" t="s">
        <v>13</v>
      </c>
      <c r="C3" s="4">
        <v>0</v>
      </c>
      <c r="D3" s="4" t="s">
        <v>34</v>
      </c>
      <c r="E3" s="4">
        <v>16</v>
      </c>
      <c r="F3" s="4" t="s">
        <v>35</v>
      </c>
      <c r="G3" s="4">
        <v>12300</v>
      </c>
      <c r="H3" s="3" t="s">
        <v>36</v>
      </c>
      <c r="I3" s="4" t="s">
        <v>17</v>
      </c>
      <c r="J3" s="3" t="s">
        <v>18</v>
      </c>
      <c r="K3" s="5"/>
      <c r="L3" s="6">
        <v>1</v>
      </c>
      <c r="M3" s="5"/>
      <c r="N3" s="7" t="s">
        <v>24</v>
      </c>
      <c r="P3">
        <v>117</v>
      </c>
      <c r="Q3" s="25">
        <v>0.268043684710351</v>
      </c>
    </row>
    <row r="4" spans="1:19" x14ac:dyDescent="0.3">
      <c r="A4" s="3">
        <v>8709014670</v>
      </c>
      <c r="B4" s="4" t="s">
        <v>13</v>
      </c>
      <c r="C4" s="4">
        <v>0</v>
      </c>
      <c r="D4" s="4" t="s">
        <v>59</v>
      </c>
      <c r="E4" s="4">
        <v>16</v>
      </c>
      <c r="F4" s="4" t="s">
        <v>60</v>
      </c>
      <c r="G4" s="4">
        <v>12267</v>
      </c>
      <c r="H4" s="3" t="s">
        <v>61</v>
      </c>
      <c r="I4" s="4" t="s">
        <v>17</v>
      </c>
      <c r="J4" s="3" t="s">
        <v>18</v>
      </c>
      <c r="K4" s="5"/>
      <c r="L4" s="5"/>
      <c r="M4" s="6">
        <v>1</v>
      </c>
      <c r="N4" s="7" t="s">
        <v>62</v>
      </c>
      <c r="P4">
        <v>170</v>
      </c>
      <c r="Q4" s="25">
        <v>0.42811656772800888</v>
      </c>
    </row>
    <row r="5" spans="1:19" x14ac:dyDescent="0.3">
      <c r="A5" s="3">
        <v>7814605287</v>
      </c>
      <c r="B5" s="4" t="s">
        <v>13</v>
      </c>
      <c r="C5" s="4">
        <v>0</v>
      </c>
      <c r="D5" s="4" t="s">
        <v>71</v>
      </c>
      <c r="E5" s="4">
        <v>16</v>
      </c>
      <c r="F5" s="4" t="s">
        <v>72</v>
      </c>
      <c r="G5" s="4">
        <v>12300</v>
      </c>
      <c r="H5" s="3" t="s">
        <v>73</v>
      </c>
      <c r="I5" s="4" t="s">
        <v>74</v>
      </c>
      <c r="J5" s="3" t="s">
        <v>18</v>
      </c>
      <c r="K5" s="5"/>
      <c r="L5" s="6">
        <v>1</v>
      </c>
      <c r="M5" s="5"/>
      <c r="N5" s="5"/>
      <c r="P5">
        <v>140</v>
      </c>
      <c r="Q5" s="25">
        <v>0.46834862385321085</v>
      </c>
    </row>
    <row r="6" spans="1:19" x14ac:dyDescent="0.3">
      <c r="A6" s="3">
        <v>7814148471</v>
      </c>
      <c r="B6" s="4" t="s">
        <v>13</v>
      </c>
      <c r="C6" s="4">
        <v>1</v>
      </c>
      <c r="D6" s="4" t="s">
        <v>37</v>
      </c>
      <c r="E6" s="4">
        <v>16</v>
      </c>
      <c r="F6" s="4" t="s">
        <v>38</v>
      </c>
      <c r="G6" s="4">
        <v>12300</v>
      </c>
      <c r="H6" s="3" t="s">
        <v>39</v>
      </c>
      <c r="I6" s="4" t="s">
        <v>40</v>
      </c>
      <c r="J6" s="3" t="s">
        <v>18</v>
      </c>
      <c r="K6" s="5"/>
      <c r="L6" s="5"/>
      <c r="M6" s="6">
        <v>1</v>
      </c>
      <c r="N6" s="7" t="s">
        <v>24</v>
      </c>
      <c r="P6">
        <v>1216</v>
      </c>
      <c r="Q6" s="25">
        <v>0.25595274022211478</v>
      </c>
    </row>
    <row r="7" spans="1:19" x14ac:dyDescent="0.3">
      <c r="A7" s="3">
        <v>7810000499</v>
      </c>
      <c r="B7" s="4" t="s">
        <v>13</v>
      </c>
      <c r="C7" s="4">
        <v>2</v>
      </c>
      <c r="D7" s="4" t="s">
        <v>30</v>
      </c>
      <c r="E7" s="4">
        <v>16</v>
      </c>
      <c r="F7" s="4" t="s">
        <v>31</v>
      </c>
      <c r="G7" s="4">
        <v>12300</v>
      </c>
      <c r="H7" s="3" t="s">
        <v>32</v>
      </c>
      <c r="I7" s="4" t="s">
        <v>17</v>
      </c>
      <c r="J7" s="3" t="s">
        <v>18</v>
      </c>
      <c r="K7" s="5"/>
      <c r="L7" s="5"/>
      <c r="M7" s="6">
        <v>1</v>
      </c>
      <c r="N7" s="7" t="s">
        <v>33</v>
      </c>
      <c r="P7">
        <v>3013</v>
      </c>
      <c r="Q7" s="25">
        <v>0.34619452776287168</v>
      </c>
    </row>
    <row r="8" spans="1:19" x14ac:dyDescent="0.3">
      <c r="A8" s="3">
        <v>7743181945</v>
      </c>
      <c r="B8" s="4" t="s">
        <v>13</v>
      </c>
      <c r="C8" s="4">
        <v>0</v>
      </c>
      <c r="D8" s="4" t="s">
        <v>109</v>
      </c>
      <c r="E8" s="4">
        <v>23</v>
      </c>
      <c r="F8" s="4" t="s">
        <v>110</v>
      </c>
      <c r="G8" s="4">
        <v>12300</v>
      </c>
      <c r="H8" s="3" t="s">
        <v>111</v>
      </c>
      <c r="I8" s="4" t="s">
        <v>40</v>
      </c>
      <c r="J8" s="3" t="s">
        <v>91</v>
      </c>
      <c r="K8" s="5"/>
      <c r="L8" s="6">
        <v>1</v>
      </c>
      <c r="M8" s="5"/>
      <c r="N8" s="5"/>
      <c r="P8">
        <v>122</v>
      </c>
      <c r="Q8" s="25">
        <v>0.10137643055985156</v>
      </c>
    </row>
    <row r="9" spans="1:19" x14ac:dyDescent="0.3">
      <c r="A9" s="3">
        <v>7736322345</v>
      </c>
      <c r="B9" s="4" t="s">
        <v>13</v>
      </c>
      <c r="C9" s="4">
        <v>0</v>
      </c>
      <c r="D9" s="4" t="s">
        <v>41</v>
      </c>
      <c r="E9" s="4">
        <v>16</v>
      </c>
      <c r="F9" s="4" t="s">
        <v>42</v>
      </c>
      <c r="G9" s="4">
        <v>12300</v>
      </c>
      <c r="H9" s="3" t="s">
        <v>43</v>
      </c>
      <c r="I9" s="4" t="s">
        <v>17</v>
      </c>
      <c r="J9" s="3" t="s">
        <v>18</v>
      </c>
      <c r="K9" s="5"/>
      <c r="L9" s="6">
        <v>1</v>
      </c>
      <c r="M9" s="5"/>
      <c r="N9" s="7" t="s">
        <v>44</v>
      </c>
      <c r="P9">
        <v>2945</v>
      </c>
      <c r="Q9" s="25">
        <v>0.31192037507203935</v>
      </c>
    </row>
    <row r="10" spans="1:19" x14ac:dyDescent="0.3">
      <c r="A10" s="3">
        <v>7731447380</v>
      </c>
      <c r="B10" s="4" t="s">
        <v>13</v>
      </c>
      <c r="C10" s="4">
        <v>1</v>
      </c>
      <c r="D10" s="4" t="s">
        <v>14</v>
      </c>
      <c r="E10" s="4">
        <v>16</v>
      </c>
      <c r="F10" s="4" t="s">
        <v>15</v>
      </c>
      <c r="G10" s="4">
        <v>12300</v>
      </c>
      <c r="H10" s="3" t="s">
        <v>16</v>
      </c>
      <c r="I10" s="4" t="s">
        <v>17</v>
      </c>
      <c r="J10" s="3" t="s">
        <v>18</v>
      </c>
      <c r="K10" s="5"/>
      <c r="L10" s="6">
        <v>1</v>
      </c>
      <c r="M10" s="5"/>
      <c r="N10" s="7" t="s">
        <v>19</v>
      </c>
      <c r="P10">
        <v>413</v>
      </c>
      <c r="Q10" s="25">
        <v>6.0599329142323986E-2</v>
      </c>
    </row>
    <row r="11" spans="1:19" x14ac:dyDescent="0.3">
      <c r="A11" s="3">
        <v>7721546864</v>
      </c>
      <c r="B11" s="4" t="s">
        <v>13</v>
      </c>
      <c r="C11" s="4">
        <v>0</v>
      </c>
      <c r="D11" s="4" t="s">
        <v>45</v>
      </c>
      <c r="E11" s="4">
        <v>16</v>
      </c>
      <c r="F11" s="4" t="s">
        <v>46</v>
      </c>
      <c r="G11" s="4">
        <v>12300</v>
      </c>
      <c r="H11" s="3" t="s">
        <v>47</v>
      </c>
      <c r="I11" s="4" t="s">
        <v>40</v>
      </c>
      <c r="J11" s="3" t="s">
        <v>18</v>
      </c>
      <c r="K11" s="5"/>
      <c r="L11" s="6">
        <v>1</v>
      </c>
      <c r="M11" s="5"/>
      <c r="N11" s="7" t="s">
        <v>44</v>
      </c>
      <c r="P11">
        <v>2243</v>
      </c>
      <c r="Q11" s="25">
        <v>0.12201057724950605</v>
      </c>
    </row>
    <row r="12" spans="1:19" x14ac:dyDescent="0.3">
      <c r="A12" s="3">
        <v>7715290822</v>
      </c>
      <c r="B12" s="4" t="s">
        <v>13</v>
      </c>
      <c r="C12" s="4">
        <v>0</v>
      </c>
      <c r="D12" s="4" t="s">
        <v>63</v>
      </c>
      <c r="E12" s="4">
        <v>16</v>
      </c>
      <c r="F12" s="4" t="s">
        <v>64</v>
      </c>
      <c r="G12" s="4">
        <v>12267</v>
      </c>
      <c r="H12" s="3" t="s">
        <v>16</v>
      </c>
      <c r="I12" s="4" t="s">
        <v>17</v>
      </c>
      <c r="J12" s="3" t="s">
        <v>18</v>
      </c>
      <c r="K12" s="5"/>
      <c r="L12" s="5"/>
      <c r="M12" s="6">
        <v>1</v>
      </c>
      <c r="N12" s="9" t="s">
        <v>65</v>
      </c>
      <c r="P12">
        <v>2565</v>
      </c>
      <c r="Q12" s="25">
        <v>0.36898617593933875</v>
      </c>
    </row>
    <row r="13" spans="1:19" x14ac:dyDescent="0.3">
      <c r="A13" s="3">
        <v>7714211088</v>
      </c>
      <c r="B13" s="4" t="s">
        <v>13</v>
      </c>
      <c r="C13" s="4">
        <v>11</v>
      </c>
      <c r="D13" s="4" t="s">
        <v>51</v>
      </c>
      <c r="E13" s="4">
        <v>16</v>
      </c>
      <c r="F13" s="4" t="s">
        <v>52</v>
      </c>
      <c r="G13" s="4">
        <v>12300</v>
      </c>
      <c r="H13" s="3" t="s">
        <v>32</v>
      </c>
      <c r="I13" s="4" t="s">
        <v>17</v>
      </c>
      <c r="J13" s="3" t="s">
        <v>18</v>
      </c>
      <c r="K13" s="5"/>
      <c r="L13" s="5"/>
      <c r="M13" s="6">
        <v>1</v>
      </c>
      <c r="N13" s="7" t="s">
        <v>24</v>
      </c>
      <c r="P13">
        <v>3097</v>
      </c>
      <c r="Q13" s="25">
        <v>7.1895560367683395E-2</v>
      </c>
    </row>
    <row r="14" spans="1:19" x14ac:dyDescent="0.3">
      <c r="A14" s="3">
        <v>7710294238</v>
      </c>
      <c r="B14" s="4" t="s">
        <v>13</v>
      </c>
      <c r="C14" s="4">
        <v>0</v>
      </c>
      <c r="D14" s="4" t="s">
        <v>102</v>
      </c>
      <c r="E14" s="4">
        <v>16</v>
      </c>
      <c r="F14" s="4" t="s">
        <v>103</v>
      </c>
      <c r="G14" s="4">
        <v>12300</v>
      </c>
      <c r="H14" s="3" t="s">
        <v>104</v>
      </c>
      <c r="I14" s="4" t="s">
        <v>105</v>
      </c>
      <c r="J14" s="3" t="s">
        <v>18</v>
      </c>
      <c r="K14" s="5"/>
      <c r="L14" s="6">
        <v>1</v>
      </c>
      <c r="M14" s="5"/>
      <c r="N14" s="5"/>
      <c r="P14">
        <v>81</v>
      </c>
      <c r="Q14" s="25">
        <v>0.45416095107453125</v>
      </c>
    </row>
    <row r="15" spans="1:19" x14ac:dyDescent="0.3">
      <c r="A15" s="3">
        <v>7709921300</v>
      </c>
      <c r="B15" s="4" t="s">
        <v>13</v>
      </c>
      <c r="C15" s="4">
        <v>17</v>
      </c>
      <c r="D15" s="4" t="s">
        <v>56</v>
      </c>
      <c r="E15" s="4">
        <v>16</v>
      </c>
      <c r="F15" s="4" t="s">
        <v>57</v>
      </c>
      <c r="G15" s="4">
        <v>12300</v>
      </c>
      <c r="H15" s="3" t="s">
        <v>58</v>
      </c>
      <c r="I15" s="4" t="s">
        <v>40</v>
      </c>
      <c r="J15" s="3" t="s">
        <v>18</v>
      </c>
      <c r="K15" s="5"/>
      <c r="L15" s="6">
        <v>1</v>
      </c>
      <c r="M15" s="5"/>
      <c r="N15" s="7" t="s">
        <v>29</v>
      </c>
      <c r="P15">
        <v>719</v>
      </c>
      <c r="Q15" s="25">
        <v>0.28547549476209316</v>
      </c>
    </row>
    <row r="16" spans="1:19" x14ac:dyDescent="0.3">
      <c r="A16" s="3">
        <v>7709606250</v>
      </c>
      <c r="B16" s="4" t="s">
        <v>13</v>
      </c>
      <c r="C16" s="4">
        <v>0</v>
      </c>
      <c r="D16" s="4" t="s">
        <v>95</v>
      </c>
      <c r="E16" s="4">
        <v>23</v>
      </c>
      <c r="F16" s="4" t="s">
        <v>96</v>
      </c>
      <c r="G16" s="4">
        <v>12300</v>
      </c>
      <c r="H16" s="3" t="s">
        <v>97</v>
      </c>
      <c r="I16" s="4" t="s">
        <v>40</v>
      </c>
      <c r="J16" s="3" t="s">
        <v>18</v>
      </c>
      <c r="K16" s="5"/>
      <c r="L16" s="5"/>
      <c r="M16" s="6">
        <v>1</v>
      </c>
      <c r="N16" s="5"/>
      <c r="P16">
        <v>115</v>
      </c>
      <c r="Q16" s="25">
        <v>0.26134822497008381</v>
      </c>
    </row>
    <row r="17" spans="1:17" x14ac:dyDescent="0.3">
      <c r="A17" s="3">
        <v>7709359770</v>
      </c>
      <c r="B17" s="4" t="s">
        <v>13</v>
      </c>
      <c r="C17" s="4">
        <v>0</v>
      </c>
      <c r="D17" s="4" t="s">
        <v>25</v>
      </c>
      <c r="E17" s="4">
        <v>16</v>
      </c>
      <c r="F17" s="4" t="s">
        <v>26</v>
      </c>
      <c r="G17" s="4">
        <v>12300</v>
      </c>
      <c r="H17" s="3" t="s">
        <v>27</v>
      </c>
      <c r="I17" s="4" t="s">
        <v>28</v>
      </c>
      <c r="J17" s="3" t="s">
        <v>18</v>
      </c>
      <c r="K17" s="8">
        <v>1</v>
      </c>
      <c r="L17" s="5"/>
      <c r="M17" s="5"/>
      <c r="N17" s="7" t="s">
        <v>29</v>
      </c>
      <c r="P17">
        <v>132</v>
      </c>
      <c r="Q17" s="25">
        <v>0.33510638297872336</v>
      </c>
    </row>
    <row r="18" spans="1:17" x14ac:dyDescent="0.3">
      <c r="A18" s="3">
        <v>7704219345</v>
      </c>
      <c r="B18" s="4" t="s">
        <v>13</v>
      </c>
      <c r="C18" s="4">
        <v>7</v>
      </c>
      <c r="D18" s="4" t="s">
        <v>92</v>
      </c>
      <c r="E18" s="4">
        <v>23</v>
      </c>
      <c r="F18" s="4" t="s">
        <v>93</v>
      </c>
      <c r="G18" s="4">
        <v>12300</v>
      </c>
      <c r="H18" s="3" t="s">
        <v>94</v>
      </c>
      <c r="I18" s="4" t="s">
        <v>40</v>
      </c>
      <c r="J18" s="3" t="s">
        <v>18</v>
      </c>
      <c r="K18" s="5"/>
      <c r="L18" s="5"/>
      <c r="M18" s="6">
        <v>1</v>
      </c>
      <c r="N18" s="7" t="s">
        <v>78</v>
      </c>
      <c r="P18">
        <v>97</v>
      </c>
      <c r="Q18" s="25">
        <v>0.2627855265817664</v>
      </c>
    </row>
    <row r="19" spans="1:17" x14ac:dyDescent="0.3">
      <c r="A19" s="3">
        <v>7703744408</v>
      </c>
      <c r="B19" s="4" t="s">
        <v>13</v>
      </c>
      <c r="C19" s="4">
        <v>0</v>
      </c>
      <c r="D19" s="4" t="s">
        <v>48</v>
      </c>
      <c r="E19" s="4">
        <v>23</v>
      </c>
      <c r="F19" s="4" t="s">
        <v>49</v>
      </c>
      <c r="G19" s="4">
        <v>12300</v>
      </c>
      <c r="H19" s="3" t="s">
        <v>50</v>
      </c>
      <c r="I19" s="4" t="s">
        <v>17</v>
      </c>
      <c r="J19" s="3" t="s">
        <v>23</v>
      </c>
      <c r="K19" s="5"/>
      <c r="L19" s="6">
        <v>1</v>
      </c>
      <c r="M19" s="5"/>
      <c r="N19" s="7" t="s">
        <v>44</v>
      </c>
      <c r="P19">
        <v>744</v>
      </c>
      <c r="Q19" s="25">
        <v>0.28410772417875113</v>
      </c>
    </row>
    <row r="20" spans="1:17" x14ac:dyDescent="0.3">
      <c r="A20" s="3">
        <v>7701011412</v>
      </c>
      <c r="B20" s="4" t="s">
        <v>13</v>
      </c>
      <c r="C20" s="4">
        <v>10</v>
      </c>
      <c r="D20" s="4" t="s">
        <v>87</v>
      </c>
      <c r="E20" s="4">
        <v>41</v>
      </c>
      <c r="F20" s="4" t="s">
        <v>88</v>
      </c>
      <c r="G20" s="4">
        <v>12267</v>
      </c>
      <c r="H20" s="3" t="s">
        <v>89</v>
      </c>
      <c r="I20" s="4" t="s">
        <v>74</v>
      </c>
      <c r="J20" s="3" t="s">
        <v>23</v>
      </c>
      <c r="K20" s="5"/>
      <c r="L20" s="5"/>
      <c r="M20" s="6">
        <v>1</v>
      </c>
      <c r="N20" s="7" t="s">
        <v>78</v>
      </c>
      <c r="P20">
        <v>290</v>
      </c>
      <c r="Q20" s="25">
        <v>0.41648212590952222</v>
      </c>
    </row>
    <row r="21" spans="1:17" x14ac:dyDescent="0.3">
      <c r="A21" s="3">
        <v>6732055048</v>
      </c>
      <c r="B21" s="4" t="s">
        <v>13</v>
      </c>
      <c r="C21" s="4">
        <v>0</v>
      </c>
      <c r="D21" s="4" t="s">
        <v>75</v>
      </c>
      <c r="E21" s="4">
        <v>16</v>
      </c>
      <c r="F21" s="4" t="s">
        <v>76</v>
      </c>
      <c r="G21" s="4">
        <v>12300</v>
      </c>
      <c r="H21" s="3" t="s">
        <v>77</v>
      </c>
      <c r="I21" s="4" t="s">
        <v>40</v>
      </c>
      <c r="J21" s="3" t="s">
        <v>18</v>
      </c>
      <c r="K21" s="5"/>
      <c r="L21" s="5"/>
      <c r="M21" s="6">
        <v>1</v>
      </c>
      <c r="N21" s="7" t="s">
        <v>78</v>
      </c>
      <c r="P21">
        <v>19</v>
      </c>
      <c r="Q21" s="25">
        <v>0.42954159592529717</v>
      </c>
    </row>
    <row r="22" spans="1:17" x14ac:dyDescent="0.3">
      <c r="A22" s="3">
        <v>6671271218</v>
      </c>
      <c r="B22" s="4" t="s">
        <v>13</v>
      </c>
      <c r="C22" s="4">
        <v>0</v>
      </c>
      <c r="D22" s="4" t="s">
        <v>166</v>
      </c>
      <c r="E22" s="4">
        <v>16</v>
      </c>
      <c r="F22" s="4" t="s">
        <v>90</v>
      </c>
      <c r="G22" s="4">
        <v>12300</v>
      </c>
      <c r="H22" s="3" t="s">
        <v>22</v>
      </c>
      <c r="I22" s="4" t="s">
        <v>17</v>
      </c>
      <c r="J22" s="3" t="s">
        <v>91</v>
      </c>
      <c r="K22" s="5"/>
      <c r="L22" s="5"/>
      <c r="M22" s="6">
        <v>1</v>
      </c>
      <c r="N22" s="7" t="s">
        <v>78</v>
      </c>
      <c r="P22">
        <v>54</v>
      </c>
      <c r="Q22" s="25">
        <v>0.11388888888888897</v>
      </c>
    </row>
    <row r="23" spans="1:17" x14ac:dyDescent="0.3">
      <c r="A23" s="3">
        <v>6367044243</v>
      </c>
      <c r="B23" s="4" t="s">
        <v>13</v>
      </c>
      <c r="C23" s="4">
        <v>2</v>
      </c>
      <c r="D23" s="4" t="s">
        <v>66</v>
      </c>
      <c r="E23" s="4">
        <v>16</v>
      </c>
      <c r="F23" s="4" t="s">
        <v>67</v>
      </c>
      <c r="G23" s="4">
        <v>12300</v>
      </c>
      <c r="H23" s="3" t="s">
        <v>68</v>
      </c>
      <c r="I23" s="4" t="s">
        <v>69</v>
      </c>
      <c r="J23" s="3" t="s">
        <v>23</v>
      </c>
      <c r="K23" s="5"/>
      <c r="L23" s="5"/>
      <c r="M23" s="6">
        <v>1</v>
      </c>
      <c r="N23" s="7" t="s">
        <v>70</v>
      </c>
      <c r="P23">
        <v>907</v>
      </c>
      <c r="Q23" s="25">
        <v>0.40011935709011454</v>
      </c>
    </row>
    <row r="24" spans="1:17" x14ac:dyDescent="0.3">
      <c r="A24" s="3">
        <v>6227009062</v>
      </c>
      <c r="B24" s="4" t="s">
        <v>13</v>
      </c>
      <c r="C24" s="4">
        <v>0</v>
      </c>
      <c r="D24" s="4" t="s">
        <v>106</v>
      </c>
      <c r="E24" s="4">
        <v>16</v>
      </c>
      <c r="F24" s="4" t="s">
        <v>107</v>
      </c>
      <c r="G24" s="4">
        <v>12300</v>
      </c>
      <c r="H24" s="3" t="s">
        <v>108</v>
      </c>
      <c r="I24" s="4" t="s">
        <v>40</v>
      </c>
      <c r="J24" s="3" t="s">
        <v>23</v>
      </c>
      <c r="K24" s="5"/>
      <c r="L24" s="6">
        <v>1</v>
      </c>
      <c r="M24" s="5"/>
      <c r="N24" s="5"/>
      <c r="P24">
        <v>134</v>
      </c>
      <c r="Q24" s="25">
        <v>0.27102803738317754</v>
      </c>
    </row>
    <row r="25" spans="1:17" x14ac:dyDescent="0.3">
      <c r="A25" s="3">
        <v>5406807595</v>
      </c>
      <c r="B25" s="4" t="s">
        <v>13</v>
      </c>
      <c r="C25" s="4">
        <v>0</v>
      </c>
      <c r="D25" s="4" t="s">
        <v>53</v>
      </c>
      <c r="E25" s="4">
        <v>16</v>
      </c>
      <c r="F25" s="4" t="s">
        <v>54</v>
      </c>
      <c r="G25" s="4">
        <v>12300</v>
      </c>
      <c r="H25" s="3" t="s">
        <v>55</v>
      </c>
      <c r="I25" s="4" t="s">
        <v>17</v>
      </c>
      <c r="J25" s="3" t="s">
        <v>18</v>
      </c>
      <c r="K25" s="8">
        <v>1</v>
      </c>
      <c r="L25" s="5"/>
      <c r="M25" s="5"/>
      <c r="N25" s="7" t="s">
        <v>29</v>
      </c>
      <c r="P25">
        <v>1</v>
      </c>
      <c r="Q25" s="25">
        <v>1</v>
      </c>
    </row>
    <row r="26" spans="1:17" x14ac:dyDescent="0.3">
      <c r="A26" s="3">
        <v>5263131683</v>
      </c>
      <c r="B26" s="4" t="s">
        <v>13</v>
      </c>
      <c r="C26" s="4">
        <v>0</v>
      </c>
      <c r="D26" s="4" t="s">
        <v>84</v>
      </c>
      <c r="E26" s="4">
        <v>16</v>
      </c>
      <c r="F26" s="4" t="s">
        <v>85</v>
      </c>
      <c r="G26" s="4">
        <v>12300</v>
      </c>
      <c r="H26" s="3" t="s">
        <v>86</v>
      </c>
      <c r="I26" s="4" t="s">
        <v>74</v>
      </c>
      <c r="J26" s="3" t="s">
        <v>83</v>
      </c>
      <c r="K26" s="5"/>
      <c r="L26" s="5"/>
      <c r="M26" s="6">
        <v>1</v>
      </c>
      <c r="N26" s="7" t="s">
        <v>78</v>
      </c>
      <c r="P26">
        <v>135</v>
      </c>
      <c r="Q26" s="25">
        <v>0.28744855967078181</v>
      </c>
    </row>
    <row r="27" spans="1:17" x14ac:dyDescent="0.3">
      <c r="A27" s="3">
        <v>5107909951</v>
      </c>
      <c r="B27" s="4" t="s">
        <v>13</v>
      </c>
      <c r="C27" s="4">
        <v>0</v>
      </c>
      <c r="D27" s="4" t="s">
        <v>79</v>
      </c>
      <c r="E27" s="4">
        <v>14</v>
      </c>
      <c r="F27" s="4" t="s">
        <v>80</v>
      </c>
      <c r="G27" s="4">
        <v>12267</v>
      </c>
      <c r="H27" s="3" t="s">
        <v>81</v>
      </c>
      <c r="I27" s="4" t="s">
        <v>82</v>
      </c>
      <c r="J27" s="3" t="s">
        <v>83</v>
      </c>
      <c r="K27" s="4"/>
      <c r="L27" s="4"/>
      <c r="M27" s="4">
        <v>1</v>
      </c>
      <c r="N27" s="4" t="s">
        <v>78</v>
      </c>
      <c r="P27">
        <v>26</v>
      </c>
      <c r="Q27" s="25">
        <v>0.40755116443189865</v>
      </c>
    </row>
    <row r="28" spans="1:17" x14ac:dyDescent="0.3">
      <c r="A28" s="3">
        <v>5011037026</v>
      </c>
      <c r="B28" s="4" t="s">
        <v>13</v>
      </c>
      <c r="C28" s="4">
        <v>0</v>
      </c>
      <c r="D28" s="4" t="s">
        <v>112</v>
      </c>
      <c r="E28" s="4">
        <v>23</v>
      </c>
      <c r="F28" s="4" t="s">
        <v>113</v>
      </c>
      <c r="G28" s="4">
        <v>12300</v>
      </c>
      <c r="H28" s="3" t="s">
        <v>16</v>
      </c>
      <c r="I28" s="4" t="s">
        <v>17</v>
      </c>
      <c r="J28" s="3" t="s">
        <v>18</v>
      </c>
      <c r="K28" s="5"/>
      <c r="L28" s="5"/>
      <c r="M28" s="6">
        <v>1</v>
      </c>
      <c r="N28" s="7" t="s">
        <v>114</v>
      </c>
      <c r="P28">
        <v>330</v>
      </c>
      <c r="Q28" s="25">
        <v>0.30100083402835698</v>
      </c>
    </row>
    <row r="29" spans="1:17" x14ac:dyDescent="0.3">
      <c r="A29" s="3">
        <v>5001038736</v>
      </c>
      <c r="B29" s="4" t="s">
        <v>13</v>
      </c>
      <c r="C29" s="4">
        <v>9</v>
      </c>
      <c r="D29" s="4" t="s">
        <v>20</v>
      </c>
      <c r="E29" s="4">
        <v>16</v>
      </c>
      <c r="F29" s="4" t="s">
        <v>21</v>
      </c>
      <c r="G29" s="4">
        <v>12300</v>
      </c>
      <c r="H29" s="3" t="s">
        <v>22</v>
      </c>
      <c r="I29" s="4" t="s">
        <v>17</v>
      </c>
      <c r="J29" s="3" t="s">
        <v>23</v>
      </c>
      <c r="K29" s="5"/>
      <c r="L29" s="5"/>
      <c r="M29" s="6">
        <v>1</v>
      </c>
      <c r="N29" s="7" t="s">
        <v>24</v>
      </c>
      <c r="P29">
        <v>394</v>
      </c>
      <c r="Q29" s="25">
        <v>0.33253475022534285</v>
      </c>
    </row>
    <row r="30" spans="1:17" x14ac:dyDescent="0.3">
      <c r="A30" s="3">
        <v>4024017040</v>
      </c>
      <c r="B30" s="4" t="s">
        <v>13</v>
      </c>
      <c r="C30" s="4">
        <v>0</v>
      </c>
      <c r="D30" s="4" t="s">
        <v>115</v>
      </c>
      <c r="E30" s="4">
        <v>23</v>
      </c>
      <c r="F30" s="4" t="s">
        <v>116</v>
      </c>
      <c r="G30" s="4">
        <v>12300</v>
      </c>
      <c r="H30" s="3" t="s">
        <v>117</v>
      </c>
      <c r="I30" s="4" t="s">
        <v>101</v>
      </c>
      <c r="J30" s="3" t="s">
        <v>18</v>
      </c>
      <c r="K30" s="5"/>
      <c r="L30" s="5"/>
      <c r="M30" s="6">
        <v>1</v>
      </c>
      <c r="N30" s="7" t="s">
        <v>114</v>
      </c>
      <c r="P30">
        <v>41</v>
      </c>
      <c r="Q30" s="25">
        <v>0.35108525397180562</v>
      </c>
    </row>
    <row r="31" spans="1:17" x14ac:dyDescent="0.3">
      <c r="A31" s="3">
        <v>3914010751</v>
      </c>
      <c r="B31" s="4" t="s">
        <v>13</v>
      </c>
      <c r="C31" s="4">
        <v>0</v>
      </c>
      <c r="D31" s="4" t="s">
        <v>98</v>
      </c>
      <c r="E31" s="4">
        <v>16</v>
      </c>
      <c r="F31" s="4" t="s">
        <v>99</v>
      </c>
      <c r="G31" s="4">
        <v>12300</v>
      </c>
      <c r="H31" s="3" t="s">
        <v>100</v>
      </c>
      <c r="I31" s="4" t="s">
        <v>101</v>
      </c>
      <c r="J31" s="3" t="s">
        <v>18</v>
      </c>
      <c r="K31" s="5"/>
      <c r="L31" s="5"/>
      <c r="M31" s="6">
        <v>1</v>
      </c>
      <c r="N31" s="5"/>
      <c r="P31">
        <v>13</v>
      </c>
      <c r="Q31" s="25">
        <v>0.16730769230769232</v>
      </c>
    </row>
    <row r="32" spans="1:17" x14ac:dyDescent="0.3">
      <c r="A32" s="3">
        <v>3305792187</v>
      </c>
      <c r="B32" s="4" t="s">
        <v>13</v>
      </c>
      <c r="C32" s="4">
        <v>0</v>
      </c>
      <c r="D32" s="4" t="s">
        <v>122</v>
      </c>
      <c r="E32" s="4">
        <v>16</v>
      </c>
      <c r="F32" s="4" t="s">
        <v>123</v>
      </c>
      <c r="G32" s="4">
        <v>12300</v>
      </c>
      <c r="H32" s="3" t="s">
        <v>124</v>
      </c>
      <c r="I32" s="4" t="s">
        <v>101</v>
      </c>
      <c r="J32" s="3" t="s">
        <v>18</v>
      </c>
      <c r="K32" s="6">
        <v>1</v>
      </c>
      <c r="L32" s="5"/>
      <c r="M32" s="5"/>
      <c r="N32" s="5"/>
      <c r="P32">
        <v>8</v>
      </c>
      <c r="Q32" s="25">
        <v>0.2361111111111111</v>
      </c>
    </row>
    <row r="35" spans="1:2" x14ac:dyDescent="0.3">
      <c r="A35" t="s">
        <v>125</v>
      </c>
    </row>
    <row r="36" spans="1:2" x14ac:dyDescent="0.3">
      <c r="B36" t="s">
        <v>126</v>
      </c>
    </row>
    <row r="37" spans="1:2" x14ac:dyDescent="0.3">
      <c r="B37" s="10" t="s">
        <v>127</v>
      </c>
    </row>
    <row r="38" spans="1:2" x14ac:dyDescent="0.3">
      <c r="B38" t="s">
        <v>128</v>
      </c>
    </row>
    <row r="39" spans="1:2" x14ac:dyDescent="0.3">
      <c r="B39" t="s">
        <v>129</v>
      </c>
    </row>
    <row r="40" spans="1:2" x14ac:dyDescent="0.3">
      <c r="B40" t="s">
        <v>130</v>
      </c>
    </row>
    <row r="41" spans="1:2" x14ac:dyDescent="0.3">
      <c r="B41" t="s">
        <v>131</v>
      </c>
    </row>
    <row r="42" spans="1:2" x14ac:dyDescent="0.3">
      <c r="B42" t="s">
        <v>132</v>
      </c>
    </row>
    <row r="43" spans="1:2" x14ac:dyDescent="0.3">
      <c r="B43" t="s">
        <v>133</v>
      </c>
    </row>
    <row r="44" spans="1:2" x14ac:dyDescent="0.3">
      <c r="B44" t="s">
        <v>134</v>
      </c>
    </row>
  </sheetData>
  <autoFilter ref="A1:S32" xr:uid="{00000000-0001-0000-0000-000000000000}">
    <sortState xmlns:xlrd2="http://schemas.microsoft.com/office/spreadsheetml/2017/richdata2" ref="A2:S32">
      <sortCondition descending="1" ref="A1:A3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BE356-257B-4DC9-8606-FF83DF44C99F}">
  <dimension ref="A1:U76"/>
  <sheetViews>
    <sheetView zoomScale="62" zoomScaleNormal="62" workbookViewId="0">
      <selection activeCell="M61" sqref="M61"/>
    </sheetView>
  </sheetViews>
  <sheetFormatPr defaultRowHeight="14.4" x14ac:dyDescent="0.3"/>
  <cols>
    <col min="1" max="1" width="20.44140625" bestFit="1" customWidth="1"/>
    <col min="2" max="2" width="20.44140625" customWidth="1"/>
    <col min="3" max="3" width="17.88671875" bestFit="1" customWidth="1"/>
    <col min="4" max="4" width="15.109375" bestFit="1" customWidth="1"/>
  </cols>
  <sheetData>
    <row r="1" spans="1:10" x14ac:dyDescent="0.3">
      <c r="A1" s="2" t="s">
        <v>2</v>
      </c>
      <c r="B1" s="2" t="s">
        <v>138</v>
      </c>
      <c r="C1" s="2" t="s">
        <v>9</v>
      </c>
      <c r="D1" s="2" t="s">
        <v>10</v>
      </c>
      <c r="E1" s="2" t="s">
        <v>11</v>
      </c>
      <c r="J1" t="s">
        <v>135</v>
      </c>
    </row>
    <row r="2" spans="1:10" x14ac:dyDescent="0.3">
      <c r="A2" s="4">
        <v>17</v>
      </c>
      <c r="B2" s="4">
        <v>0</v>
      </c>
      <c r="C2" s="5"/>
      <c r="D2" s="6">
        <v>1</v>
      </c>
      <c r="E2" s="5"/>
      <c r="J2" t="s">
        <v>136</v>
      </c>
    </row>
    <row r="3" spans="1:10" x14ac:dyDescent="0.3">
      <c r="A3" s="4">
        <v>11</v>
      </c>
      <c r="B3" s="4">
        <v>-1</v>
      </c>
      <c r="C3" s="5"/>
      <c r="D3" s="5"/>
      <c r="E3" s="6">
        <v>1</v>
      </c>
      <c r="J3" t="s">
        <v>137</v>
      </c>
    </row>
    <row r="4" spans="1:10" x14ac:dyDescent="0.3">
      <c r="A4" s="4">
        <v>10</v>
      </c>
      <c r="B4" s="4">
        <v>-1</v>
      </c>
      <c r="C4" s="5"/>
      <c r="D4" s="5"/>
      <c r="E4" s="6">
        <v>1</v>
      </c>
    </row>
    <row r="5" spans="1:10" x14ac:dyDescent="0.3">
      <c r="A5" s="4">
        <v>9</v>
      </c>
      <c r="B5" s="4">
        <v>-1</v>
      </c>
      <c r="C5" s="5"/>
      <c r="D5" s="5"/>
      <c r="E5" s="6">
        <v>1</v>
      </c>
    </row>
    <row r="6" spans="1:10" x14ac:dyDescent="0.3">
      <c r="A6" s="4">
        <v>7</v>
      </c>
      <c r="B6" s="4">
        <v>-1</v>
      </c>
      <c r="C6" s="5"/>
      <c r="D6" s="5"/>
      <c r="E6" s="6">
        <v>1</v>
      </c>
    </row>
    <row r="7" spans="1:10" x14ac:dyDescent="0.3">
      <c r="A7" s="4">
        <v>2</v>
      </c>
      <c r="B7" s="4">
        <v>-1</v>
      </c>
      <c r="C7" s="5"/>
      <c r="D7" s="5"/>
      <c r="E7" s="6">
        <v>1</v>
      </c>
    </row>
    <row r="8" spans="1:10" x14ac:dyDescent="0.3">
      <c r="A8" s="4">
        <v>2</v>
      </c>
      <c r="B8" s="4">
        <v>-1</v>
      </c>
      <c r="C8" s="5"/>
      <c r="D8" s="5"/>
      <c r="E8" s="6">
        <v>1</v>
      </c>
    </row>
    <row r="9" spans="1:10" x14ac:dyDescent="0.3">
      <c r="A9" s="4">
        <v>1</v>
      </c>
      <c r="B9" s="4">
        <v>0</v>
      </c>
      <c r="C9" s="5"/>
      <c r="D9" s="6">
        <v>1</v>
      </c>
      <c r="E9" s="5"/>
    </row>
    <row r="10" spans="1:10" x14ac:dyDescent="0.3">
      <c r="A10" s="4">
        <v>1</v>
      </c>
      <c r="B10" s="4">
        <v>-1</v>
      </c>
      <c r="C10" s="5"/>
      <c r="D10" s="5"/>
      <c r="E10" s="6">
        <v>1</v>
      </c>
    </row>
    <row r="11" spans="1:10" x14ac:dyDescent="0.3">
      <c r="A11" s="4">
        <v>0</v>
      </c>
      <c r="B11" s="4">
        <v>1</v>
      </c>
      <c r="C11" s="8">
        <v>1</v>
      </c>
      <c r="D11" s="5"/>
      <c r="E11" s="5"/>
    </row>
    <row r="12" spans="1:10" x14ac:dyDescent="0.3">
      <c r="A12" s="4">
        <v>0</v>
      </c>
      <c r="B12" s="4">
        <v>0</v>
      </c>
      <c r="C12" s="5"/>
      <c r="D12" s="6">
        <v>1</v>
      </c>
      <c r="E12" s="5"/>
    </row>
    <row r="13" spans="1:10" x14ac:dyDescent="0.3">
      <c r="A13" s="4">
        <v>0</v>
      </c>
      <c r="B13" s="4">
        <v>0</v>
      </c>
      <c r="C13" s="5"/>
      <c r="D13" s="6">
        <v>1</v>
      </c>
      <c r="E13" s="5"/>
    </row>
    <row r="14" spans="1:10" x14ac:dyDescent="0.3">
      <c r="A14" s="4">
        <v>0</v>
      </c>
      <c r="B14" s="4">
        <v>0</v>
      </c>
      <c r="C14" s="5"/>
      <c r="D14" s="6">
        <v>1</v>
      </c>
      <c r="E14" s="5"/>
    </row>
    <row r="15" spans="1:10" x14ac:dyDescent="0.3">
      <c r="A15" s="4">
        <v>0</v>
      </c>
      <c r="B15" s="4">
        <v>0</v>
      </c>
      <c r="C15" s="5"/>
      <c r="D15" s="6">
        <v>1</v>
      </c>
      <c r="E15" s="5"/>
    </row>
    <row r="16" spans="1:10" x14ac:dyDescent="0.3">
      <c r="A16" s="4">
        <v>0</v>
      </c>
      <c r="B16" s="4">
        <v>1</v>
      </c>
      <c r="C16" s="8">
        <v>1</v>
      </c>
      <c r="D16" s="5"/>
      <c r="E16" s="5"/>
    </row>
    <row r="17" spans="1:11" x14ac:dyDescent="0.3">
      <c r="A17" s="4">
        <v>0</v>
      </c>
      <c r="B17" s="4">
        <v>-1</v>
      </c>
      <c r="C17" s="5"/>
      <c r="D17" s="5"/>
      <c r="E17" s="6">
        <v>1</v>
      </c>
    </row>
    <row r="18" spans="1:11" x14ac:dyDescent="0.3">
      <c r="A18" s="4">
        <v>0</v>
      </c>
      <c r="B18" s="4">
        <v>-1</v>
      </c>
      <c r="C18" s="5"/>
      <c r="D18" s="5"/>
      <c r="E18" s="6">
        <v>1</v>
      </c>
    </row>
    <row r="19" spans="1:11" x14ac:dyDescent="0.3">
      <c r="A19" s="4">
        <v>0</v>
      </c>
      <c r="B19" s="4">
        <v>0</v>
      </c>
      <c r="C19" s="5"/>
      <c r="D19" s="6">
        <v>1</v>
      </c>
      <c r="E19" s="5"/>
    </row>
    <row r="20" spans="1:11" x14ac:dyDescent="0.3">
      <c r="A20" s="4">
        <v>0</v>
      </c>
      <c r="B20" s="4">
        <v>-1</v>
      </c>
      <c r="C20" s="5"/>
      <c r="D20" s="5"/>
      <c r="E20" s="6">
        <v>1</v>
      </c>
    </row>
    <row r="21" spans="1:11" x14ac:dyDescent="0.3">
      <c r="A21" s="4">
        <v>0</v>
      </c>
      <c r="B21" s="4">
        <v>-1</v>
      </c>
      <c r="C21" s="4"/>
      <c r="D21" s="4"/>
      <c r="E21" s="4">
        <v>1</v>
      </c>
    </row>
    <row r="22" spans="1:11" x14ac:dyDescent="0.3">
      <c r="A22" s="4">
        <v>0</v>
      </c>
      <c r="B22" s="4">
        <v>-1</v>
      </c>
      <c r="C22" s="5"/>
      <c r="D22" s="5"/>
      <c r="E22" s="6">
        <v>1</v>
      </c>
    </row>
    <row r="23" spans="1:11" x14ac:dyDescent="0.3">
      <c r="A23" s="4">
        <v>0</v>
      </c>
      <c r="B23" s="4">
        <v>-1</v>
      </c>
      <c r="C23" s="5"/>
      <c r="D23" s="5"/>
      <c r="E23" s="6">
        <v>1</v>
      </c>
      <c r="H23" s="12" t="s">
        <v>143</v>
      </c>
    </row>
    <row r="24" spans="1:11" x14ac:dyDescent="0.3">
      <c r="A24" s="4">
        <v>0</v>
      </c>
      <c r="B24" s="4">
        <v>-1</v>
      </c>
      <c r="C24" s="5"/>
      <c r="D24" s="5"/>
      <c r="E24" s="6">
        <v>1</v>
      </c>
    </row>
    <row r="25" spans="1:11" x14ac:dyDescent="0.3">
      <c r="A25" s="4">
        <v>0</v>
      </c>
      <c r="B25" s="4">
        <v>-1</v>
      </c>
      <c r="C25" s="5"/>
      <c r="D25" s="5"/>
      <c r="E25" s="6">
        <v>1</v>
      </c>
      <c r="H25" t="s">
        <v>139</v>
      </c>
      <c r="I25">
        <f>CORREL(A2:A32,B2:B32)</f>
        <v>-0.17440544844058586</v>
      </c>
      <c r="K25" s="12" t="s">
        <v>140</v>
      </c>
    </row>
    <row r="26" spans="1:11" x14ac:dyDescent="0.3">
      <c r="A26" s="4">
        <v>0</v>
      </c>
      <c r="B26" s="4">
        <v>0</v>
      </c>
      <c r="C26" s="5"/>
      <c r="D26" s="6">
        <v>1</v>
      </c>
      <c r="E26" s="5"/>
    </row>
    <row r="27" spans="1:11" x14ac:dyDescent="0.3">
      <c r="A27" s="4">
        <v>0</v>
      </c>
      <c r="B27" s="4">
        <v>0</v>
      </c>
      <c r="C27" s="5"/>
      <c r="D27" s="6">
        <v>1</v>
      </c>
      <c r="E27" s="5"/>
    </row>
    <row r="28" spans="1:11" x14ac:dyDescent="0.3">
      <c r="A28" s="4">
        <v>0</v>
      </c>
      <c r="B28" s="4">
        <v>0</v>
      </c>
      <c r="C28" s="5"/>
      <c r="D28" s="6">
        <v>1</v>
      </c>
      <c r="E28" s="5"/>
    </row>
    <row r="29" spans="1:11" x14ac:dyDescent="0.3">
      <c r="A29" s="4">
        <v>0</v>
      </c>
      <c r="B29" s="4">
        <v>-1</v>
      </c>
      <c r="C29" s="5"/>
      <c r="D29" s="5"/>
      <c r="E29" s="6">
        <v>1</v>
      </c>
    </row>
    <row r="30" spans="1:11" x14ac:dyDescent="0.3">
      <c r="A30" s="4">
        <v>0</v>
      </c>
      <c r="B30" s="4">
        <v>-1</v>
      </c>
      <c r="C30" s="5"/>
      <c r="D30" s="5"/>
      <c r="E30" s="6">
        <v>1</v>
      </c>
    </row>
    <row r="31" spans="1:11" x14ac:dyDescent="0.3">
      <c r="A31" s="4">
        <v>0</v>
      </c>
      <c r="B31" s="4">
        <v>0</v>
      </c>
      <c r="C31" s="5"/>
      <c r="D31" s="6">
        <v>1</v>
      </c>
      <c r="E31" s="5"/>
    </row>
    <row r="32" spans="1:11" x14ac:dyDescent="0.3">
      <c r="A32" s="4">
        <v>0</v>
      </c>
      <c r="B32" s="4">
        <v>1</v>
      </c>
      <c r="C32" s="6">
        <v>1</v>
      </c>
      <c r="D32" s="5"/>
      <c r="E32" s="5"/>
    </row>
    <row r="34" spans="1:21" ht="28.8" x14ac:dyDescent="0.3">
      <c r="B34" s="11" t="s">
        <v>147</v>
      </c>
      <c r="C34">
        <f>COUNTIF($B$11:$B$32,1)</f>
        <v>3</v>
      </c>
      <c r="D34">
        <f>COUNTIF($B$11:$B$32,0)</f>
        <v>9</v>
      </c>
      <c r="E34">
        <f>COUNTIF($B$11:$B$32,-1)</f>
        <v>10</v>
      </c>
    </row>
    <row r="36" spans="1:21" x14ac:dyDescent="0.3">
      <c r="A36" s="4"/>
      <c r="B36" s="4" t="s">
        <v>141</v>
      </c>
      <c r="C36" s="4" t="s">
        <v>142</v>
      </c>
      <c r="D36" s="4" t="s">
        <v>11</v>
      </c>
      <c r="E36" s="13" t="s">
        <v>145</v>
      </c>
    </row>
    <row r="37" spans="1:21" x14ac:dyDescent="0.3">
      <c r="A37" s="4">
        <v>17</v>
      </c>
      <c r="B37" s="4">
        <v>0</v>
      </c>
      <c r="C37" s="4">
        <v>1</v>
      </c>
      <c r="D37" s="4">
        <v>0</v>
      </c>
      <c r="E37">
        <f>SUM(B37:D37)</f>
        <v>1</v>
      </c>
    </row>
    <row r="38" spans="1:21" x14ac:dyDescent="0.3">
      <c r="A38" s="4">
        <v>11</v>
      </c>
      <c r="B38" s="4">
        <v>0</v>
      </c>
      <c r="C38" s="4">
        <v>0</v>
      </c>
      <c r="D38" s="4">
        <v>1</v>
      </c>
      <c r="E38">
        <f t="shared" ref="E38:E44" si="0">SUM(B38:D38)</f>
        <v>1</v>
      </c>
      <c r="Q38">
        <v>1</v>
      </c>
      <c r="R38">
        <v>17</v>
      </c>
      <c r="U38">
        <f>CORREL(Q38:Q42,R38:R42)</f>
        <v>0.94212793293522856</v>
      </c>
    </row>
    <row r="39" spans="1:21" x14ac:dyDescent="0.3">
      <c r="A39" s="4">
        <v>10</v>
      </c>
      <c r="B39" s="4">
        <v>0</v>
      </c>
      <c r="C39" s="4">
        <v>0</v>
      </c>
      <c r="D39" s="4">
        <v>1</v>
      </c>
      <c r="E39">
        <f t="shared" si="0"/>
        <v>1</v>
      </c>
      <c r="Q39">
        <v>0</v>
      </c>
      <c r="R39">
        <v>15</v>
      </c>
    </row>
    <row r="40" spans="1:21" x14ac:dyDescent="0.3">
      <c r="A40" s="4">
        <v>9</v>
      </c>
      <c r="B40" s="4">
        <v>0</v>
      </c>
      <c r="C40" s="4">
        <v>0</v>
      </c>
      <c r="D40" s="4">
        <v>1</v>
      </c>
      <c r="E40">
        <f>SUM(B40:D40)</f>
        <v>1</v>
      </c>
      <c r="Q40">
        <v>0</v>
      </c>
      <c r="R40">
        <v>12</v>
      </c>
    </row>
    <row r="41" spans="1:21" x14ac:dyDescent="0.3">
      <c r="A41" s="4">
        <v>7</v>
      </c>
      <c r="B41" s="4">
        <v>0</v>
      </c>
      <c r="C41" s="4">
        <v>0</v>
      </c>
      <c r="D41" s="4">
        <v>1</v>
      </c>
      <c r="E41">
        <f t="shared" si="0"/>
        <v>1</v>
      </c>
      <c r="Q41">
        <v>-1</v>
      </c>
      <c r="R41">
        <v>9</v>
      </c>
    </row>
    <row r="42" spans="1:21" x14ac:dyDescent="0.3">
      <c r="A42" s="4">
        <v>2</v>
      </c>
      <c r="B42" s="4">
        <v>0</v>
      </c>
      <c r="C42" s="4">
        <v>0</v>
      </c>
      <c r="D42" s="4">
        <v>2</v>
      </c>
      <c r="E42">
        <f t="shared" si="0"/>
        <v>2</v>
      </c>
      <c r="Q42">
        <v>-1</v>
      </c>
      <c r="R42">
        <v>7</v>
      </c>
    </row>
    <row r="43" spans="1:21" x14ac:dyDescent="0.3">
      <c r="A43" s="4">
        <v>1</v>
      </c>
      <c r="B43" s="4">
        <v>0</v>
      </c>
      <c r="C43" s="4">
        <v>1</v>
      </c>
      <c r="D43" s="4">
        <v>1</v>
      </c>
      <c r="E43">
        <f t="shared" si="0"/>
        <v>2</v>
      </c>
    </row>
    <row r="44" spans="1:21" x14ac:dyDescent="0.3">
      <c r="A44" s="4">
        <v>0</v>
      </c>
      <c r="B44" s="4">
        <v>3</v>
      </c>
      <c r="C44" s="4">
        <v>9</v>
      </c>
      <c r="D44" s="4">
        <v>10</v>
      </c>
      <c r="E44">
        <f t="shared" si="0"/>
        <v>22</v>
      </c>
    </row>
    <row r="45" spans="1:21" x14ac:dyDescent="0.3">
      <c r="A45" t="s">
        <v>145</v>
      </c>
      <c r="B45">
        <f>SUM(B37:B44)</f>
        <v>3</v>
      </c>
      <c r="C45">
        <f>SUM(C37:C44)</f>
        <v>11</v>
      </c>
      <c r="D45">
        <f>SUM(D37:D44)</f>
        <v>17</v>
      </c>
      <c r="E45">
        <v>31</v>
      </c>
    </row>
    <row r="46" spans="1:21" x14ac:dyDescent="0.3">
      <c r="A46" t="s">
        <v>146</v>
      </c>
      <c r="B46" s="14">
        <f>B45/$E$45</f>
        <v>9.6774193548387094E-2</v>
      </c>
      <c r="C46" s="14">
        <f>C45/$E$45</f>
        <v>0.35483870967741937</v>
      </c>
      <c r="D46" s="14">
        <f>D45/$E$45</f>
        <v>0.54838709677419351</v>
      </c>
      <c r="E46" s="15">
        <v>1</v>
      </c>
    </row>
    <row r="50" spans="1:12" x14ac:dyDescent="0.3">
      <c r="A50" s="4"/>
      <c r="B50" s="16" t="s">
        <v>141</v>
      </c>
      <c r="C50" s="16" t="s">
        <v>142</v>
      </c>
      <c r="D50" s="16" t="s">
        <v>11</v>
      </c>
      <c r="E50" s="17" t="s">
        <v>145</v>
      </c>
    </row>
    <row r="51" spans="1:12" x14ac:dyDescent="0.3">
      <c r="A51" s="16">
        <v>17</v>
      </c>
      <c r="B51" s="4">
        <f>($E37*B$45)/$E$45</f>
        <v>9.6774193548387094E-2</v>
      </c>
      <c r="C51" s="4">
        <f t="shared" ref="C51:D51" si="1">($E37*C$45)/$E$45</f>
        <v>0.35483870967741937</v>
      </c>
      <c r="D51" s="4">
        <f t="shared" si="1"/>
        <v>0.54838709677419351</v>
      </c>
      <c r="E51">
        <f>SUM(B51:D51)</f>
        <v>1</v>
      </c>
    </row>
    <row r="52" spans="1:12" x14ac:dyDescent="0.3">
      <c r="A52" s="16">
        <v>11</v>
      </c>
      <c r="B52" s="4">
        <f t="shared" ref="B52:D52" si="2">($E38*B$45)/$E$45</f>
        <v>9.6774193548387094E-2</v>
      </c>
      <c r="C52" s="4">
        <f t="shared" si="2"/>
        <v>0.35483870967741937</v>
      </c>
      <c r="D52" s="4">
        <f t="shared" si="2"/>
        <v>0.54838709677419351</v>
      </c>
      <c r="E52">
        <f t="shared" ref="E52:E58" si="3">SUM(B52:D52)</f>
        <v>1</v>
      </c>
    </row>
    <row r="53" spans="1:12" x14ac:dyDescent="0.3">
      <c r="A53" s="16">
        <v>10</v>
      </c>
      <c r="B53" s="4">
        <f t="shared" ref="B53:D53" si="4">($E39*B$45)/$E$45</f>
        <v>9.6774193548387094E-2</v>
      </c>
      <c r="C53" s="4">
        <f t="shared" si="4"/>
        <v>0.35483870967741937</v>
      </c>
      <c r="D53" s="4">
        <f t="shared" si="4"/>
        <v>0.54838709677419351</v>
      </c>
      <c r="E53">
        <f t="shared" si="3"/>
        <v>1</v>
      </c>
    </row>
    <row r="54" spans="1:12" x14ac:dyDescent="0.3">
      <c r="A54" s="16">
        <v>9</v>
      </c>
      <c r="B54" s="4">
        <f t="shared" ref="B54:D54" si="5">($E40*B$45)/$E$45</f>
        <v>9.6774193548387094E-2</v>
      </c>
      <c r="C54" s="4">
        <f t="shared" si="5"/>
        <v>0.35483870967741937</v>
      </c>
      <c r="D54" s="4">
        <f t="shared" si="5"/>
        <v>0.54838709677419351</v>
      </c>
      <c r="E54">
        <f t="shared" si="3"/>
        <v>1</v>
      </c>
    </row>
    <row r="55" spans="1:12" x14ac:dyDescent="0.3">
      <c r="A55" s="16">
        <v>7</v>
      </c>
      <c r="B55" s="4">
        <f t="shared" ref="B55:D55" si="6">($E41*B$45)/$E$45</f>
        <v>9.6774193548387094E-2</v>
      </c>
      <c r="C55" s="4">
        <f>($E41*C$45)/$E$45</f>
        <v>0.35483870967741937</v>
      </c>
      <c r="D55" s="4">
        <f t="shared" si="6"/>
        <v>0.54838709677419351</v>
      </c>
      <c r="E55">
        <f t="shared" si="3"/>
        <v>1</v>
      </c>
    </row>
    <row r="56" spans="1:12" x14ac:dyDescent="0.3">
      <c r="A56" s="16">
        <v>2</v>
      </c>
      <c r="B56" s="4">
        <f t="shared" ref="B56:D56" si="7">($E42*B$45)/$E$45</f>
        <v>0.19354838709677419</v>
      </c>
      <c r="C56" s="4">
        <f t="shared" si="7"/>
        <v>0.70967741935483875</v>
      </c>
      <c r="D56" s="4">
        <f t="shared" si="7"/>
        <v>1.096774193548387</v>
      </c>
      <c r="E56">
        <f t="shared" si="3"/>
        <v>2</v>
      </c>
    </row>
    <row r="57" spans="1:12" x14ac:dyDescent="0.3">
      <c r="A57" s="16">
        <v>1</v>
      </c>
      <c r="B57" s="4">
        <f t="shared" ref="B57:D57" si="8">($E43*B$45)/$E$45</f>
        <v>0.19354838709677419</v>
      </c>
      <c r="C57" s="4">
        <f t="shared" si="8"/>
        <v>0.70967741935483875</v>
      </c>
      <c r="D57" s="4">
        <f t="shared" si="8"/>
        <v>1.096774193548387</v>
      </c>
      <c r="E57">
        <f t="shared" si="3"/>
        <v>2</v>
      </c>
    </row>
    <row r="58" spans="1:12" x14ac:dyDescent="0.3">
      <c r="A58" s="16">
        <v>0</v>
      </c>
      <c r="B58" s="4">
        <f t="shared" ref="B58:D58" si="9">($E44*B$45)/$E$45</f>
        <v>2.129032258064516</v>
      </c>
      <c r="C58" s="4">
        <f t="shared" si="9"/>
        <v>7.806451612903226</v>
      </c>
      <c r="D58" s="4">
        <f t="shared" si="9"/>
        <v>12.064516129032258</v>
      </c>
      <c r="E58">
        <f t="shared" si="3"/>
        <v>22</v>
      </c>
    </row>
    <row r="59" spans="1:12" x14ac:dyDescent="0.3">
      <c r="A59" s="18" t="s">
        <v>145</v>
      </c>
      <c r="B59" s="13">
        <f>SUM(B51:B58)</f>
        <v>3</v>
      </c>
      <c r="C59" s="13">
        <f t="shared" ref="C59:D59" si="10">SUM(C51:C58)</f>
        <v>11</v>
      </c>
      <c r="D59" s="13">
        <f t="shared" si="10"/>
        <v>17</v>
      </c>
      <c r="E59">
        <v>31</v>
      </c>
    </row>
    <row r="62" spans="1:12" x14ac:dyDescent="0.3">
      <c r="A62" s="4"/>
      <c r="B62" s="16" t="s">
        <v>141</v>
      </c>
      <c r="C62" s="16" t="s">
        <v>142</v>
      </c>
      <c r="D62" s="16" t="s">
        <v>11</v>
      </c>
      <c r="E62" s="17" t="s">
        <v>145</v>
      </c>
    </row>
    <row r="63" spans="1:12" x14ac:dyDescent="0.3">
      <c r="A63" s="16">
        <v>17</v>
      </c>
      <c r="B63" s="4">
        <f>(B37-B51)^2/B51</f>
        <v>9.6774193548387094E-2</v>
      </c>
      <c r="C63" s="4">
        <f t="shared" ref="C63:D63" si="11">(C37-C51)^2/C51</f>
        <v>1.1730205278592374</v>
      </c>
      <c r="D63" s="4">
        <f t="shared" si="11"/>
        <v>0.54838709677419351</v>
      </c>
      <c r="K63" s="23" t="s">
        <v>153</v>
      </c>
      <c r="L63">
        <v>14</v>
      </c>
    </row>
    <row r="64" spans="1:12" ht="16.2" x14ac:dyDescent="0.3">
      <c r="A64" s="16">
        <v>11</v>
      </c>
      <c r="B64" s="4">
        <f t="shared" ref="B64:D64" si="12">(B38-B52)^2/B52</f>
        <v>9.6774193548387094E-2</v>
      </c>
      <c r="C64" s="4">
        <f t="shared" si="12"/>
        <v>0.35483870967741943</v>
      </c>
      <c r="D64" s="4">
        <f t="shared" si="12"/>
        <v>0.37191650853889952</v>
      </c>
      <c r="K64" s="23" t="s">
        <v>154</v>
      </c>
      <c r="L64">
        <v>7.9722897423432197</v>
      </c>
    </row>
    <row r="65" spans="1:12" ht="16.8" x14ac:dyDescent="0.35">
      <c r="A65" s="16">
        <v>10</v>
      </c>
      <c r="B65" s="4">
        <f t="shared" ref="B65:D65" si="13">(B39-B53)^2/B53</f>
        <v>9.6774193548387094E-2</v>
      </c>
      <c r="C65" s="4">
        <f t="shared" si="13"/>
        <v>0.35483870967741943</v>
      </c>
      <c r="D65" s="4">
        <f t="shared" si="13"/>
        <v>0.37191650853889952</v>
      </c>
      <c r="K65" s="23" t="s">
        <v>155</v>
      </c>
      <c r="L65">
        <f>_xlfn.CHISQ.INV(0.05,L63)</f>
        <v>6.570631383789344</v>
      </c>
    </row>
    <row r="66" spans="1:12" x14ac:dyDescent="0.3">
      <c r="A66" s="16">
        <v>9</v>
      </c>
      <c r="B66" s="4">
        <f t="shared" ref="B66:D66" si="14">(B40-B54)^2/B54</f>
        <v>9.6774193548387094E-2</v>
      </c>
      <c r="C66" s="4">
        <f t="shared" si="14"/>
        <v>0.35483870967741943</v>
      </c>
      <c r="D66" s="4">
        <f t="shared" si="14"/>
        <v>0.37191650853889952</v>
      </c>
      <c r="K66" s="23" t="s">
        <v>156</v>
      </c>
      <c r="L66">
        <f>_xlfn.CHISQ.DIST.RT(L64,L63)</f>
        <v>0.89076465933606908</v>
      </c>
    </row>
    <row r="67" spans="1:12" ht="16.2" x14ac:dyDescent="0.3">
      <c r="A67" s="16">
        <v>7</v>
      </c>
      <c r="B67" s="4">
        <f t="shared" ref="B67:D67" si="15">(B41-B55)^2/B55</f>
        <v>9.6774193548387094E-2</v>
      </c>
      <c r="C67" s="4">
        <f t="shared" si="15"/>
        <v>0.35483870967741943</v>
      </c>
      <c r="D67" s="4">
        <f t="shared" si="15"/>
        <v>0.37191650853889952</v>
      </c>
      <c r="K67" s="23" t="s">
        <v>157</v>
      </c>
      <c r="L67">
        <f>_xlfn.CHISQ.TEST(B37:D44,B51:D58)</f>
        <v>0.89076465933606908</v>
      </c>
    </row>
    <row r="68" spans="1:12" x14ac:dyDescent="0.3">
      <c r="A68" s="16">
        <v>2</v>
      </c>
      <c r="B68" s="4">
        <f t="shared" ref="B68:D68" si="16">(B42-B56)^2/B56</f>
        <v>0.19354838709677419</v>
      </c>
      <c r="C68" s="4">
        <f t="shared" si="16"/>
        <v>0.70967741935483886</v>
      </c>
      <c r="D68" s="4">
        <f t="shared" si="16"/>
        <v>0.74383301707779903</v>
      </c>
    </row>
    <row r="69" spans="1:12" x14ac:dyDescent="0.3">
      <c r="A69" s="16">
        <v>1</v>
      </c>
      <c r="B69" s="4">
        <f t="shared" ref="B69:D69" si="17">(B43-B57)^2/B57</f>
        <v>0.19354838709677419</v>
      </c>
      <c r="C69" s="4">
        <f t="shared" si="17"/>
        <v>0.11876832844574776</v>
      </c>
      <c r="D69" s="4">
        <f t="shared" si="17"/>
        <v>8.5388994307400243E-3</v>
      </c>
    </row>
    <row r="70" spans="1:12" x14ac:dyDescent="0.3">
      <c r="A70" s="16">
        <v>0</v>
      </c>
      <c r="B70" s="4">
        <f t="shared" ref="B70:D70" si="18">(B44-B58)^2/B58</f>
        <v>0.35630498533724353</v>
      </c>
      <c r="C70" s="4">
        <f t="shared" si="18"/>
        <v>0.18248467075446542</v>
      </c>
      <c r="D70" s="4">
        <f t="shared" si="18"/>
        <v>0.35328618250819388</v>
      </c>
    </row>
    <row r="71" spans="1:12" x14ac:dyDescent="0.3">
      <c r="A71" s="18" t="s">
        <v>145</v>
      </c>
      <c r="B71" s="13"/>
      <c r="C71" s="13"/>
      <c r="D71" s="13"/>
    </row>
    <row r="72" spans="1:12" x14ac:dyDescent="0.3">
      <c r="F72">
        <f>SUM(B63:D70)</f>
        <v>7.9722897423432197</v>
      </c>
    </row>
    <row r="76" spans="1:12" ht="17.399999999999999" x14ac:dyDescent="0.3">
      <c r="J76" s="22" t="s">
        <v>158</v>
      </c>
    </row>
  </sheetData>
  <autoFilter ref="A1:E32" xr:uid="{60BBE356-257B-4DC9-8606-FF83DF44C99F}">
    <sortState xmlns:xlrd2="http://schemas.microsoft.com/office/spreadsheetml/2017/richdata2" ref="A2:E32">
      <sortCondition descending="1" ref="A1:A32"/>
    </sortState>
  </autoFilter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D76BA-1428-4122-8C40-2ACBD244AA14}">
  <dimension ref="A1:T13"/>
  <sheetViews>
    <sheetView workbookViewId="0">
      <selection activeCell="P9" sqref="P9"/>
    </sheetView>
  </sheetViews>
  <sheetFormatPr defaultRowHeight="14.4" x14ac:dyDescent="0.3"/>
  <cols>
    <col min="9" max="10" width="9" bestFit="1" customWidth="1"/>
    <col min="11" max="11" width="9.6640625" bestFit="1" customWidth="1"/>
  </cols>
  <sheetData>
    <row r="1" spans="1:20" ht="62.4" x14ac:dyDescent="0.3">
      <c r="A1" s="19" t="s">
        <v>148</v>
      </c>
      <c r="B1" s="19" t="s">
        <v>149</v>
      </c>
      <c r="C1" s="19" t="s">
        <v>150</v>
      </c>
      <c r="D1" s="19" t="s">
        <v>145</v>
      </c>
      <c r="H1" s="19" t="s">
        <v>148</v>
      </c>
      <c r="I1" s="19" t="s">
        <v>149</v>
      </c>
      <c r="J1" s="19" t="s">
        <v>150</v>
      </c>
      <c r="K1" s="19" t="s">
        <v>145</v>
      </c>
    </row>
    <row r="2" spans="1:20" ht="60" x14ac:dyDescent="0.3">
      <c r="A2" s="20" t="s">
        <v>151</v>
      </c>
      <c r="B2" s="20">
        <v>20</v>
      </c>
      <c r="C2" s="20">
        <v>30</v>
      </c>
      <c r="D2" s="20">
        <v>50</v>
      </c>
      <c r="H2" s="20" t="s">
        <v>151</v>
      </c>
      <c r="I2" s="21">
        <f>($D2*B$4)/125</f>
        <v>28</v>
      </c>
      <c r="J2" s="21">
        <f>($D2*C$4)/125</f>
        <v>22</v>
      </c>
      <c r="K2" s="21">
        <f>SUM(I2:J2)</f>
        <v>50</v>
      </c>
      <c r="O2">
        <f>(B2-I2)^2/I2</f>
        <v>2.2857142857142856</v>
      </c>
      <c r="P2">
        <f>(C2-J2)^2/J2</f>
        <v>2.9090909090909092</v>
      </c>
    </row>
    <row r="3" spans="1:20" ht="75" x14ac:dyDescent="0.3">
      <c r="A3" s="20" t="s">
        <v>152</v>
      </c>
      <c r="B3" s="20">
        <v>50</v>
      </c>
      <c r="C3" s="20">
        <v>25</v>
      </c>
      <c r="D3" s="20">
        <v>75</v>
      </c>
      <c r="H3" s="20" t="s">
        <v>152</v>
      </c>
      <c r="I3" s="21">
        <f>($D3*B$4)/125</f>
        <v>42</v>
      </c>
      <c r="J3" s="21">
        <f>($D3*C$4)/125</f>
        <v>33</v>
      </c>
      <c r="K3" s="21">
        <f t="shared" ref="K3:K4" si="0">SUM(I3:J3)</f>
        <v>75</v>
      </c>
      <c r="O3">
        <f>(B3-I3)^2/I3</f>
        <v>1.5238095238095237</v>
      </c>
      <c r="P3">
        <f>(C3-J3)^2/J3</f>
        <v>1.9393939393939394</v>
      </c>
      <c r="T3">
        <f>SUM(O2:P3)</f>
        <v>8.6580086580086579</v>
      </c>
    </row>
    <row r="4" spans="1:20" ht="15" x14ac:dyDescent="0.3">
      <c r="A4" s="20" t="s">
        <v>145</v>
      </c>
      <c r="B4" s="20">
        <v>70</v>
      </c>
      <c r="C4" s="20">
        <v>55</v>
      </c>
      <c r="D4" s="20">
        <v>125</v>
      </c>
      <c r="H4" s="20" t="s">
        <v>145</v>
      </c>
      <c r="I4" s="21">
        <f>SUM(I2:I3)</f>
        <v>70</v>
      </c>
      <c r="J4" s="21">
        <f>SUM(J2:J3)</f>
        <v>55</v>
      </c>
      <c r="K4" s="21">
        <f t="shared" si="0"/>
        <v>125</v>
      </c>
    </row>
    <row r="9" spans="1:20" x14ac:dyDescent="0.3">
      <c r="O9" s="23" t="s">
        <v>153</v>
      </c>
      <c r="P9">
        <v>3</v>
      </c>
    </row>
    <row r="10" spans="1:20" ht="16.2" x14ac:dyDescent="0.3">
      <c r="O10" s="23" t="s">
        <v>154</v>
      </c>
      <c r="P10">
        <v>6.87</v>
      </c>
    </row>
    <row r="11" spans="1:20" ht="16.8" x14ac:dyDescent="0.35">
      <c r="O11" s="23" t="s">
        <v>155</v>
      </c>
      <c r="P11">
        <f>_xlfn.CHISQ.INV(0.05,P9)</f>
        <v>0.35184631774927144</v>
      </c>
    </row>
    <row r="12" spans="1:20" x14ac:dyDescent="0.3">
      <c r="O12" s="23" t="s">
        <v>156</v>
      </c>
      <c r="P12">
        <f>_xlfn.CHISQ.DIST.RT(P10,P9)</f>
        <v>7.6158790294159839E-2</v>
      </c>
    </row>
    <row r="13" spans="1:20" ht="16.2" x14ac:dyDescent="0.3">
      <c r="O13" s="23" t="s">
        <v>157</v>
      </c>
      <c r="P13" t="e">
        <f>_xlfn.CHISQ.TEST(#REF!,#REF!)</f>
        <v>#REF!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3B6C-BDF2-4FB6-BED8-A2781F21C9AB}">
  <dimension ref="D1:D4"/>
  <sheetViews>
    <sheetView topLeftCell="B1" workbookViewId="0">
      <selection activeCell="O9" sqref="O9"/>
    </sheetView>
  </sheetViews>
  <sheetFormatPr defaultRowHeight="14.4" x14ac:dyDescent="0.3"/>
  <sheetData>
    <row r="1" spans="4:4" x14ac:dyDescent="0.3">
      <c r="D1" s="12" t="s">
        <v>159</v>
      </c>
    </row>
    <row r="3" spans="4:4" x14ac:dyDescent="0.3">
      <c r="D3" s="12" t="s">
        <v>144</v>
      </c>
    </row>
    <row r="4" spans="4:4" x14ac:dyDescent="0.3">
      <c r="D4" s="12" t="s">
        <v>161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Зависимость кол-во филиалов</vt:lpstr>
      <vt:lpstr>Пример (не требуется)</vt:lpstr>
      <vt:lpstr>Выводы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Кузьмин Глеб Сергеевич</dc:creator>
  <cp:lastModifiedBy>PC</cp:lastModifiedBy>
  <dcterms:created xsi:type="dcterms:W3CDTF">2015-06-05T18:17:20Z</dcterms:created>
  <dcterms:modified xsi:type="dcterms:W3CDTF">2024-05-21T10:11:33Z</dcterms:modified>
</cp:coreProperties>
</file>