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bari/Desktop/"/>
    </mc:Choice>
  </mc:AlternateContent>
  <xr:revisionPtr revIDLastSave="0" documentId="13_ncr:1_{9C123D10-2A94-614A-BF31-E47656C3B1AF}" xr6:coauthVersionLast="45" xr6:coauthVersionMax="45" xr10:uidLastSave="{00000000-0000-0000-0000-000000000000}"/>
  <bookViews>
    <workbookView xWindow="0" yWindow="460" windowWidth="28800" windowHeight="18000" xr2:uid="{31619FE2-5852-B641-B6E9-62E41E292DB7}"/>
  </bookViews>
  <sheets>
    <sheet name="Voronoi (SR upto 4)" sheetId="1" r:id="rId1"/>
    <sheet name="Voronoi (SR upto 1.75)" sheetId="2" r:id="rId2"/>
    <sheet name="Frusta (SR upto 4)" sheetId="3" r:id="rId3"/>
    <sheet name="Frusta (SR upto 1.75)" sheetId="4" r:id="rId4"/>
    <sheet name="Salivary" sheetId="5" r:id="rId5"/>
    <sheet name="Muta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6" l="1"/>
  <c r="B47" i="6"/>
  <c r="B42" i="6"/>
  <c r="B37" i="6"/>
  <c r="B32" i="6"/>
  <c r="B27" i="6"/>
  <c r="B22" i="6"/>
  <c r="B17" i="6"/>
  <c r="B12" i="6"/>
  <c r="B7" i="6"/>
  <c r="B102" i="5"/>
  <c r="B97" i="5"/>
  <c r="B92" i="5"/>
  <c r="B87" i="5"/>
  <c r="B82" i="5"/>
  <c r="B77" i="5"/>
  <c r="B72" i="5"/>
  <c r="B67" i="5"/>
  <c r="B62" i="5"/>
  <c r="B57" i="5"/>
  <c r="B52" i="5"/>
  <c r="B47" i="5"/>
  <c r="B42" i="5"/>
  <c r="B37" i="5"/>
  <c r="B32" i="5"/>
  <c r="B27" i="5"/>
  <c r="B22" i="5"/>
  <c r="B17" i="5"/>
  <c r="B12" i="5"/>
  <c r="B7" i="5"/>
  <c r="B55" i="4"/>
  <c r="B50" i="4"/>
  <c r="B45" i="4"/>
  <c r="B40" i="4"/>
  <c r="B35" i="4"/>
  <c r="B30" i="4"/>
  <c r="B25" i="4"/>
  <c r="B20" i="4"/>
  <c r="B15" i="4"/>
  <c r="B10" i="4"/>
  <c r="N55" i="4"/>
  <c r="N50" i="4"/>
  <c r="N45" i="4"/>
  <c r="N40" i="4"/>
  <c r="N35" i="4"/>
  <c r="N30" i="4"/>
  <c r="N25" i="4"/>
  <c r="N20" i="4"/>
  <c r="N15" i="4"/>
  <c r="N10" i="4"/>
  <c r="B55" i="3"/>
  <c r="B50" i="3"/>
  <c r="B45" i="3"/>
  <c r="B40" i="3"/>
  <c r="B35" i="3"/>
  <c r="B30" i="3"/>
  <c r="B25" i="3"/>
  <c r="B20" i="3"/>
  <c r="B15" i="3"/>
  <c r="B10" i="3"/>
  <c r="L55" i="3"/>
  <c r="L50" i="3"/>
  <c r="L45" i="3"/>
  <c r="L40" i="3"/>
  <c r="L35" i="3"/>
  <c r="L30" i="3"/>
  <c r="L25" i="3"/>
  <c r="L20" i="3"/>
  <c r="L15" i="3"/>
  <c r="L10" i="3"/>
  <c r="N10" i="2"/>
  <c r="N15" i="2"/>
  <c r="N25" i="2"/>
  <c r="B25" i="2"/>
  <c r="B55" i="2"/>
  <c r="B50" i="2"/>
  <c r="B45" i="2"/>
  <c r="B40" i="2"/>
  <c r="B35" i="2"/>
  <c r="B30" i="2"/>
  <c r="B20" i="2"/>
  <c r="B15" i="2"/>
  <c r="B10" i="2"/>
  <c r="N55" i="2"/>
  <c r="N50" i="2"/>
  <c r="N45" i="2"/>
  <c r="N40" i="2"/>
  <c r="N35" i="2"/>
  <c r="N30" i="2"/>
  <c r="N20" i="2"/>
  <c r="L55" i="1"/>
  <c r="L50" i="1"/>
  <c r="L45" i="1"/>
  <c r="L40" i="1"/>
  <c r="L35" i="1"/>
  <c r="L30" i="1"/>
  <c r="L25" i="1"/>
  <c r="L20" i="1"/>
  <c r="L15" i="1"/>
  <c r="L10" i="1"/>
  <c r="B55" i="1"/>
  <c r="B50" i="1"/>
  <c r="B45" i="1"/>
  <c r="B40" i="1"/>
  <c r="B35" i="1"/>
  <c r="B30" i="1"/>
  <c r="B25" i="1"/>
  <c r="B20" i="1"/>
  <c r="B15" i="1"/>
  <c r="B10" i="1"/>
</calcChain>
</file>

<file path=xl/sharedStrings.xml><?xml version="1.0" encoding="utf-8"?>
<sst xmlns="http://schemas.openxmlformats.org/spreadsheetml/2006/main" count="564" uniqueCount="70">
  <si>
    <t>radius</t>
  </si>
  <si>
    <t>contractility (Γ)</t>
  </si>
  <si>
    <t>Adhesion(Λ)</t>
  </si>
  <si>
    <t>l_c</t>
  </si>
  <si>
    <t xml:space="preserve">     Voronoi (SR upto 4)- Using Salivary Parameters A0 and Λ</t>
  </si>
  <si>
    <r>
      <t xml:space="preserve">   </t>
    </r>
    <r>
      <rPr>
        <sz val="20"/>
        <color theme="0"/>
        <rFont val="Calibri (Body)"/>
      </rPr>
      <t xml:space="preserve">  Voronoi (SR upto 4)</t>
    </r>
  </si>
  <si>
    <r>
      <t xml:space="preserve">   </t>
    </r>
    <r>
      <rPr>
        <sz val="20"/>
        <color theme="0"/>
        <rFont val="Calibri (Body)"/>
      </rPr>
      <t xml:space="preserve">  Frusta (SR upto 4)</t>
    </r>
  </si>
  <si>
    <r>
      <t xml:space="preserve">   </t>
    </r>
    <r>
      <rPr>
        <sz val="20"/>
        <color rgb="FFFFFFFF"/>
        <rFont val="Calibri (Body)"/>
      </rPr>
      <t xml:space="preserve">  Voronoi (SR upto 1.75)</t>
    </r>
  </si>
  <si>
    <r>
      <t xml:space="preserve">   </t>
    </r>
    <r>
      <rPr>
        <sz val="20"/>
        <color theme="0"/>
        <rFont val="Calibri (Body)"/>
      </rPr>
      <t xml:space="preserve">  Voronoi (SR upto 1.75)-</t>
    </r>
    <r>
      <rPr>
        <sz val="20"/>
        <color theme="0"/>
        <rFont val="Calibri"/>
        <family val="2"/>
        <scheme val="minor"/>
      </rPr>
      <t>Using Salivary Parameters A0 and Λ</t>
    </r>
  </si>
  <si>
    <t xml:space="preserve">     Frusta (SR upto 4)- Using Salivary Parameters A0 and Λ</t>
  </si>
  <si>
    <r>
      <t xml:space="preserve">   </t>
    </r>
    <r>
      <rPr>
        <sz val="20"/>
        <color rgb="FFFFFFFF"/>
        <rFont val="Calibri (Body)"/>
      </rPr>
      <t xml:space="preserve">  Frusta (SR upto 1.75)</t>
    </r>
  </si>
  <si>
    <r>
      <t xml:space="preserve">   </t>
    </r>
    <r>
      <rPr>
        <sz val="20"/>
        <color theme="0"/>
        <rFont val="Calibri (Body)"/>
      </rPr>
      <t xml:space="preserve">  Frusta (SR upto 1.75)-</t>
    </r>
    <r>
      <rPr>
        <sz val="20"/>
        <color theme="0"/>
        <rFont val="Calibri"/>
        <family val="2"/>
        <scheme val="minor"/>
      </rPr>
      <t>Using Salivary Parameters A0 and Λ</t>
    </r>
  </si>
  <si>
    <r>
      <t xml:space="preserve">   </t>
    </r>
    <r>
      <rPr>
        <sz val="20"/>
        <color theme="0"/>
        <rFont val="Calibri (Body)"/>
      </rPr>
      <t xml:space="preserve">  Salivary (SR upto 4)</t>
    </r>
  </si>
  <si>
    <t>Salivary1</t>
  </si>
  <si>
    <t>Salivary2</t>
  </si>
  <si>
    <t>Salivary3</t>
  </si>
  <si>
    <t>Salivary4</t>
  </si>
  <si>
    <t>Salivary5</t>
  </si>
  <si>
    <t>Salivary6</t>
  </si>
  <si>
    <t>Salivary7</t>
  </si>
  <si>
    <t>Salivary8</t>
  </si>
  <si>
    <t>Salivary9</t>
  </si>
  <si>
    <t>Salivary10</t>
  </si>
  <si>
    <t>Salivary11</t>
  </si>
  <si>
    <t>Salivary12</t>
  </si>
  <si>
    <t>Salivary13</t>
  </si>
  <si>
    <t>Salivary14</t>
  </si>
  <si>
    <t>Salivary15</t>
  </si>
  <si>
    <t>Salivary16</t>
  </si>
  <si>
    <t>Salivary17</t>
  </si>
  <si>
    <t>Salivary18</t>
  </si>
  <si>
    <t>Salivary19</t>
  </si>
  <si>
    <t>Salivary20</t>
  </si>
  <si>
    <t>Frusta1</t>
  </si>
  <si>
    <t>Frusta2</t>
  </si>
  <si>
    <t>Frusta3</t>
  </si>
  <si>
    <t>Frusta4</t>
  </si>
  <si>
    <t>Frusta5</t>
  </si>
  <si>
    <t>Frusta6</t>
  </si>
  <si>
    <t>Frusta8</t>
  </si>
  <si>
    <t>Frusta9</t>
  </si>
  <si>
    <t>Frusta10</t>
  </si>
  <si>
    <t>Voronoi1</t>
  </si>
  <si>
    <t>Voronoi2</t>
  </si>
  <si>
    <t>Voronoi3</t>
  </si>
  <si>
    <t>Voronoi4</t>
  </si>
  <si>
    <t>Voronoi5</t>
  </si>
  <si>
    <t>Voronoi6</t>
  </si>
  <si>
    <t>Voronoi8</t>
  </si>
  <si>
    <t>Voronoi9</t>
  </si>
  <si>
    <t>Voronoi10</t>
  </si>
  <si>
    <t>Mutant1</t>
  </si>
  <si>
    <t>Mutant2</t>
  </si>
  <si>
    <t>Mutant3</t>
  </si>
  <si>
    <t>Mutant4</t>
  </si>
  <si>
    <t>Mutant5</t>
  </si>
  <si>
    <t>Mutant6</t>
  </si>
  <si>
    <t>Mutant7</t>
  </si>
  <si>
    <t>Mutant8</t>
  </si>
  <si>
    <t>Mutant9</t>
  </si>
  <si>
    <t>Mutant10</t>
  </si>
  <si>
    <t>Voronoi12</t>
  </si>
  <si>
    <t>Voronoi11</t>
  </si>
  <si>
    <t>Frusta11</t>
  </si>
  <si>
    <t>Frusta12</t>
  </si>
  <si>
    <t xml:space="preserve">     Mutant (SR upto 3)</t>
  </si>
  <si>
    <t xml:space="preserve">Dataset from voronoi 1 - 11 exept for voronoi 7 </t>
  </si>
  <si>
    <t xml:space="preserve">Dataset from voronoi 1 - 12 exept for voronoi4 and  voronoi 7 </t>
  </si>
  <si>
    <t xml:space="preserve">Dataset from Frusta 1 - 12 exept for frusta4 and  frusta7 </t>
  </si>
  <si>
    <t xml:space="preserve">Dataset from Frusta 1 - 11 exept for frusta7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</si>
</sst>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20"/>
      <color theme="1"/>
      <name val="Calibri (Body)"/>
    </font>
    <font>
      <sz val="20"/>
      <color theme="1"/>
      <name val="Calibri"/>
      <family val="2"/>
      <scheme val="minor"/>
    </font>
    <font>
      <sz val="20"/>
      <color theme="0"/>
      <name val="Calibri (Body)"/>
    </font>
    <font>
      <sz val="20"/>
      <color rgb="FF000000"/>
      <name val="Calibri"/>
      <family val="2"/>
      <scheme val="minor"/>
    </font>
    <font>
      <sz val="20"/>
      <color rgb="FFFFFFFF"/>
      <name val="Calibri (Body)"/>
    </font>
    <font>
      <sz val="12"/>
      <color rgb="FF00000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Calibri (Body)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Alignment="1"/>
    <xf numFmtId="0" fontId="6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8" fillId="0" borderId="0" xfId="0" applyFont="1" applyAlignment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FE35-CB8D-354A-A5A5-F46B6886058B}">
  <dimension ref="A1:S58"/>
  <sheetViews>
    <sheetView tabSelected="1" zoomScaleNormal="100" workbookViewId="0">
      <selection activeCell="U15" sqref="U15"/>
    </sheetView>
  </sheetViews>
  <sheetFormatPr baseColWidth="10" defaultRowHeight="16"/>
  <sheetData>
    <row r="1" spans="1:19" ht="16" customHeight="1">
      <c r="F1" s="13" t="s">
        <v>67</v>
      </c>
      <c r="G1" s="13"/>
      <c r="H1" s="13"/>
      <c r="I1" s="13"/>
      <c r="J1" s="13"/>
      <c r="K1" s="13"/>
      <c r="L1" s="13"/>
      <c r="M1" s="13"/>
      <c r="N1" s="13"/>
    </row>
    <row r="2" spans="1:19" ht="16" customHeight="1">
      <c r="F2" s="13"/>
      <c r="G2" s="13"/>
      <c r="H2" s="13"/>
      <c r="I2" s="13"/>
      <c r="J2" s="13"/>
      <c r="K2" s="13"/>
      <c r="L2" s="13"/>
      <c r="M2" s="13"/>
      <c r="N2" s="13"/>
    </row>
    <row r="4" spans="1:19">
      <c r="A4" s="15" t="s">
        <v>5</v>
      </c>
      <c r="B4" s="15"/>
      <c r="C4" s="15"/>
      <c r="D4" s="15"/>
      <c r="E4" s="15"/>
      <c r="F4" s="15"/>
      <c r="G4" s="15"/>
      <c r="H4" s="15"/>
      <c r="I4" s="15"/>
      <c r="K4" s="16" t="s">
        <v>4</v>
      </c>
      <c r="L4" s="17"/>
      <c r="M4" s="17"/>
      <c r="N4" s="17"/>
      <c r="O4" s="17"/>
      <c r="P4" s="17"/>
      <c r="Q4" s="17"/>
      <c r="R4" s="17"/>
      <c r="S4" s="17"/>
    </row>
    <row r="5" spans="1:19">
      <c r="A5" s="15"/>
      <c r="B5" s="15"/>
      <c r="C5" s="15"/>
      <c r="D5" s="15"/>
      <c r="E5" s="15"/>
      <c r="F5" s="15"/>
      <c r="G5" s="15"/>
      <c r="H5" s="15"/>
      <c r="I5" s="15"/>
      <c r="K5" s="17"/>
      <c r="L5" s="17"/>
      <c r="M5" s="17"/>
      <c r="N5" s="17"/>
      <c r="O5" s="17"/>
      <c r="P5" s="17"/>
      <c r="Q5" s="17"/>
      <c r="R5" s="17"/>
      <c r="S5" s="17"/>
    </row>
    <row r="6" spans="1:19">
      <c r="A6" s="3"/>
      <c r="B6" s="3"/>
      <c r="C6" s="3"/>
      <c r="D6" s="3"/>
      <c r="E6" s="14" t="s">
        <v>42</v>
      </c>
      <c r="F6" s="14"/>
      <c r="G6" s="3"/>
      <c r="H6" s="3"/>
      <c r="I6" s="3"/>
      <c r="K6" s="3"/>
      <c r="L6" s="3"/>
      <c r="M6" s="3"/>
      <c r="N6" s="3"/>
      <c r="O6" s="14" t="s">
        <v>42</v>
      </c>
      <c r="P6" s="14"/>
      <c r="Q6" s="3"/>
      <c r="R6" s="3"/>
      <c r="S6" s="3"/>
    </row>
    <row r="7" spans="1:19">
      <c r="A7" s="3" t="s">
        <v>0</v>
      </c>
      <c r="B7" s="3"/>
      <c r="C7" s="3">
        <v>1</v>
      </c>
      <c r="D7" s="3">
        <v>1.5</v>
      </c>
      <c r="E7" s="3">
        <v>2</v>
      </c>
      <c r="F7" s="3">
        <v>2.5</v>
      </c>
      <c r="G7" s="3">
        <v>3</v>
      </c>
      <c r="H7" s="3">
        <v>3.5</v>
      </c>
      <c r="I7" s="3">
        <v>4</v>
      </c>
      <c r="K7" s="3" t="s">
        <v>0</v>
      </c>
      <c r="L7" s="3"/>
      <c r="M7" s="3">
        <v>1</v>
      </c>
      <c r="N7" s="3">
        <v>1.5</v>
      </c>
      <c r="O7" s="3">
        <v>2</v>
      </c>
      <c r="P7" s="3">
        <v>2.5</v>
      </c>
      <c r="Q7" s="3">
        <v>3</v>
      </c>
      <c r="R7" s="3">
        <v>3.5</v>
      </c>
      <c r="S7" s="3">
        <v>4</v>
      </c>
    </row>
    <row r="8" spans="1:19">
      <c r="A8" s="3" t="s">
        <v>1</v>
      </c>
      <c r="B8" s="3"/>
      <c r="C8" s="3">
        <v>2.8000000000000001E-2</v>
      </c>
      <c r="D8" s="3">
        <v>1.2E-2</v>
      </c>
      <c r="E8" s="3">
        <v>4.0000000000000001E-3</v>
      </c>
      <c r="F8" s="3">
        <v>1E-3</v>
      </c>
      <c r="G8" s="3">
        <v>0</v>
      </c>
      <c r="H8" s="3">
        <v>0</v>
      </c>
      <c r="I8" s="3">
        <v>0</v>
      </c>
      <c r="K8" s="3" t="s">
        <v>1</v>
      </c>
      <c r="L8" s="3"/>
      <c r="M8" s="3">
        <v>3.5000000000000003E-2</v>
      </c>
      <c r="N8" s="3">
        <v>1.6E-2</v>
      </c>
      <c r="O8" s="3">
        <v>8.9999999999999993E-3</v>
      </c>
      <c r="P8" s="3">
        <v>6.0000000000000001E-3</v>
      </c>
      <c r="Q8" s="3">
        <v>2E-3</v>
      </c>
      <c r="R8" s="3">
        <v>0</v>
      </c>
      <c r="S8" s="3">
        <v>0</v>
      </c>
    </row>
    <row r="9" spans="1:19">
      <c r="A9" s="3" t="s">
        <v>2</v>
      </c>
      <c r="B9" s="3">
        <v>2.3E-2</v>
      </c>
      <c r="C9" s="3"/>
      <c r="D9" s="3"/>
      <c r="E9" s="3"/>
      <c r="F9" s="3"/>
      <c r="G9" s="3"/>
      <c r="H9" s="3"/>
      <c r="I9" s="3"/>
      <c r="K9" s="3" t="s">
        <v>2</v>
      </c>
      <c r="L9" s="3">
        <v>-1E-3</v>
      </c>
      <c r="M9" s="3"/>
      <c r="N9" s="3"/>
      <c r="O9" s="3"/>
      <c r="P9" s="3"/>
      <c r="Q9" s="3"/>
      <c r="R9" s="3"/>
      <c r="S9" s="3"/>
    </row>
    <row r="10" spans="1:19">
      <c r="A10" s="4" t="s">
        <v>3</v>
      </c>
      <c r="B10" s="4">
        <f>ROUND(SQRT(2.62736)*102.82,2)</f>
        <v>166.66</v>
      </c>
      <c r="C10" s="4"/>
      <c r="D10" s="4"/>
      <c r="E10" s="4"/>
      <c r="F10" s="4"/>
      <c r="G10" s="4"/>
      <c r="H10" s="4"/>
      <c r="I10" s="4"/>
      <c r="K10" s="4" t="s">
        <v>3</v>
      </c>
      <c r="L10" s="4">
        <f>ROUND(SQRT(2.91)*102.82,2)</f>
        <v>175.4</v>
      </c>
      <c r="M10" s="4"/>
      <c r="N10" s="4"/>
      <c r="O10" s="4"/>
      <c r="P10" s="4"/>
      <c r="Q10" s="4"/>
      <c r="R10" s="4"/>
      <c r="S10" s="4"/>
    </row>
    <row r="11" spans="1:19">
      <c r="A11" s="5"/>
      <c r="B11" s="5"/>
      <c r="C11" s="5"/>
      <c r="D11" s="5"/>
      <c r="E11" s="23" t="s">
        <v>43</v>
      </c>
      <c r="F11" s="23"/>
      <c r="G11" s="5"/>
      <c r="H11" s="5"/>
      <c r="I11" s="5"/>
      <c r="K11" s="5"/>
      <c r="L11" s="5"/>
      <c r="M11" s="5"/>
      <c r="N11" s="5"/>
      <c r="O11" s="23" t="s">
        <v>43</v>
      </c>
      <c r="P11" s="23"/>
      <c r="Q11" s="5"/>
      <c r="R11" s="5"/>
      <c r="S11" s="5"/>
    </row>
    <row r="12" spans="1:19">
      <c r="A12" s="3" t="s">
        <v>0</v>
      </c>
      <c r="B12" s="3"/>
      <c r="C12" s="3">
        <v>1</v>
      </c>
      <c r="D12" s="3">
        <v>1.5</v>
      </c>
      <c r="E12" s="3">
        <v>2</v>
      </c>
      <c r="F12" s="3">
        <v>2.5</v>
      </c>
      <c r="G12" s="3">
        <v>3</v>
      </c>
      <c r="H12" s="3">
        <v>3.5</v>
      </c>
      <c r="I12" s="3">
        <v>4</v>
      </c>
      <c r="K12" s="3" t="s">
        <v>0</v>
      </c>
      <c r="L12" s="3"/>
      <c r="M12" s="3">
        <v>1</v>
      </c>
      <c r="N12" s="3">
        <v>1.5</v>
      </c>
      <c r="O12" s="3">
        <v>2</v>
      </c>
      <c r="P12" s="3">
        <v>2.5</v>
      </c>
      <c r="Q12" s="3">
        <v>3</v>
      </c>
      <c r="R12" s="3">
        <v>3.5</v>
      </c>
      <c r="S12" s="3">
        <v>4</v>
      </c>
    </row>
    <row r="13" spans="1:19">
      <c r="A13" s="3" t="s">
        <v>1</v>
      </c>
      <c r="B13" s="3"/>
      <c r="C13" s="3">
        <v>0.03</v>
      </c>
      <c r="D13" s="3">
        <v>1.0999999999999999E-2</v>
      </c>
      <c r="E13" s="3">
        <v>3.0000000000000001E-3</v>
      </c>
      <c r="F13" s="3">
        <v>0</v>
      </c>
      <c r="G13" s="3">
        <v>0</v>
      </c>
      <c r="H13" s="3">
        <v>0</v>
      </c>
      <c r="I13" s="3">
        <v>0</v>
      </c>
      <c r="K13" s="3" t="s">
        <v>1</v>
      </c>
      <c r="L13" s="3"/>
      <c r="M13" s="3">
        <v>3.6999999999999998E-2</v>
      </c>
      <c r="N13" s="3">
        <v>1.6E-2</v>
      </c>
      <c r="O13" s="3">
        <v>1.0999999999999999E-2</v>
      </c>
      <c r="P13" s="3">
        <v>6.0000000000000001E-3</v>
      </c>
      <c r="Q13" s="3">
        <v>3.0000000000000001E-3</v>
      </c>
      <c r="R13" s="3">
        <v>2E-3</v>
      </c>
      <c r="S13" s="3">
        <v>0</v>
      </c>
    </row>
    <row r="14" spans="1:19">
      <c r="A14" s="3" t="s">
        <v>2</v>
      </c>
      <c r="B14" s="3">
        <v>3.1E-2</v>
      </c>
      <c r="C14" s="3"/>
      <c r="D14" s="3"/>
      <c r="E14" s="3"/>
      <c r="F14" s="3"/>
      <c r="G14" s="3"/>
      <c r="H14" s="3"/>
      <c r="I14" s="3"/>
      <c r="K14" s="3" t="s">
        <v>2</v>
      </c>
      <c r="L14" s="3">
        <v>-1E-3</v>
      </c>
      <c r="M14" s="3"/>
      <c r="N14" s="3"/>
      <c r="O14" s="3"/>
      <c r="P14" s="3"/>
      <c r="Q14" s="3"/>
      <c r="R14" s="3"/>
      <c r="S14" s="3"/>
    </row>
    <row r="15" spans="1:19">
      <c r="A15" s="4" t="s">
        <v>3</v>
      </c>
      <c r="B15" s="4">
        <f>ROUND(SQRT(2.5408)*102.612,2)</f>
        <v>163.56</v>
      </c>
      <c r="C15" s="4"/>
      <c r="D15" s="4"/>
      <c r="E15" s="4"/>
      <c r="F15" s="4"/>
      <c r="G15" s="4"/>
      <c r="H15" s="4"/>
      <c r="I15" s="4"/>
      <c r="K15" s="4" t="s">
        <v>3</v>
      </c>
      <c r="L15" s="4">
        <f>ROUND(SQRT(2.91)*102.612,2)</f>
        <v>175.04</v>
      </c>
      <c r="M15" s="4"/>
      <c r="N15" s="4"/>
      <c r="O15" s="4"/>
      <c r="P15" s="4"/>
      <c r="Q15" s="4"/>
      <c r="R15" s="4"/>
      <c r="S15" s="4"/>
    </row>
    <row r="16" spans="1:19">
      <c r="A16" s="5"/>
      <c r="B16" s="5"/>
      <c r="C16" s="5"/>
      <c r="D16" s="5"/>
      <c r="E16" s="23" t="s">
        <v>44</v>
      </c>
      <c r="F16" s="23"/>
      <c r="G16" s="5"/>
      <c r="H16" s="5"/>
      <c r="I16" s="5"/>
      <c r="K16" s="5"/>
      <c r="L16" s="5"/>
      <c r="M16" s="5"/>
      <c r="N16" s="5"/>
      <c r="O16" s="23" t="s">
        <v>44</v>
      </c>
      <c r="P16" s="23"/>
      <c r="Q16" s="5"/>
      <c r="R16" s="5"/>
      <c r="S16" s="5"/>
    </row>
    <row r="17" spans="1:19">
      <c r="A17" s="3" t="s">
        <v>0</v>
      </c>
      <c r="B17" s="3"/>
      <c r="C17" s="3">
        <v>1</v>
      </c>
      <c r="D17" s="3">
        <v>1.5</v>
      </c>
      <c r="E17" s="3">
        <v>2</v>
      </c>
      <c r="F17" s="3">
        <v>2.5</v>
      </c>
      <c r="G17" s="3">
        <v>3</v>
      </c>
      <c r="H17" s="3">
        <v>3.5</v>
      </c>
      <c r="I17" s="3">
        <v>4</v>
      </c>
      <c r="K17" s="3" t="s">
        <v>0</v>
      </c>
      <c r="L17" s="3"/>
      <c r="M17" s="3">
        <v>1</v>
      </c>
      <c r="N17" s="3">
        <v>1.5</v>
      </c>
      <c r="O17" s="3">
        <v>2</v>
      </c>
      <c r="P17" s="3">
        <v>2.5</v>
      </c>
      <c r="Q17" s="3">
        <v>3</v>
      </c>
      <c r="R17" s="3">
        <v>3.5</v>
      </c>
      <c r="S17" s="3">
        <v>4</v>
      </c>
    </row>
    <row r="18" spans="1:19">
      <c r="A18" s="3" t="s">
        <v>1</v>
      </c>
      <c r="B18" s="3"/>
      <c r="C18" s="3">
        <v>0.02</v>
      </c>
      <c r="D18" s="3">
        <v>0.01</v>
      </c>
      <c r="E18" s="3">
        <v>5.0000000000000001E-3</v>
      </c>
      <c r="F18" s="3">
        <v>0</v>
      </c>
      <c r="G18" s="3">
        <v>0</v>
      </c>
      <c r="H18" s="3">
        <v>0</v>
      </c>
      <c r="I18" s="3">
        <v>0</v>
      </c>
      <c r="K18" s="3" t="s">
        <v>1</v>
      </c>
      <c r="L18" s="3"/>
      <c r="M18" s="3">
        <v>2.8000000000000001E-2</v>
      </c>
      <c r="N18" s="3">
        <v>1.6E-2</v>
      </c>
      <c r="O18" s="3">
        <v>0.01</v>
      </c>
      <c r="P18" s="3">
        <v>5.0000000000000001E-3</v>
      </c>
      <c r="Q18" s="3">
        <v>3.0000000000000001E-3</v>
      </c>
      <c r="R18" s="3">
        <v>0</v>
      </c>
      <c r="S18" s="3">
        <v>0</v>
      </c>
    </row>
    <row r="19" spans="1:19">
      <c r="A19" s="3" t="s">
        <v>2</v>
      </c>
      <c r="B19" s="3">
        <v>2.9000000000000001E-2</v>
      </c>
      <c r="C19" s="3"/>
      <c r="D19" s="3"/>
      <c r="E19" s="3"/>
      <c r="F19" s="3"/>
      <c r="G19" s="3"/>
      <c r="H19" s="3"/>
      <c r="I19" s="3"/>
      <c r="K19" s="3" t="s">
        <v>2</v>
      </c>
      <c r="L19" s="3">
        <v>-1E-3</v>
      </c>
      <c r="M19" s="3"/>
      <c r="N19" s="3"/>
      <c r="O19" s="3"/>
      <c r="P19" s="3"/>
      <c r="Q19" s="3"/>
      <c r="R19" s="3"/>
      <c r="S19" s="3"/>
    </row>
    <row r="20" spans="1:19">
      <c r="A20" s="4" t="s">
        <v>3</v>
      </c>
      <c r="B20" s="4">
        <f>ROUND(SQRT(2.73021)*103.014,2)</f>
        <v>170.21</v>
      </c>
      <c r="C20" s="4"/>
      <c r="D20" s="4"/>
      <c r="E20" s="4"/>
      <c r="F20" s="4"/>
      <c r="G20" s="4"/>
      <c r="H20" s="4"/>
      <c r="I20" s="4"/>
      <c r="K20" s="4" t="s">
        <v>3</v>
      </c>
      <c r="L20" s="4">
        <f>ROUND(SQRT(2.91)*103.014,2)</f>
        <v>175.73</v>
      </c>
      <c r="M20" s="4"/>
      <c r="N20" s="4"/>
      <c r="O20" s="4"/>
      <c r="P20" s="4"/>
      <c r="Q20" s="4"/>
      <c r="R20" s="4"/>
      <c r="S20" s="4"/>
    </row>
    <row r="21" spans="1:19">
      <c r="A21" s="5"/>
      <c r="B21" s="5"/>
      <c r="C21" s="5"/>
      <c r="D21" s="5"/>
      <c r="E21" s="23" t="s">
        <v>46</v>
      </c>
      <c r="F21" s="23"/>
      <c r="G21" s="5"/>
      <c r="H21" s="5"/>
      <c r="I21" s="5"/>
      <c r="K21" s="5"/>
      <c r="L21" s="5"/>
      <c r="M21" s="5"/>
      <c r="N21" s="5"/>
      <c r="O21" s="23" t="s">
        <v>46</v>
      </c>
      <c r="P21" s="23"/>
      <c r="Q21" s="5"/>
      <c r="R21" s="5"/>
      <c r="S21" s="5"/>
    </row>
    <row r="22" spans="1:19">
      <c r="A22" s="3" t="s">
        <v>0</v>
      </c>
      <c r="B22" s="3"/>
      <c r="C22" s="3">
        <v>1</v>
      </c>
      <c r="D22" s="3">
        <v>1.5</v>
      </c>
      <c r="E22" s="3">
        <v>2</v>
      </c>
      <c r="F22" s="3">
        <v>2.5</v>
      </c>
      <c r="G22" s="3">
        <v>3</v>
      </c>
      <c r="H22" s="3">
        <v>3.5</v>
      </c>
      <c r="I22" s="3">
        <v>4</v>
      </c>
      <c r="K22" s="3" t="s">
        <v>0</v>
      </c>
      <c r="L22" s="3"/>
      <c r="M22" s="3">
        <v>1</v>
      </c>
      <c r="N22" s="3">
        <v>1.5</v>
      </c>
      <c r="O22" s="3">
        <v>2</v>
      </c>
      <c r="P22" s="3">
        <v>2.5</v>
      </c>
      <c r="Q22" s="3">
        <v>3</v>
      </c>
      <c r="R22" s="3">
        <v>3.5</v>
      </c>
      <c r="S22" s="3">
        <v>4</v>
      </c>
    </row>
    <row r="23" spans="1:19">
      <c r="A23" s="3" t="s">
        <v>1</v>
      </c>
      <c r="B23" s="3"/>
      <c r="C23" s="3">
        <v>0.03</v>
      </c>
      <c r="D23" s="3">
        <v>0.01</v>
      </c>
      <c r="E23" s="3">
        <v>1E-3</v>
      </c>
      <c r="F23" s="3">
        <v>0</v>
      </c>
      <c r="G23" s="3">
        <v>0</v>
      </c>
      <c r="H23" s="3">
        <v>0</v>
      </c>
      <c r="I23" s="3">
        <v>0</v>
      </c>
      <c r="K23" s="3" t="s">
        <v>1</v>
      </c>
      <c r="L23" s="3"/>
      <c r="M23" s="3">
        <v>3.9E-2</v>
      </c>
      <c r="N23" s="3">
        <v>1.7000000000000001E-2</v>
      </c>
      <c r="O23" s="3">
        <v>7.0000000000000001E-3</v>
      </c>
      <c r="P23" s="3">
        <v>4.0000000000000001E-3</v>
      </c>
      <c r="Q23" s="3">
        <v>2E-3</v>
      </c>
      <c r="R23" s="3">
        <v>1E-3</v>
      </c>
      <c r="S23" s="3">
        <v>0</v>
      </c>
    </row>
    <row r="24" spans="1:19">
      <c r="A24" s="3" t="s">
        <v>2</v>
      </c>
      <c r="B24" s="3">
        <v>3.7999999999999999E-2</v>
      </c>
      <c r="C24" s="3"/>
      <c r="D24" s="3"/>
      <c r="E24" s="3"/>
      <c r="F24" s="3"/>
      <c r="G24" s="3"/>
      <c r="H24" s="3"/>
      <c r="I24" s="3"/>
      <c r="K24" s="3" t="s">
        <v>2</v>
      </c>
      <c r="L24" s="3">
        <v>-1E-3</v>
      </c>
      <c r="M24" s="3"/>
      <c r="N24" s="3"/>
      <c r="O24" s="3"/>
      <c r="P24" s="3"/>
      <c r="Q24" s="3"/>
      <c r="R24" s="3"/>
      <c r="S24" s="3"/>
    </row>
    <row r="25" spans="1:19">
      <c r="A25" s="4" t="s">
        <v>3</v>
      </c>
      <c r="B25" s="4">
        <f>ROUND(SQRT(2.85126)*102.673,2)</f>
        <v>173.37</v>
      </c>
      <c r="C25" s="4"/>
      <c r="D25" s="4"/>
      <c r="E25" s="4"/>
      <c r="F25" s="4"/>
      <c r="G25" s="4"/>
      <c r="H25" s="4"/>
      <c r="I25" s="4"/>
      <c r="K25" s="4" t="s">
        <v>3</v>
      </c>
      <c r="L25" s="4">
        <f>ROUND(SQRT(2.91)*102.673,2)</f>
        <v>175.15</v>
      </c>
      <c r="M25" s="4"/>
      <c r="N25" s="4"/>
      <c r="O25" s="4"/>
      <c r="P25" s="4"/>
      <c r="Q25" s="4"/>
      <c r="R25" s="4"/>
      <c r="S25" s="4"/>
    </row>
    <row r="26" spans="1:19">
      <c r="A26" s="5"/>
      <c r="B26" s="5"/>
      <c r="C26" s="5"/>
      <c r="D26" s="5"/>
      <c r="E26" s="26" t="s">
        <v>47</v>
      </c>
      <c r="F26" s="26"/>
      <c r="G26" s="5"/>
      <c r="H26" s="5"/>
      <c r="I26" s="5"/>
      <c r="K26" s="5"/>
      <c r="L26" s="5"/>
      <c r="M26" s="5"/>
      <c r="N26" s="5"/>
      <c r="O26" s="23" t="s">
        <v>47</v>
      </c>
      <c r="P26" s="23"/>
      <c r="Q26" s="5"/>
      <c r="R26" s="5"/>
      <c r="S26" s="5"/>
    </row>
    <row r="27" spans="1:19">
      <c r="A27" s="3" t="s">
        <v>0</v>
      </c>
      <c r="B27" s="3"/>
      <c r="C27" s="3">
        <v>1</v>
      </c>
      <c r="D27" s="3">
        <v>1.5</v>
      </c>
      <c r="E27" s="3">
        <v>2</v>
      </c>
      <c r="F27" s="3">
        <v>2.5</v>
      </c>
      <c r="G27" s="3">
        <v>3</v>
      </c>
      <c r="H27" s="3">
        <v>3.5</v>
      </c>
      <c r="I27" s="3">
        <v>4</v>
      </c>
      <c r="K27" s="3" t="s">
        <v>0</v>
      </c>
      <c r="L27" s="3"/>
      <c r="M27" s="3">
        <v>1</v>
      </c>
      <c r="N27" s="3">
        <v>1.5</v>
      </c>
      <c r="O27" s="3">
        <v>2</v>
      </c>
      <c r="P27" s="3">
        <v>2.5</v>
      </c>
      <c r="Q27" s="3">
        <v>3</v>
      </c>
      <c r="R27" s="3">
        <v>3.5</v>
      </c>
      <c r="S27" s="3">
        <v>4</v>
      </c>
    </row>
    <row r="28" spans="1:19">
      <c r="A28" s="3" t="s">
        <v>1</v>
      </c>
      <c r="B28" s="3"/>
      <c r="C28" s="3">
        <v>2.8000000000000001E-2</v>
      </c>
      <c r="D28" s="3">
        <v>1.6E-2</v>
      </c>
      <c r="E28" s="3">
        <v>6.0000000000000001E-3</v>
      </c>
      <c r="F28" s="3">
        <v>4.0000000000000001E-3</v>
      </c>
      <c r="G28" s="3">
        <v>0</v>
      </c>
      <c r="H28" s="3">
        <v>0</v>
      </c>
      <c r="I28" s="3">
        <v>0</v>
      </c>
      <c r="K28" s="3" t="s">
        <v>1</v>
      </c>
      <c r="L28" s="3"/>
      <c r="M28" s="3">
        <v>3.2000000000000001E-2</v>
      </c>
      <c r="N28" s="3">
        <v>1.9E-2</v>
      </c>
      <c r="O28" s="3">
        <v>0.01</v>
      </c>
      <c r="P28" s="3">
        <v>8.0000000000000002E-3</v>
      </c>
      <c r="Q28" s="3">
        <v>5.0000000000000001E-3</v>
      </c>
      <c r="R28" s="3">
        <v>0</v>
      </c>
      <c r="S28" s="3">
        <v>0</v>
      </c>
    </row>
    <row r="29" spans="1:19">
      <c r="A29" s="3" t="s">
        <v>2</v>
      </c>
      <c r="B29" s="3">
        <v>1.7000000000000001E-2</v>
      </c>
      <c r="C29" s="3"/>
      <c r="D29" s="3"/>
      <c r="E29" s="3"/>
      <c r="F29" s="3"/>
      <c r="G29" s="3"/>
      <c r="H29" s="3"/>
      <c r="I29" s="3"/>
      <c r="K29" s="3" t="s">
        <v>2</v>
      </c>
      <c r="L29" s="3">
        <v>-1E-3</v>
      </c>
      <c r="M29" s="3"/>
      <c r="N29" s="3"/>
      <c r="O29" s="3"/>
      <c r="P29" s="3"/>
      <c r="Q29" s="3"/>
      <c r="R29" s="3"/>
      <c r="S29" s="3"/>
    </row>
    <row r="30" spans="1:19">
      <c r="A30" s="4" t="s">
        <v>3</v>
      </c>
      <c r="B30" s="4">
        <f>ROUND(SQRT(2.56525)*102.519,2)</f>
        <v>164.2</v>
      </c>
      <c r="C30" s="4"/>
      <c r="D30" s="4"/>
      <c r="E30" s="4"/>
      <c r="F30" s="4"/>
      <c r="G30" s="4"/>
      <c r="H30" s="4"/>
      <c r="I30" s="4"/>
      <c r="K30" s="4" t="s">
        <v>3</v>
      </c>
      <c r="L30" s="4">
        <f>ROUND(SQRT(2.91)*102.519,2)</f>
        <v>174.88</v>
      </c>
      <c r="M30" s="4"/>
      <c r="N30" s="4"/>
      <c r="O30" s="4"/>
      <c r="P30" s="4"/>
      <c r="Q30" s="4"/>
      <c r="R30" s="4"/>
      <c r="S30" s="4"/>
    </row>
    <row r="31" spans="1:19">
      <c r="A31" s="5"/>
      <c r="B31" s="5"/>
      <c r="C31" s="5"/>
      <c r="D31" s="5"/>
      <c r="E31" s="23" t="s">
        <v>48</v>
      </c>
      <c r="F31" s="23"/>
      <c r="G31" s="5"/>
      <c r="H31" s="5"/>
      <c r="I31" s="5"/>
      <c r="K31" s="5"/>
      <c r="L31" s="5"/>
      <c r="M31" s="5"/>
      <c r="N31" s="5"/>
      <c r="O31" s="23" t="s">
        <v>48</v>
      </c>
      <c r="P31" s="23"/>
      <c r="Q31" s="5"/>
      <c r="R31" s="5"/>
      <c r="S31" s="5"/>
    </row>
    <row r="32" spans="1:19">
      <c r="A32" s="3" t="s">
        <v>0</v>
      </c>
      <c r="B32" s="3"/>
      <c r="C32" s="3">
        <v>1</v>
      </c>
      <c r="D32" s="3">
        <v>1.5</v>
      </c>
      <c r="E32" s="3">
        <v>2</v>
      </c>
      <c r="F32" s="3">
        <v>2.5</v>
      </c>
      <c r="G32" s="3">
        <v>3</v>
      </c>
      <c r="H32" s="3">
        <v>3.5</v>
      </c>
      <c r="I32" s="3">
        <v>4</v>
      </c>
      <c r="K32" s="3" t="s">
        <v>0</v>
      </c>
      <c r="L32" s="3"/>
      <c r="M32" s="3">
        <v>1</v>
      </c>
      <c r="N32" s="3">
        <v>1.5</v>
      </c>
      <c r="O32" s="3">
        <v>2</v>
      </c>
      <c r="P32" s="3">
        <v>2.5</v>
      </c>
      <c r="Q32" s="3">
        <v>3</v>
      </c>
      <c r="R32" s="3">
        <v>3.5</v>
      </c>
      <c r="S32" s="3">
        <v>4</v>
      </c>
    </row>
    <row r="33" spans="1:19">
      <c r="A33" s="3" t="s">
        <v>1</v>
      </c>
      <c r="B33" s="3"/>
      <c r="C33" s="3">
        <v>0.03</v>
      </c>
      <c r="D33" s="3">
        <v>1.4E-2</v>
      </c>
      <c r="E33" s="3">
        <v>5.0000000000000001E-3</v>
      </c>
      <c r="F33" s="3">
        <v>2E-3</v>
      </c>
      <c r="G33" s="3">
        <v>0</v>
      </c>
      <c r="H33" s="3">
        <v>0</v>
      </c>
      <c r="I33" s="3">
        <v>0</v>
      </c>
      <c r="K33" s="3" t="s">
        <v>1</v>
      </c>
      <c r="L33" s="3"/>
      <c r="M33" s="3">
        <v>3.3000000000000002E-2</v>
      </c>
      <c r="N33" s="3">
        <v>1.7000000000000001E-2</v>
      </c>
      <c r="O33" s="3">
        <v>8.0000000000000002E-3</v>
      </c>
      <c r="P33" s="3">
        <v>5.0000000000000001E-3</v>
      </c>
      <c r="Q33" s="3">
        <v>8.9999999999999998E-4</v>
      </c>
      <c r="R33" s="3">
        <v>0</v>
      </c>
      <c r="S33" s="3">
        <v>0</v>
      </c>
    </row>
    <row r="34" spans="1:19">
      <c r="A34" s="3" t="s">
        <v>2</v>
      </c>
      <c r="B34" s="3">
        <v>1.4999999999999999E-2</v>
      </c>
      <c r="C34" s="3"/>
      <c r="D34" s="3"/>
      <c r="E34" s="3"/>
      <c r="F34" s="3"/>
      <c r="G34" s="3"/>
      <c r="H34" s="3"/>
      <c r="I34" s="3"/>
      <c r="K34" s="3" t="s">
        <v>2</v>
      </c>
      <c r="L34" s="3">
        <v>-1E-3</v>
      </c>
      <c r="M34" s="3"/>
      <c r="N34" s="3"/>
      <c r="O34" s="3"/>
      <c r="P34" s="3"/>
      <c r="Q34" s="3"/>
      <c r="R34" s="3"/>
      <c r="S34" s="3"/>
    </row>
    <row r="35" spans="1:19">
      <c r="A35" s="4" t="s">
        <v>3</v>
      </c>
      <c r="B35" s="4">
        <f>ROUND(SQRT(2.8857)*103.085,2)</f>
        <v>175.11</v>
      </c>
      <c r="C35" s="4"/>
      <c r="D35" s="4"/>
      <c r="E35" s="4"/>
      <c r="F35" s="4"/>
      <c r="G35" s="4"/>
      <c r="H35" s="4"/>
      <c r="I35" s="4"/>
      <c r="K35" s="4" t="s">
        <v>3</v>
      </c>
      <c r="L35" s="4">
        <f>ROUND(SQRT(2.91)*103.085,2)</f>
        <v>175.85</v>
      </c>
      <c r="M35" s="4"/>
      <c r="N35" s="4"/>
      <c r="O35" s="4"/>
      <c r="P35" s="4"/>
      <c r="Q35" s="4"/>
      <c r="R35" s="4"/>
      <c r="S35" s="4"/>
    </row>
    <row r="36" spans="1:19">
      <c r="A36" s="5"/>
      <c r="B36" s="5"/>
      <c r="C36" s="5"/>
      <c r="D36" s="5"/>
      <c r="E36" s="23" t="s">
        <v>49</v>
      </c>
      <c r="F36" s="23"/>
      <c r="G36" s="5"/>
      <c r="H36" s="5"/>
      <c r="I36" s="5"/>
      <c r="K36" s="5"/>
      <c r="L36" s="5"/>
      <c r="M36" s="5"/>
      <c r="N36" s="5"/>
      <c r="O36" s="23" t="s">
        <v>49</v>
      </c>
      <c r="P36" s="23"/>
      <c r="Q36" s="5"/>
      <c r="R36" s="5"/>
      <c r="S36" s="5"/>
    </row>
    <row r="37" spans="1:19">
      <c r="A37" s="3" t="s">
        <v>0</v>
      </c>
      <c r="B37" s="3"/>
      <c r="C37" s="3">
        <v>1</v>
      </c>
      <c r="D37" s="3">
        <v>1.5</v>
      </c>
      <c r="E37" s="3">
        <v>2</v>
      </c>
      <c r="F37" s="3">
        <v>2.5</v>
      </c>
      <c r="G37" s="3">
        <v>3</v>
      </c>
      <c r="H37" s="3">
        <v>3.5</v>
      </c>
      <c r="I37" s="3">
        <v>4</v>
      </c>
      <c r="K37" s="3" t="s">
        <v>0</v>
      </c>
      <c r="L37" s="3"/>
      <c r="M37" s="3">
        <v>1</v>
      </c>
      <c r="N37" s="3">
        <v>1.5</v>
      </c>
      <c r="O37" s="3">
        <v>2</v>
      </c>
      <c r="P37" s="3">
        <v>2.5</v>
      </c>
      <c r="Q37" s="3">
        <v>3</v>
      </c>
      <c r="R37" s="3">
        <v>3.5</v>
      </c>
      <c r="S37" s="3">
        <v>4</v>
      </c>
    </row>
    <row r="38" spans="1:19">
      <c r="A38" s="3" t="s">
        <v>1</v>
      </c>
      <c r="B38" s="3"/>
      <c r="C38" s="3">
        <v>2.1999999999999999E-2</v>
      </c>
      <c r="D38" s="3">
        <v>1.4E-2</v>
      </c>
      <c r="E38" s="3">
        <v>4.0000000000000001E-3</v>
      </c>
      <c r="F38" s="3">
        <v>1E-3</v>
      </c>
      <c r="G38" s="3">
        <v>0</v>
      </c>
      <c r="H38" s="3">
        <v>0</v>
      </c>
      <c r="I38" s="3">
        <v>0</v>
      </c>
      <c r="K38" s="3" t="s">
        <v>1</v>
      </c>
      <c r="L38" s="3"/>
      <c r="M38" s="3">
        <v>2.8000000000000001E-2</v>
      </c>
      <c r="N38" s="3">
        <v>1.7999999999999999E-2</v>
      </c>
      <c r="O38" s="3">
        <v>8.0000000000000002E-3</v>
      </c>
      <c r="P38" s="3">
        <v>6.0000000000000001E-3</v>
      </c>
      <c r="Q38" s="3">
        <v>3.0000000000000001E-3</v>
      </c>
      <c r="R38" s="3">
        <v>0</v>
      </c>
      <c r="S38" s="3">
        <v>0</v>
      </c>
    </row>
    <row r="39" spans="1:19">
      <c r="A39" s="3" t="s">
        <v>2</v>
      </c>
      <c r="B39" s="3">
        <v>2.3E-2</v>
      </c>
      <c r="C39" s="3"/>
      <c r="D39" s="3"/>
      <c r="E39" s="3"/>
      <c r="F39" s="3"/>
      <c r="G39" s="3"/>
      <c r="H39" s="3"/>
      <c r="I39" s="3"/>
      <c r="K39" s="3" t="s">
        <v>2</v>
      </c>
      <c r="L39" s="3">
        <v>-1E-3</v>
      </c>
      <c r="M39" s="3"/>
      <c r="N39" s="3"/>
      <c r="O39" s="3"/>
      <c r="P39" s="3"/>
      <c r="Q39" s="3"/>
      <c r="R39" s="3"/>
      <c r="S39" s="3"/>
    </row>
    <row r="40" spans="1:19">
      <c r="A40" s="4" t="s">
        <v>3</v>
      </c>
      <c r="B40" s="4">
        <f>ROUND(SQRT(2.63708)*102.748,2)</f>
        <v>166.85</v>
      </c>
      <c r="C40" s="4"/>
      <c r="D40" s="4"/>
      <c r="E40" s="4"/>
      <c r="F40" s="4"/>
      <c r="G40" s="4"/>
      <c r="H40" s="4"/>
      <c r="I40" s="4"/>
      <c r="K40" s="4" t="s">
        <v>3</v>
      </c>
      <c r="L40" s="4">
        <f>ROUND(SQRT(2.91)*102.748,2)</f>
        <v>175.27</v>
      </c>
      <c r="M40" s="4"/>
      <c r="N40" s="4"/>
      <c r="O40" s="4"/>
      <c r="P40" s="4"/>
      <c r="Q40" s="4"/>
      <c r="R40" s="4"/>
      <c r="S40" s="4"/>
    </row>
    <row r="41" spans="1:19">
      <c r="A41" s="5"/>
      <c r="B41" s="5"/>
      <c r="C41" s="5"/>
      <c r="D41" s="5"/>
      <c r="E41" s="6" t="s">
        <v>50</v>
      </c>
      <c r="F41" s="6"/>
      <c r="G41" s="5"/>
      <c r="H41" s="5"/>
      <c r="I41" s="5"/>
      <c r="K41" s="5"/>
      <c r="L41" s="5"/>
      <c r="M41" s="5"/>
      <c r="N41" s="5"/>
      <c r="O41" s="23" t="s">
        <v>50</v>
      </c>
      <c r="P41" s="23"/>
      <c r="Q41" s="5"/>
      <c r="R41" s="5"/>
      <c r="S41" s="5"/>
    </row>
    <row r="42" spans="1:19">
      <c r="A42" s="3" t="s">
        <v>0</v>
      </c>
      <c r="B42" s="3"/>
      <c r="C42" s="3">
        <v>1</v>
      </c>
      <c r="D42" s="3">
        <v>1.5</v>
      </c>
      <c r="E42" s="3">
        <v>2</v>
      </c>
      <c r="F42" s="3">
        <v>2.5</v>
      </c>
      <c r="G42" s="3">
        <v>3</v>
      </c>
      <c r="H42" s="3">
        <v>3.5</v>
      </c>
      <c r="I42" s="3">
        <v>4</v>
      </c>
      <c r="K42" s="3" t="s">
        <v>0</v>
      </c>
      <c r="L42" s="3"/>
      <c r="M42" s="3">
        <v>1</v>
      </c>
      <c r="N42" s="3">
        <v>1.5</v>
      </c>
      <c r="O42" s="3">
        <v>2</v>
      </c>
      <c r="P42" s="3">
        <v>2.5</v>
      </c>
      <c r="Q42" s="3">
        <v>3</v>
      </c>
      <c r="R42" s="3">
        <v>3.5</v>
      </c>
      <c r="S42" s="3">
        <v>4</v>
      </c>
    </row>
    <row r="43" spans="1:19">
      <c r="A43" s="3" t="s">
        <v>1</v>
      </c>
      <c r="B43" s="3"/>
      <c r="C43" s="3">
        <v>3.6999999999999998E-2</v>
      </c>
      <c r="D43" s="3">
        <v>1.6E-2</v>
      </c>
      <c r="E43" s="3">
        <v>7.0000000000000001E-3</v>
      </c>
      <c r="F43" s="3">
        <v>2E-3</v>
      </c>
      <c r="G43" s="3">
        <v>0</v>
      </c>
      <c r="H43" s="3">
        <v>0</v>
      </c>
      <c r="I43" s="3">
        <v>0</v>
      </c>
      <c r="K43" s="3" t="s">
        <v>1</v>
      </c>
      <c r="L43" s="3"/>
      <c r="M43" s="3">
        <v>4.1000000000000002E-2</v>
      </c>
      <c r="N43" s="3">
        <v>1.7999999999999999E-2</v>
      </c>
      <c r="O43" s="3">
        <v>8.9999999999999993E-3</v>
      </c>
      <c r="P43" s="3">
        <v>5.0000000000000001E-3</v>
      </c>
      <c r="Q43" s="3">
        <v>2E-3</v>
      </c>
      <c r="R43" s="3">
        <v>0</v>
      </c>
      <c r="S43" s="3">
        <v>0</v>
      </c>
    </row>
    <row r="44" spans="1:19">
      <c r="A44" s="3" t="s">
        <v>2</v>
      </c>
      <c r="B44" s="3">
        <v>1.2E-2</v>
      </c>
      <c r="C44" s="3"/>
      <c r="D44" s="3"/>
      <c r="E44" s="3"/>
      <c r="F44" s="3"/>
      <c r="G44" s="3"/>
      <c r="H44" s="3"/>
      <c r="I44" s="3"/>
      <c r="K44" s="3" t="s">
        <v>2</v>
      </c>
      <c r="L44" s="3">
        <v>-1E-3</v>
      </c>
      <c r="M44" s="3"/>
      <c r="N44" s="3"/>
      <c r="O44" s="3"/>
      <c r="P44" s="3"/>
      <c r="Q44" s="3"/>
      <c r="R44" s="3"/>
      <c r="S44" s="3"/>
    </row>
    <row r="45" spans="1:19">
      <c r="A45" s="4" t="s">
        <v>3</v>
      </c>
      <c r="B45" s="4">
        <f>ROUND(SQRT(2.75366)*102.414,2)</f>
        <v>169.95</v>
      </c>
      <c r="C45" s="4"/>
      <c r="D45" s="4"/>
      <c r="E45" s="4"/>
      <c r="F45" s="4"/>
      <c r="G45" s="4"/>
      <c r="H45" s="4"/>
      <c r="I45" s="4"/>
      <c r="K45" s="4" t="s">
        <v>3</v>
      </c>
      <c r="L45" s="4">
        <f>ROUND(SQRT(2.91)*102.414,2)</f>
        <v>174.71</v>
      </c>
      <c r="M45" s="4"/>
      <c r="N45" s="4"/>
      <c r="O45" s="4"/>
      <c r="P45" s="4"/>
      <c r="Q45" s="4"/>
      <c r="R45" s="4"/>
      <c r="S45" s="4"/>
    </row>
    <row r="46" spans="1:19">
      <c r="A46" s="5"/>
      <c r="B46" s="5"/>
      <c r="C46" s="5"/>
      <c r="D46" s="5"/>
      <c r="E46" s="23" t="s">
        <v>62</v>
      </c>
      <c r="F46" s="23"/>
      <c r="G46" s="5"/>
      <c r="H46" s="5"/>
      <c r="I46" s="5"/>
      <c r="K46" s="5"/>
      <c r="L46" s="5"/>
      <c r="M46" s="5"/>
      <c r="N46" s="5"/>
      <c r="O46" s="23" t="s">
        <v>62</v>
      </c>
      <c r="P46" s="23"/>
      <c r="Q46" s="5"/>
      <c r="R46" s="5"/>
      <c r="S46" s="5"/>
    </row>
    <row r="47" spans="1:19">
      <c r="A47" s="3" t="s">
        <v>0</v>
      </c>
      <c r="B47" s="3"/>
      <c r="C47" s="3">
        <v>1</v>
      </c>
      <c r="D47" s="3">
        <v>1.5</v>
      </c>
      <c r="E47" s="3">
        <v>2</v>
      </c>
      <c r="F47" s="3">
        <v>2.5</v>
      </c>
      <c r="G47" s="3">
        <v>3</v>
      </c>
      <c r="H47" s="3">
        <v>3.5</v>
      </c>
      <c r="I47" s="3">
        <v>4</v>
      </c>
      <c r="K47" s="3" t="s">
        <v>0</v>
      </c>
      <c r="L47" s="3"/>
      <c r="M47" s="3">
        <v>1</v>
      </c>
      <c r="N47" s="3">
        <v>1.5</v>
      </c>
      <c r="O47" s="3">
        <v>2</v>
      </c>
      <c r="P47" s="3">
        <v>2.5</v>
      </c>
      <c r="Q47" s="3">
        <v>3</v>
      </c>
      <c r="R47" s="3">
        <v>3.5</v>
      </c>
      <c r="S47" s="3">
        <v>4</v>
      </c>
    </row>
    <row r="48" spans="1:19">
      <c r="A48" s="3" t="s">
        <v>1</v>
      </c>
      <c r="B48" s="3"/>
      <c r="C48" s="3">
        <v>2.1000000000000001E-2</v>
      </c>
      <c r="D48" s="3">
        <v>1.0999999999999999E-2</v>
      </c>
      <c r="E48" s="3">
        <v>2E-3</v>
      </c>
      <c r="F48" s="3">
        <v>0</v>
      </c>
      <c r="G48" s="3">
        <v>0</v>
      </c>
      <c r="H48" s="3">
        <v>0</v>
      </c>
      <c r="I48" s="3">
        <v>0</v>
      </c>
      <c r="K48" s="3" t="s">
        <v>1</v>
      </c>
      <c r="L48" s="3"/>
      <c r="M48" s="3">
        <v>2.5999999999999999E-2</v>
      </c>
      <c r="N48" s="3">
        <v>1.7999999999999999E-2</v>
      </c>
      <c r="O48" s="3">
        <v>8.0000000000000002E-3</v>
      </c>
      <c r="P48" s="3">
        <v>5.0000000000000001E-3</v>
      </c>
      <c r="Q48" s="3">
        <v>3.0000000000000001E-3</v>
      </c>
      <c r="R48" s="3">
        <v>0</v>
      </c>
      <c r="S48" s="3">
        <v>0</v>
      </c>
    </row>
    <row r="49" spans="1:19">
      <c r="A49" s="3" t="s">
        <v>2</v>
      </c>
      <c r="B49" s="3">
        <v>0.03</v>
      </c>
      <c r="C49" s="3"/>
      <c r="D49" s="3"/>
      <c r="E49" s="3"/>
      <c r="F49" s="3"/>
      <c r="G49" s="3"/>
      <c r="H49" s="3"/>
      <c r="I49" s="3"/>
      <c r="K49" s="3" t="s">
        <v>2</v>
      </c>
      <c r="L49" s="3">
        <v>-1E-3</v>
      </c>
      <c r="M49" s="3"/>
      <c r="N49" s="3"/>
      <c r="O49" s="3"/>
      <c r="P49" s="3"/>
      <c r="Q49" s="3"/>
      <c r="R49" s="3"/>
      <c r="S49" s="3"/>
    </row>
    <row r="50" spans="1:19">
      <c r="A50" s="4" t="s">
        <v>3</v>
      </c>
      <c r="B50" s="4">
        <f>ROUND(SQRT(2.63487)*102.656,2)</f>
        <v>166.63</v>
      </c>
      <c r="C50" s="4"/>
      <c r="D50" s="4"/>
      <c r="E50" s="4"/>
      <c r="F50" s="4"/>
      <c r="G50" s="4"/>
      <c r="H50" s="4"/>
      <c r="I50" s="4"/>
      <c r="K50" s="4" t="s">
        <v>3</v>
      </c>
      <c r="L50" s="4">
        <f>ROUND(SQRT(2.91)*102.656,2)</f>
        <v>175.12</v>
      </c>
      <c r="M50" s="4"/>
      <c r="N50" s="4"/>
      <c r="O50" s="4"/>
      <c r="P50" s="4"/>
      <c r="Q50" s="4"/>
      <c r="R50" s="4"/>
      <c r="S50" s="4"/>
    </row>
    <row r="51" spans="1:19">
      <c r="A51" s="3"/>
      <c r="B51" s="3"/>
      <c r="C51" s="3"/>
      <c r="D51" s="3"/>
      <c r="E51" s="23" t="s">
        <v>61</v>
      </c>
      <c r="F51" s="23"/>
      <c r="G51" s="3"/>
      <c r="H51" s="3"/>
      <c r="I51" s="3"/>
      <c r="K51" s="5"/>
      <c r="L51" s="5"/>
      <c r="M51" s="5"/>
      <c r="N51" s="5"/>
      <c r="O51" s="23" t="s">
        <v>61</v>
      </c>
      <c r="P51" s="23"/>
      <c r="Q51" s="5"/>
      <c r="R51" s="5"/>
      <c r="S51" s="5"/>
    </row>
    <row r="52" spans="1:19">
      <c r="A52" s="3" t="s">
        <v>0</v>
      </c>
      <c r="B52" s="3"/>
      <c r="C52" s="3">
        <v>1</v>
      </c>
      <c r="D52" s="3">
        <v>1.5</v>
      </c>
      <c r="E52" s="3">
        <v>2</v>
      </c>
      <c r="F52" s="3">
        <v>2.5</v>
      </c>
      <c r="G52" s="3">
        <v>3</v>
      </c>
      <c r="H52" s="3">
        <v>3.5</v>
      </c>
      <c r="I52" s="3">
        <v>4</v>
      </c>
      <c r="K52" s="3" t="s">
        <v>0</v>
      </c>
      <c r="L52" s="3"/>
      <c r="M52" s="3">
        <v>1</v>
      </c>
      <c r="N52" s="3">
        <v>1.5</v>
      </c>
      <c r="O52" s="3">
        <v>2</v>
      </c>
      <c r="P52" s="3">
        <v>2.5</v>
      </c>
      <c r="Q52" s="3">
        <v>3</v>
      </c>
      <c r="R52" s="3">
        <v>3.5</v>
      </c>
      <c r="S52" s="3">
        <v>4</v>
      </c>
    </row>
    <row r="53" spans="1:19">
      <c r="A53" s="3" t="s">
        <v>1</v>
      </c>
      <c r="B53" s="3"/>
      <c r="C53" s="3">
        <v>2.1999999999999999E-2</v>
      </c>
      <c r="D53" s="3">
        <v>1.4999999999999999E-2</v>
      </c>
      <c r="E53" s="3">
        <v>8.0000000000000002E-3</v>
      </c>
      <c r="F53" s="3">
        <v>1E-3</v>
      </c>
      <c r="G53" s="3">
        <v>0</v>
      </c>
      <c r="H53" s="3">
        <v>0</v>
      </c>
      <c r="I53" s="3">
        <v>0</v>
      </c>
      <c r="K53" s="3" t="s">
        <v>1</v>
      </c>
      <c r="L53" s="3"/>
      <c r="M53" s="3">
        <v>2.4E-2</v>
      </c>
      <c r="N53" s="3">
        <v>1.7000000000000001E-2</v>
      </c>
      <c r="O53" s="3">
        <v>0.01</v>
      </c>
      <c r="P53" s="3">
        <v>3.0000000000000001E-3</v>
      </c>
      <c r="Q53" s="3">
        <v>1E-3</v>
      </c>
      <c r="R53" s="3">
        <v>0</v>
      </c>
      <c r="S53" s="3">
        <v>0</v>
      </c>
    </row>
    <row r="54" spans="1:19">
      <c r="A54" s="3" t="s">
        <v>2</v>
      </c>
      <c r="B54" s="3">
        <v>1.4E-2</v>
      </c>
      <c r="C54" s="3"/>
      <c r="D54" s="3"/>
      <c r="E54" s="3"/>
      <c r="F54" s="3"/>
      <c r="G54" s="3"/>
      <c r="H54" s="3"/>
      <c r="I54" s="3"/>
      <c r="K54" s="3" t="s">
        <v>2</v>
      </c>
      <c r="L54" s="3">
        <v>-1E-3</v>
      </c>
      <c r="M54" s="3"/>
      <c r="N54" s="3"/>
      <c r="O54" s="3"/>
      <c r="P54" s="3"/>
      <c r="Q54" s="3"/>
      <c r="R54" s="3"/>
      <c r="S54" s="3"/>
    </row>
    <row r="55" spans="1:19" ht="21" customHeight="1">
      <c r="A55" s="4" t="s">
        <v>3</v>
      </c>
      <c r="B55" s="4">
        <f>ROUND(SQRT(2.61123)*102.88,2)</f>
        <v>166.25</v>
      </c>
      <c r="C55" s="4"/>
      <c r="D55" s="4"/>
      <c r="E55" s="4"/>
      <c r="F55" s="4"/>
      <c r="G55" s="4"/>
      <c r="H55" s="4"/>
      <c r="I55" s="4"/>
      <c r="K55" s="4" t="s">
        <v>3</v>
      </c>
      <c r="L55" s="4">
        <f>ROUND(SQRT(2.91)*102.88,2)</f>
        <v>175.5</v>
      </c>
      <c r="M55" s="4"/>
      <c r="N55" s="4"/>
      <c r="O55" s="4"/>
      <c r="P55" s="4"/>
      <c r="Q55" s="4"/>
      <c r="R55" s="4"/>
      <c r="S55" s="4"/>
    </row>
    <row r="56" spans="1:19" ht="16" customHeigh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8" spans="1:19">
      <c r="E58" s="1"/>
      <c r="F58" s="1"/>
    </row>
  </sheetData>
  <mergeCells count="22">
    <mergeCell ref="O31:P31"/>
    <mergeCell ref="O26:P26"/>
    <mergeCell ref="O21:P21"/>
    <mergeCell ref="O16:P16"/>
    <mergeCell ref="O11:P11"/>
    <mergeCell ref="E36:F36"/>
    <mergeCell ref="E46:F46"/>
    <mergeCell ref="E51:F51"/>
    <mergeCell ref="O51:P51"/>
    <mergeCell ref="O46:P46"/>
    <mergeCell ref="O41:P41"/>
    <mergeCell ref="O36:P36"/>
    <mergeCell ref="E11:F11"/>
    <mergeCell ref="E16:F16"/>
    <mergeCell ref="E21:F21"/>
    <mergeCell ref="E26:F26"/>
    <mergeCell ref="E31:F31"/>
    <mergeCell ref="F1:N2"/>
    <mergeCell ref="E6:F6"/>
    <mergeCell ref="A4:I5"/>
    <mergeCell ref="K4:S5"/>
    <mergeCell ref="O6:P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5E87-994A-234E-85B2-FB08E4517443}">
  <dimension ref="A1:W55"/>
  <sheetViews>
    <sheetView topLeftCell="A20" zoomScaleNormal="100" workbookViewId="0">
      <selection activeCell="G1" sqref="G1:O2"/>
    </sheetView>
  </sheetViews>
  <sheetFormatPr baseColWidth="10" defaultRowHeight="16"/>
  <sheetData>
    <row r="1" spans="1:23" ht="16" customHeight="1">
      <c r="G1" s="13" t="s">
        <v>66</v>
      </c>
      <c r="H1" s="13"/>
      <c r="I1" s="13"/>
      <c r="J1" s="13"/>
      <c r="K1" s="13"/>
      <c r="L1" s="13"/>
      <c r="M1" s="13"/>
      <c r="N1" s="13"/>
      <c r="O1" s="13"/>
    </row>
    <row r="2" spans="1:23" ht="16" customHeight="1">
      <c r="G2" s="13"/>
      <c r="H2" s="13"/>
      <c r="I2" s="13"/>
      <c r="J2" s="13"/>
      <c r="K2" s="13"/>
      <c r="L2" s="13"/>
      <c r="M2" s="13"/>
      <c r="N2" s="13"/>
      <c r="O2" s="13"/>
    </row>
    <row r="4" spans="1:23">
      <c r="A4" s="19" t="s">
        <v>7</v>
      </c>
      <c r="B4" s="19"/>
      <c r="C4" s="19"/>
      <c r="D4" s="19"/>
      <c r="E4" s="19"/>
      <c r="F4" s="19"/>
      <c r="G4" s="19"/>
      <c r="H4" s="19"/>
      <c r="I4" s="19"/>
      <c r="J4" s="19"/>
      <c r="K4" s="19"/>
      <c r="M4" s="22" t="s">
        <v>8</v>
      </c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>
      <c r="A6" s="7"/>
      <c r="B6" s="7"/>
      <c r="C6" s="7"/>
      <c r="D6" s="7"/>
      <c r="E6" s="20" t="s">
        <v>42</v>
      </c>
      <c r="F6" s="20"/>
      <c r="G6" s="7"/>
      <c r="H6" s="7"/>
      <c r="I6" s="7"/>
      <c r="J6" s="3"/>
      <c r="K6" s="3"/>
      <c r="M6" s="7"/>
      <c r="N6" s="7"/>
      <c r="O6" s="7"/>
      <c r="P6" s="7"/>
      <c r="Q6" s="20" t="s">
        <v>42</v>
      </c>
      <c r="R6" s="20"/>
      <c r="S6" s="7"/>
      <c r="T6" s="7"/>
      <c r="U6" s="7"/>
      <c r="V6" s="3"/>
      <c r="W6" s="3"/>
    </row>
    <row r="7" spans="1:23">
      <c r="A7" s="7" t="s">
        <v>0</v>
      </c>
      <c r="B7" s="7"/>
      <c r="C7" s="3">
        <v>1</v>
      </c>
      <c r="D7" s="3">
        <v>1.0900000000000001</v>
      </c>
      <c r="E7" s="3">
        <v>1.18</v>
      </c>
      <c r="F7" s="3">
        <v>1.28</v>
      </c>
      <c r="G7" s="3">
        <v>1.37</v>
      </c>
      <c r="H7" s="3">
        <v>1.46</v>
      </c>
      <c r="I7" s="3">
        <v>1.56</v>
      </c>
      <c r="J7" s="3">
        <v>1.66</v>
      </c>
      <c r="K7" s="3">
        <v>1.75</v>
      </c>
      <c r="M7" s="7" t="s">
        <v>0</v>
      </c>
      <c r="N7" s="7"/>
      <c r="O7" s="3">
        <v>1</v>
      </c>
      <c r="P7" s="3">
        <v>1.0900000000000001</v>
      </c>
      <c r="Q7" s="3">
        <v>1.18</v>
      </c>
      <c r="R7" s="3">
        <v>1.28</v>
      </c>
      <c r="S7" s="3">
        <v>1.37</v>
      </c>
      <c r="T7" s="3">
        <v>1.46</v>
      </c>
      <c r="U7" s="3">
        <v>1.56</v>
      </c>
      <c r="V7" s="3">
        <v>1.66</v>
      </c>
      <c r="W7" s="3">
        <v>1.75</v>
      </c>
    </row>
    <row r="8" spans="1:23">
      <c r="A8" s="7" t="s">
        <v>1</v>
      </c>
      <c r="B8" s="7"/>
      <c r="C8" s="7">
        <v>2.3E-2</v>
      </c>
      <c r="D8" s="7">
        <v>1.7999999999999999E-2</v>
      </c>
      <c r="E8" s="7">
        <v>1.4E-2</v>
      </c>
      <c r="F8" s="7">
        <v>0.01</v>
      </c>
      <c r="G8" s="7">
        <v>5.0000000000000001E-3</v>
      </c>
      <c r="H8" s="7">
        <v>1E-3</v>
      </c>
      <c r="I8" s="7">
        <v>0</v>
      </c>
      <c r="J8" s="10">
        <v>0</v>
      </c>
      <c r="K8" s="10">
        <v>0</v>
      </c>
      <c r="M8" s="7" t="s">
        <v>1</v>
      </c>
      <c r="N8" s="7"/>
      <c r="O8" s="7">
        <v>3.5000000000000003E-2</v>
      </c>
      <c r="P8" s="7">
        <v>3.4000000000000002E-2</v>
      </c>
      <c r="Q8" s="7">
        <v>2.9000000000000001E-2</v>
      </c>
      <c r="R8" s="7">
        <v>2.4E-2</v>
      </c>
      <c r="S8" s="7">
        <v>0.02</v>
      </c>
      <c r="T8" s="7">
        <v>1.7000000000000001E-2</v>
      </c>
      <c r="U8" s="7">
        <v>1.6E-2</v>
      </c>
      <c r="V8" s="10">
        <v>1.4E-2</v>
      </c>
      <c r="W8" s="10">
        <v>1.2E-2</v>
      </c>
    </row>
    <row r="9" spans="1:23">
      <c r="A9" s="7" t="s">
        <v>2</v>
      </c>
      <c r="B9" s="7">
        <v>2.3E-2</v>
      </c>
      <c r="C9" s="7"/>
      <c r="D9" s="7"/>
      <c r="E9" s="7"/>
      <c r="F9" s="7"/>
      <c r="G9" s="7"/>
      <c r="H9" s="7"/>
      <c r="I9" s="7"/>
      <c r="J9" s="3"/>
      <c r="K9" s="3"/>
      <c r="M9" s="7" t="s">
        <v>2</v>
      </c>
      <c r="N9" s="7">
        <v>-1E-3</v>
      </c>
      <c r="O9" s="7"/>
      <c r="P9" s="7"/>
      <c r="Q9" s="7"/>
      <c r="R9" s="7"/>
      <c r="S9" s="7"/>
      <c r="T9" s="7"/>
      <c r="U9" s="7"/>
      <c r="V9" s="3"/>
      <c r="W9" s="3"/>
    </row>
    <row r="10" spans="1:23">
      <c r="A10" s="8" t="s">
        <v>3</v>
      </c>
      <c r="B10" s="8">
        <f>ROUND(SQRT(1.50309)*102.82,2)</f>
        <v>126.06</v>
      </c>
      <c r="C10" s="8"/>
      <c r="D10" s="8"/>
      <c r="E10" s="8"/>
      <c r="F10" s="8"/>
      <c r="G10" s="8"/>
      <c r="H10" s="8"/>
      <c r="I10" s="8"/>
      <c r="J10" s="4"/>
      <c r="K10" s="4"/>
      <c r="M10" s="8" t="s">
        <v>3</v>
      </c>
      <c r="N10" s="8">
        <f>ROUND(SQRT(2.91)*102.82,2)</f>
        <v>175.4</v>
      </c>
      <c r="O10" s="4"/>
      <c r="P10" s="8"/>
      <c r="Q10" s="8"/>
      <c r="R10" s="8"/>
      <c r="S10" s="8"/>
      <c r="T10" s="8"/>
      <c r="U10" s="8"/>
      <c r="V10" s="4"/>
      <c r="W10" s="4"/>
    </row>
    <row r="11" spans="1:23">
      <c r="A11" s="9"/>
      <c r="B11" s="9"/>
      <c r="C11" s="9"/>
      <c r="D11" s="9"/>
      <c r="E11" s="18" t="s">
        <v>43</v>
      </c>
      <c r="F11" s="18"/>
      <c r="G11" s="9"/>
      <c r="H11" s="9"/>
      <c r="I11" s="9"/>
      <c r="J11" s="5"/>
      <c r="K11" s="5"/>
      <c r="M11" s="9"/>
      <c r="N11" s="9"/>
      <c r="O11" s="9"/>
      <c r="P11" s="9"/>
      <c r="Q11" s="18" t="s">
        <v>43</v>
      </c>
      <c r="R11" s="18"/>
      <c r="S11" s="9"/>
      <c r="T11" s="9"/>
      <c r="U11" s="9"/>
      <c r="V11" s="5"/>
      <c r="W11" s="5"/>
    </row>
    <row r="12" spans="1:23">
      <c r="A12" s="7" t="s">
        <v>0</v>
      </c>
      <c r="B12" s="7"/>
      <c r="C12" s="3">
        <v>1</v>
      </c>
      <c r="D12" s="3">
        <v>1.0900000000000001</v>
      </c>
      <c r="E12" s="3">
        <v>1.18</v>
      </c>
      <c r="F12" s="3">
        <v>1.28</v>
      </c>
      <c r="G12" s="3">
        <v>1.37</v>
      </c>
      <c r="H12" s="3">
        <v>1.46</v>
      </c>
      <c r="I12" s="3">
        <v>1.56</v>
      </c>
      <c r="J12" s="3">
        <v>1.66</v>
      </c>
      <c r="K12" s="3">
        <v>1.75</v>
      </c>
      <c r="M12" s="7" t="s">
        <v>0</v>
      </c>
      <c r="N12" s="7"/>
      <c r="O12" s="3">
        <v>1</v>
      </c>
      <c r="P12" s="3">
        <v>1.0900000000000001</v>
      </c>
      <c r="Q12" s="3">
        <v>1.18</v>
      </c>
      <c r="R12" s="3">
        <v>1.28</v>
      </c>
      <c r="S12" s="3">
        <v>1.37</v>
      </c>
      <c r="T12" s="3">
        <v>1.46</v>
      </c>
      <c r="U12" s="3">
        <v>1.56</v>
      </c>
      <c r="V12" s="3">
        <v>1.66</v>
      </c>
      <c r="W12" s="3">
        <v>1.75</v>
      </c>
    </row>
    <row r="13" spans="1:23">
      <c r="A13" s="7" t="s">
        <v>1</v>
      </c>
      <c r="B13" s="7"/>
      <c r="C13" s="7">
        <v>2.1999999999999999E-2</v>
      </c>
      <c r="D13" s="7">
        <v>1.7000000000000001E-2</v>
      </c>
      <c r="E13" s="7">
        <v>1.2999999999999999E-2</v>
      </c>
      <c r="F13" s="7">
        <v>8.9999999999999993E-3</v>
      </c>
      <c r="G13" s="7">
        <v>5.0000000000000001E-3</v>
      </c>
      <c r="H13" s="7">
        <v>1E-3</v>
      </c>
      <c r="I13" s="7">
        <v>0</v>
      </c>
      <c r="J13" s="10">
        <v>0</v>
      </c>
      <c r="K13" s="10">
        <v>0</v>
      </c>
      <c r="M13" s="7" t="s">
        <v>1</v>
      </c>
      <c r="N13" s="7"/>
      <c r="O13" s="7">
        <v>3.6999999999999998E-2</v>
      </c>
      <c r="P13" s="7">
        <v>3.2000000000000001E-2</v>
      </c>
      <c r="Q13" s="7">
        <v>2.9000000000000001E-2</v>
      </c>
      <c r="R13" s="7">
        <v>2.5000000000000001E-2</v>
      </c>
      <c r="S13" s="7">
        <v>0.02</v>
      </c>
      <c r="T13" s="7">
        <v>1.6E-2</v>
      </c>
      <c r="U13" s="7">
        <v>1.4E-2</v>
      </c>
      <c r="V13" s="10">
        <v>1.2999999999999999E-2</v>
      </c>
      <c r="W13" s="10">
        <v>1.2999999999999999E-2</v>
      </c>
    </row>
    <row r="14" spans="1:23">
      <c r="A14" s="7" t="s">
        <v>2</v>
      </c>
      <c r="B14" s="7">
        <v>2.4E-2</v>
      </c>
      <c r="C14" s="7"/>
      <c r="D14" s="7"/>
      <c r="E14" s="7"/>
      <c r="F14" s="7"/>
      <c r="G14" s="7"/>
      <c r="H14" s="7"/>
      <c r="I14" s="7"/>
      <c r="J14" s="3"/>
      <c r="K14" s="3"/>
      <c r="M14" s="7" t="s">
        <v>2</v>
      </c>
      <c r="N14" s="7">
        <v>-1E-3</v>
      </c>
      <c r="O14" s="7"/>
      <c r="P14" s="7"/>
      <c r="Q14" s="7"/>
      <c r="R14" s="7"/>
      <c r="S14" s="7"/>
      <c r="T14" s="7"/>
      <c r="U14" s="7"/>
      <c r="V14" s="3"/>
      <c r="W14" s="3"/>
    </row>
    <row r="15" spans="1:23">
      <c r="A15" s="7" t="s">
        <v>3</v>
      </c>
      <c r="B15" s="3">
        <f>ROUND(SQRT(1.5282)*102.612,2)</f>
        <v>126.85</v>
      </c>
      <c r="C15" s="7"/>
      <c r="D15" s="7"/>
      <c r="E15" s="7"/>
      <c r="F15" s="7"/>
      <c r="G15" s="7"/>
      <c r="H15" s="7"/>
      <c r="I15" s="7"/>
      <c r="J15" s="3"/>
      <c r="K15" s="3"/>
      <c r="M15" s="8" t="s">
        <v>3</v>
      </c>
      <c r="N15" s="4">
        <f>ROUND(SQRT(2.91)*102.612,2)</f>
        <v>175.04</v>
      </c>
      <c r="O15" s="8"/>
      <c r="P15" s="8"/>
      <c r="Q15" s="8"/>
      <c r="R15" s="8"/>
      <c r="S15" s="8"/>
      <c r="T15" s="8"/>
      <c r="U15" s="8"/>
      <c r="V15" s="4"/>
      <c r="W15" s="4"/>
    </row>
    <row r="16" spans="1:23">
      <c r="A16" s="8"/>
      <c r="B16" s="8"/>
      <c r="C16" s="8"/>
      <c r="D16" s="8"/>
      <c r="E16" s="21" t="s">
        <v>44</v>
      </c>
      <c r="F16" s="21"/>
      <c r="G16" s="8"/>
      <c r="H16" s="8"/>
      <c r="I16" s="8"/>
      <c r="J16" s="4"/>
      <c r="K16" s="4"/>
      <c r="M16" s="9"/>
      <c r="N16" s="9"/>
      <c r="O16" s="9"/>
      <c r="P16" s="9"/>
      <c r="Q16" s="18" t="s">
        <v>44</v>
      </c>
      <c r="R16" s="18"/>
      <c r="S16" s="9"/>
      <c r="T16" s="9"/>
      <c r="U16" s="9"/>
      <c r="V16" s="5"/>
      <c r="W16" s="5"/>
    </row>
    <row r="17" spans="1:23">
      <c r="A17" s="9" t="s">
        <v>0</v>
      </c>
      <c r="B17" s="9"/>
      <c r="C17" s="5">
        <v>1</v>
      </c>
      <c r="D17" s="5">
        <v>1.0900000000000001</v>
      </c>
      <c r="E17" s="5">
        <v>1.18</v>
      </c>
      <c r="F17" s="5">
        <v>1.28</v>
      </c>
      <c r="G17" s="5">
        <v>1.37</v>
      </c>
      <c r="H17" s="5">
        <v>1.46</v>
      </c>
      <c r="I17" s="5">
        <v>1.56</v>
      </c>
      <c r="J17" s="5">
        <v>1.66</v>
      </c>
      <c r="K17" s="5">
        <v>1.75</v>
      </c>
      <c r="M17" s="7" t="s">
        <v>0</v>
      </c>
      <c r="N17" s="7"/>
      <c r="O17" s="3">
        <v>1</v>
      </c>
      <c r="P17" s="3">
        <v>1.0900000000000001</v>
      </c>
      <c r="Q17" s="3">
        <v>1.18</v>
      </c>
      <c r="R17" s="3">
        <v>1.28</v>
      </c>
      <c r="S17" s="3">
        <v>1.37</v>
      </c>
      <c r="T17" s="3">
        <v>1.46</v>
      </c>
      <c r="U17" s="3">
        <v>1.56</v>
      </c>
      <c r="V17" s="3">
        <v>1.66</v>
      </c>
      <c r="W17" s="3">
        <v>1.75</v>
      </c>
    </row>
    <row r="18" spans="1:23">
      <c r="A18" s="7" t="s">
        <v>1</v>
      </c>
      <c r="B18" s="7"/>
      <c r="C18" s="7">
        <v>2.3E-2</v>
      </c>
      <c r="D18" s="7">
        <v>1.7000000000000001E-2</v>
      </c>
      <c r="E18" s="7">
        <v>1.2E-2</v>
      </c>
      <c r="F18" s="7">
        <v>6.0000000000000001E-3</v>
      </c>
      <c r="G18" s="7">
        <v>3.0000000000000001E-3</v>
      </c>
      <c r="H18" s="7">
        <v>0</v>
      </c>
      <c r="I18" s="7">
        <v>0</v>
      </c>
      <c r="J18" s="10">
        <v>0</v>
      </c>
      <c r="K18" s="10">
        <v>0</v>
      </c>
      <c r="M18" s="7" t="s">
        <v>1</v>
      </c>
      <c r="N18" s="7"/>
      <c r="O18" s="7">
        <v>2.8000000000000001E-2</v>
      </c>
      <c r="P18" s="7">
        <v>2.9000000000000001E-2</v>
      </c>
      <c r="Q18" s="7">
        <v>2.7E-2</v>
      </c>
      <c r="R18" s="7">
        <v>2.3E-2</v>
      </c>
      <c r="S18" s="7">
        <v>0.02</v>
      </c>
      <c r="T18" s="7">
        <v>1.7000000000000001E-2</v>
      </c>
      <c r="U18" s="7">
        <v>1.4E-2</v>
      </c>
      <c r="V18" s="10">
        <v>1.2999999999999999E-2</v>
      </c>
      <c r="W18" s="10">
        <v>1.2E-2</v>
      </c>
    </row>
    <row r="19" spans="1:23">
      <c r="A19" s="7" t="s">
        <v>2</v>
      </c>
      <c r="B19" s="7">
        <v>2.4E-2</v>
      </c>
      <c r="C19" s="7"/>
      <c r="D19" s="7"/>
      <c r="E19" s="7"/>
      <c r="F19" s="7"/>
      <c r="G19" s="7"/>
      <c r="H19" s="7"/>
      <c r="I19" s="7"/>
      <c r="J19" s="3"/>
      <c r="K19" s="3"/>
      <c r="M19" s="7" t="s">
        <v>2</v>
      </c>
      <c r="N19" s="7">
        <v>-1E-3</v>
      </c>
      <c r="O19" s="7"/>
      <c r="P19" s="7"/>
      <c r="Q19" s="7"/>
      <c r="R19" s="7"/>
      <c r="S19" s="7"/>
      <c r="T19" s="7"/>
      <c r="U19" s="7"/>
      <c r="V19" s="3"/>
      <c r="W19" s="3"/>
    </row>
    <row r="20" spans="1:23">
      <c r="A20" s="7" t="s">
        <v>3</v>
      </c>
      <c r="B20" s="3">
        <f>ROUND(SQRT(1.51989)*103.014,2)</f>
        <v>127</v>
      </c>
      <c r="C20" s="7"/>
      <c r="D20" s="7"/>
      <c r="E20" s="7"/>
      <c r="F20" s="7"/>
      <c r="G20" s="7"/>
      <c r="H20" s="7"/>
      <c r="I20" s="7"/>
      <c r="J20" s="3"/>
      <c r="K20" s="3"/>
      <c r="M20" s="8" t="s">
        <v>3</v>
      </c>
      <c r="N20" s="4">
        <f>ROUND(SQRT(2.91)*103.014,2)</f>
        <v>175.73</v>
      </c>
      <c r="O20" s="8"/>
      <c r="P20" s="8"/>
      <c r="Q20" s="8"/>
      <c r="R20" s="8"/>
      <c r="S20" s="8"/>
      <c r="T20" s="8"/>
      <c r="U20" s="8"/>
      <c r="V20" s="4"/>
      <c r="W20" s="4"/>
    </row>
    <row r="21" spans="1:23">
      <c r="A21" s="8"/>
      <c r="B21" s="4"/>
      <c r="C21" s="8"/>
      <c r="D21" s="8"/>
      <c r="E21" s="21" t="s">
        <v>45</v>
      </c>
      <c r="F21" s="21"/>
      <c r="G21" s="8"/>
      <c r="H21" s="8"/>
      <c r="I21" s="8"/>
      <c r="J21" s="4"/>
      <c r="K21" s="4"/>
      <c r="M21" s="9"/>
      <c r="N21" s="9"/>
      <c r="O21" s="9"/>
      <c r="P21" s="9"/>
      <c r="Q21" s="18" t="s">
        <v>45</v>
      </c>
      <c r="R21" s="18"/>
      <c r="S21" s="9"/>
      <c r="T21" s="9"/>
      <c r="U21" s="9"/>
      <c r="V21" s="5"/>
      <c r="W21" s="5"/>
    </row>
    <row r="22" spans="1:23">
      <c r="A22" s="9" t="s">
        <v>0</v>
      </c>
      <c r="B22" s="5"/>
      <c r="C22" s="5">
        <v>1</v>
      </c>
      <c r="D22" s="5">
        <v>1.0900000000000001</v>
      </c>
      <c r="E22" s="5">
        <v>1.18</v>
      </c>
      <c r="F22" s="5">
        <v>1.28</v>
      </c>
      <c r="G22" s="5">
        <v>1.37</v>
      </c>
      <c r="H22" s="5">
        <v>1.46</v>
      </c>
      <c r="I22" s="5">
        <v>1.56</v>
      </c>
      <c r="J22" s="5">
        <v>1.66</v>
      </c>
      <c r="K22" s="5">
        <v>1.75</v>
      </c>
      <c r="M22" s="7" t="s">
        <v>0</v>
      </c>
      <c r="N22" s="7"/>
      <c r="O22" s="3">
        <v>1</v>
      </c>
      <c r="P22" s="3">
        <v>1.0900000000000001</v>
      </c>
      <c r="Q22" s="3">
        <v>1.18</v>
      </c>
      <c r="R22" s="3">
        <v>1.28</v>
      </c>
      <c r="S22" s="3">
        <v>1.37</v>
      </c>
      <c r="T22" s="3">
        <v>1.46</v>
      </c>
      <c r="U22" s="3">
        <v>1.56</v>
      </c>
      <c r="V22" s="3">
        <v>1.66</v>
      </c>
      <c r="W22" s="3">
        <v>1.75</v>
      </c>
    </row>
    <row r="23" spans="1:23">
      <c r="A23" s="7" t="s">
        <v>1</v>
      </c>
      <c r="B23" s="3"/>
      <c r="C23" s="7">
        <v>2.1000000000000001E-2</v>
      </c>
      <c r="D23" s="7">
        <v>1.7999999999999999E-2</v>
      </c>
      <c r="E23" s="7">
        <v>1.4E-2</v>
      </c>
      <c r="F23" s="7">
        <v>0.01</v>
      </c>
      <c r="G23" s="7">
        <v>6.0000000000000001E-3</v>
      </c>
      <c r="H23" s="7">
        <v>2E-3</v>
      </c>
      <c r="I23" s="7">
        <v>0</v>
      </c>
      <c r="J23" s="10">
        <v>0</v>
      </c>
      <c r="K23" s="10">
        <v>0</v>
      </c>
      <c r="M23" s="7" t="s">
        <v>1</v>
      </c>
      <c r="N23" s="7"/>
      <c r="O23" s="7">
        <v>3.2000000000000001E-2</v>
      </c>
      <c r="P23" s="7">
        <v>3.3000000000000002E-2</v>
      </c>
      <c r="Q23" s="7">
        <v>3.1E-2</v>
      </c>
      <c r="R23" s="7">
        <v>2.7E-2</v>
      </c>
      <c r="S23" s="7">
        <v>2.1999999999999999E-2</v>
      </c>
      <c r="T23" s="7">
        <v>1.9E-2</v>
      </c>
      <c r="U23" s="7">
        <v>1.7000000000000001E-2</v>
      </c>
      <c r="V23" s="10">
        <v>1.4999999999999999E-2</v>
      </c>
      <c r="W23" s="10">
        <v>1.2E-2</v>
      </c>
    </row>
    <row r="24" spans="1:23">
      <c r="A24" s="7" t="s">
        <v>2</v>
      </c>
      <c r="B24" s="3">
        <v>3.1E-2</v>
      </c>
      <c r="C24" s="7"/>
      <c r="D24" s="7"/>
      <c r="E24" s="7"/>
      <c r="F24" s="7"/>
      <c r="G24" s="7"/>
      <c r="H24" s="7"/>
      <c r="I24" s="7"/>
      <c r="J24" s="3"/>
      <c r="K24" s="3"/>
      <c r="M24" s="7" t="s">
        <v>2</v>
      </c>
      <c r="N24" s="7">
        <v>-1E-3</v>
      </c>
      <c r="O24" s="7"/>
      <c r="P24" s="7"/>
      <c r="Q24" s="7"/>
      <c r="R24" s="7"/>
      <c r="S24" s="7"/>
      <c r="T24" s="7"/>
      <c r="U24" s="7"/>
      <c r="V24" s="3"/>
      <c r="W24" s="3"/>
    </row>
    <row r="25" spans="1:23">
      <c r="A25" s="7" t="s">
        <v>3</v>
      </c>
      <c r="B25" s="3">
        <f>ROUND(SQRT(1.51989)*102.328,2)</f>
        <v>126.15</v>
      </c>
      <c r="C25" s="7"/>
      <c r="D25" s="7"/>
      <c r="E25" s="7"/>
      <c r="F25" s="7"/>
      <c r="G25" s="7"/>
      <c r="H25" s="7"/>
      <c r="I25" s="7"/>
      <c r="J25" s="3"/>
      <c r="K25" s="3"/>
      <c r="M25" s="8" t="s">
        <v>3</v>
      </c>
      <c r="N25" s="4">
        <f>ROUND(SQRT(2.91)*102.328,2)</f>
        <v>174.56</v>
      </c>
      <c r="O25" s="8"/>
      <c r="P25" s="8"/>
      <c r="Q25" s="8"/>
      <c r="R25" s="8"/>
      <c r="S25" s="8"/>
      <c r="T25" s="8"/>
      <c r="U25" s="8"/>
      <c r="V25" s="4"/>
      <c r="W25" s="4"/>
    </row>
    <row r="26" spans="1:23">
      <c r="A26" s="8"/>
      <c r="B26" s="8"/>
      <c r="C26" s="8"/>
      <c r="D26" s="8"/>
      <c r="E26" s="21" t="s">
        <v>46</v>
      </c>
      <c r="F26" s="21"/>
      <c r="G26" s="8"/>
      <c r="H26" s="8"/>
      <c r="I26" s="8"/>
      <c r="J26" s="4"/>
      <c r="K26" s="4"/>
      <c r="M26" s="9"/>
      <c r="N26" s="5"/>
      <c r="O26" s="9"/>
      <c r="P26" s="9"/>
      <c r="Q26" s="18" t="s">
        <v>46</v>
      </c>
      <c r="R26" s="18"/>
      <c r="S26" s="9"/>
      <c r="T26" s="9"/>
      <c r="U26" s="9"/>
      <c r="V26" s="5"/>
      <c r="W26" s="5"/>
    </row>
    <row r="27" spans="1:23">
      <c r="A27" s="9" t="s">
        <v>0</v>
      </c>
      <c r="B27" s="9"/>
      <c r="C27" s="5">
        <v>1</v>
      </c>
      <c r="D27" s="5">
        <v>1.0900000000000001</v>
      </c>
      <c r="E27" s="5">
        <v>1.18</v>
      </c>
      <c r="F27" s="5">
        <v>1.28</v>
      </c>
      <c r="G27" s="5">
        <v>1.37</v>
      </c>
      <c r="H27" s="5">
        <v>1.46</v>
      </c>
      <c r="I27" s="5">
        <v>1.56</v>
      </c>
      <c r="J27" s="5">
        <v>1.66</v>
      </c>
      <c r="K27" s="5">
        <v>1.75</v>
      </c>
      <c r="M27" s="7" t="s">
        <v>0</v>
      </c>
      <c r="N27" s="3"/>
      <c r="O27" s="3">
        <v>1</v>
      </c>
      <c r="P27" s="3">
        <v>1.0900000000000001</v>
      </c>
      <c r="Q27" s="3">
        <v>1.18</v>
      </c>
      <c r="R27" s="3">
        <v>1.28</v>
      </c>
      <c r="S27" s="3">
        <v>1.37</v>
      </c>
      <c r="T27" s="3">
        <v>1.46</v>
      </c>
      <c r="U27" s="3">
        <v>1.56</v>
      </c>
      <c r="V27" s="3">
        <v>1.66</v>
      </c>
      <c r="W27" s="3">
        <v>1.75</v>
      </c>
    </row>
    <row r="28" spans="1:23">
      <c r="A28" s="7" t="s">
        <v>1</v>
      </c>
      <c r="B28" s="7"/>
      <c r="C28" s="7">
        <v>1.9E-2</v>
      </c>
      <c r="D28" s="7">
        <v>1.4E-2</v>
      </c>
      <c r="E28" s="7">
        <v>0.01</v>
      </c>
      <c r="F28" s="7">
        <v>5.0000000000000001E-3</v>
      </c>
      <c r="G28" s="7">
        <v>2E-3</v>
      </c>
      <c r="H28" s="7">
        <v>0</v>
      </c>
      <c r="I28" s="7">
        <v>0</v>
      </c>
      <c r="J28" s="10">
        <v>0</v>
      </c>
      <c r="K28" s="10">
        <v>0</v>
      </c>
      <c r="M28" s="7" t="s">
        <v>1</v>
      </c>
      <c r="N28" s="3"/>
      <c r="O28" s="7">
        <v>3.9E-2</v>
      </c>
      <c r="P28" s="7">
        <v>3.5000000000000003E-2</v>
      </c>
      <c r="Q28" s="7">
        <v>0.03</v>
      </c>
      <c r="R28" s="7">
        <v>2.5000000000000001E-2</v>
      </c>
      <c r="S28" s="7">
        <v>2.1999999999999999E-2</v>
      </c>
      <c r="T28" s="7">
        <v>1.7999999999999999E-2</v>
      </c>
      <c r="U28" s="7">
        <v>1.4999999999999999E-2</v>
      </c>
      <c r="V28" s="10">
        <v>1.2999999999999999E-2</v>
      </c>
      <c r="W28" s="10">
        <v>0.01</v>
      </c>
    </row>
    <row r="29" spans="1:23">
      <c r="A29" s="7" t="s">
        <v>2</v>
      </c>
      <c r="B29" s="7">
        <v>4.8000000000000001E-2</v>
      </c>
      <c r="C29" s="7"/>
      <c r="D29" s="7"/>
      <c r="E29" s="7"/>
      <c r="F29" s="7"/>
      <c r="G29" s="7"/>
      <c r="H29" s="7"/>
      <c r="I29" s="7"/>
      <c r="J29" s="3"/>
      <c r="K29" s="3"/>
      <c r="M29" s="7" t="s">
        <v>2</v>
      </c>
      <c r="N29" s="3">
        <v>-1E-3</v>
      </c>
      <c r="O29" s="7"/>
      <c r="P29" s="7"/>
      <c r="Q29" s="7"/>
      <c r="R29" s="7"/>
      <c r="S29" s="7"/>
      <c r="T29" s="7"/>
      <c r="U29" s="7"/>
      <c r="V29" s="3"/>
      <c r="W29" s="3"/>
    </row>
    <row r="30" spans="1:23">
      <c r="A30" s="8" t="s">
        <v>3</v>
      </c>
      <c r="B30" s="4">
        <f>ROUND(SQRT(1.51421)*102.673,2)</f>
        <v>126.34</v>
      </c>
      <c r="C30" s="8"/>
      <c r="D30" s="8"/>
      <c r="E30" s="8"/>
      <c r="F30" s="8"/>
      <c r="G30" s="8"/>
      <c r="H30" s="8"/>
      <c r="I30" s="8"/>
      <c r="J30" s="4"/>
      <c r="K30" s="4"/>
      <c r="M30" s="8" t="s">
        <v>3</v>
      </c>
      <c r="N30" s="4">
        <f>ROUND(SQRT(2.91)*102.673,2)</f>
        <v>175.15</v>
      </c>
      <c r="O30" s="8"/>
      <c r="P30" s="8"/>
      <c r="Q30" s="8"/>
      <c r="R30" s="8"/>
      <c r="S30" s="8"/>
      <c r="T30" s="8"/>
      <c r="U30" s="8"/>
      <c r="V30" s="4"/>
      <c r="W30" s="4"/>
    </row>
    <row r="31" spans="1:23">
      <c r="A31" s="9"/>
      <c r="B31" s="9"/>
      <c r="C31" s="9"/>
      <c r="D31" s="9"/>
      <c r="E31" s="18" t="s">
        <v>47</v>
      </c>
      <c r="F31" s="18"/>
      <c r="G31" s="9"/>
      <c r="H31" s="9"/>
      <c r="I31" s="9"/>
      <c r="J31" s="5"/>
      <c r="K31" s="5"/>
      <c r="M31" s="9"/>
      <c r="N31" s="9"/>
      <c r="O31" s="9"/>
      <c r="P31" s="9"/>
      <c r="Q31" s="18" t="s">
        <v>47</v>
      </c>
      <c r="R31" s="18"/>
      <c r="S31" s="9"/>
      <c r="T31" s="9"/>
      <c r="U31" s="9"/>
      <c r="V31" s="5"/>
      <c r="W31" s="5"/>
    </row>
    <row r="32" spans="1:23">
      <c r="A32" s="7" t="s">
        <v>0</v>
      </c>
      <c r="B32" s="7"/>
      <c r="C32" s="3">
        <v>1</v>
      </c>
      <c r="D32" s="3">
        <v>1.0900000000000001</v>
      </c>
      <c r="E32" s="3">
        <v>1.18</v>
      </c>
      <c r="F32" s="3">
        <v>1.28</v>
      </c>
      <c r="G32" s="3">
        <v>1.37</v>
      </c>
      <c r="H32" s="3">
        <v>1.46</v>
      </c>
      <c r="I32" s="3">
        <v>1.56</v>
      </c>
      <c r="J32" s="3">
        <v>1.66</v>
      </c>
      <c r="K32" s="3">
        <v>1.75</v>
      </c>
      <c r="M32" s="7" t="s">
        <v>0</v>
      </c>
      <c r="N32" s="7"/>
      <c r="O32" s="3">
        <v>1</v>
      </c>
      <c r="P32" s="3">
        <v>1.0900000000000001</v>
      </c>
      <c r="Q32" s="3">
        <v>1.18</v>
      </c>
      <c r="R32" s="3">
        <v>1.28</v>
      </c>
      <c r="S32" s="3">
        <v>1.37</v>
      </c>
      <c r="T32" s="3">
        <v>1.46</v>
      </c>
      <c r="U32" s="3">
        <v>1.56</v>
      </c>
      <c r="V32" s="3">
        <v>1.66</v>
      </c>
      <c r="W32" s="3">
        <v>1.75</v>
      </c>
    </row>
    <row r="33" spans="1:23">
      <c r="A33" s="7" t="s">
        <v>1</v>
      </c>
      <c r="B33" s="7"/>
      <c r="C33" s="7">
        <v>1.9E-2</v>
      </c>
      <c r="D33" s="7">
        <v>1.4E-2</v>
      </c>
      <c r="E33" s="7">
        <v>0.01</v>
      </c>
      <c r="F33" s="7">
        <v>7.0000000000000001E-3</v>
      </c>
      <c r="G33" s="7">
        <v>4.0000000000000001E-3</v>
      </c>
      <c r="H33" s="7">
        <v>6.9999999999999999E-4</v>
      </c>
      <c r="I33" s="7">
        <v>0</v>
      </c>
      <c r="J33" s="10">
        <v>0</v>
      </c>
      <c r="K33" s="10">
        <v>0</v>
      </c>
      <c r="M33" s="7" t="s">
        <v>1</v>
      </c>
      <c r="N33" s="7"/>
      <c r="O33" s="7">
        <v>3.2000000000000001E-2</v>
      </c>
      <c r="P33" s="7">
        <v>2.9000000000000001E-2</v>
      </c>
      <c r="Q33" s="7">
        <v>2.8000000000000001E-2</v>
      </c>
      <c r="R33" s="7">
        <v>2.4E-2</v>
      </c>
      <c r="S33" s="7">
        <v>2.1999999999999999E-2</v>
      </c>
      <c r="T33" s="7">
        <v>1.9E-2</v>
      </c>
      <c r="U33" s="7">
        <v>1.7000000000000001E-2</v>
      </c>
      <c r="V33" s="10">
        <v>1.4999999999999999E-2</v>
      </c>
      <c r="W33" s="10">
        <v>1.2999999999999999E-2</v>
      </c>
    </row>
    <row r="34" spans="1:23">
      <c r="A34" s="7" t="s">
        <v>2</v>
      </c>
      <c r="B34" s="7">
        <v>3.7999999999999999E-2</v>
      </c>
      <c r="C34" s="7"/>
      <c r="D34" s="7"/>
      <c r="E34" s="7"/>
      <c r="F34" s="7"/>
      <c r="G34" s="7"/>
      <c r="H34" s="7"/>
      <c r="I34" s="7"/>
      <c r="J34" s="3"/>
      <c r="K34" s="3"/>
      <c r="M34" s="7" t="s">
        <v>2</v>
      </c>
      <c r="N34" s="7">
        <v>-1E-3</v>
      </c>
      <c r="O34" s="7"/>
      <c r="P34" s="7"/>
      <c r="Q34" s="7"/>
      <c r="R34" s="7"/>
      <c r="S34" s="7"/>
      <c r="T34" s="7"/>
      <c r="U34" s="7"/>
      <c r="V34" s="3"/>
      <c r="W34" s="3"/>
    </row>
    <row r="35" spans="1:23">
      <c r="A35" s="8" t="s">
        <v>3</v>
      </c>
      <c r="B35" s="4">
        <f>ROUND(SQRT(1.59277)*102.519,2)</f>
        <v>129.38</v>
      </c>
      <c r="C35" s="8"/>
      <c r="D35" s="8"/>
      <c r="E35" s="8"/>
      <c r="F35" s="8"/>
      <c r="G35" s="8"/>
      <c r="H35" s="8"/>
      <c r="I35" s="8"/>
      <c r="J35" s="4"/>
      <c r="K35" s="4"/>
      <c r="M35" s="8" t="s">
        <v>3</v>
      </c>
      <c r="N35" s="4">
        <f>ROUND(SQRT(2.91)*102.519,2)</f>
        <v>174.88</v>
      </c>
      <c r="O35" s="8"/>
      <c r="P35" s="8"/>
      <c r="Q35" s="8"/>
      <c r="R35" s="8"/>
      <c r="S35" s="8"/>
      <c r="T35" s="8"/>
      <c r="U35" s="8"/>
      <c r="V35" s="4"/>
      <c r="W35" s="4"/>
    </row>
    <row r="36" spans="1:23">
      <c r="A36" s="9"/>
      <c r="B36" s="9"/>
      <c r="C36" s="9"/>
      <c r="D36" s="9"/>
      <c r="E36" s="18" t="s">
        <v>48</v>
      </c>
      <c r="F36" s="18"/>
      <c r="G36" s="9"/>
      <c r="H36" s="9"/>
      <c r="I36" s="9"/>
      <c r="J36" s="5"/>
      <c r="K36" s="5"/>
      <c r="M36" s="9"/>
      <c r="N36" s="9"/>
      <c r="O36" s="9"/>
      <c r="P36" s="9"/>
      <c r="Q36" s="18" t="s">
        <v>48</v>
      </c>
      <c r="R36" s="18"/>
      <c r="S36" s="9"/>
      <c r="T36" s="9"/>
      <c r="U36" s="9"/>
      <c r="V36" s="5"/>
      <c r="W36" s="5"/>
    </row>
    <row r="37" spans="1:23">
      <c r="A37" s="7" t="s">
        <v>0</v>
      </c>
      <c r="B37" s="7"/>
      <c r="C37" s="3">
        <v>1</v>
      </c>
      <c r="D37" s="3">
        <v>1.0900000000000001</v>
      </c>
      <c r="E37" s="3">
        <v>1.18</v>
      </c>
      <c r="F37" s="3">
        <v>1.28</v>
      </c>
      <c r="G37" s="3">
        <v>1.37</v>
      </c>
      <c r="H37" s="3">
        <v>1.46</v>
      </c>
      <c r="I37" s="3">
        <v>1.56</v>
      </c>
      <c r="J37" s="3">
        <v>1.66</v>
      </c>
      <c r="K37" s="3">
        <v>1.75</v>
      </c>
      <c r="M37" s="7" t="s">
        <v>0</v>
      </c>
      <c r="N37" s="7"/>
      <c r="O37" s="3">
        <v>1</v>
      </c>
      <c r="P37" s="3">
        <v>1.0900000000000001</v>
      </c>
      <c r="Q37" s="3">
        <v>1.18</v>
      </c>
      <c r="R37" s="3">
        <v>1.28</v>
      </c>
      <c r="S37" s="3">
        <v>1.37</v>
      </c>
      <c r="T37" s="3">
        <v>1.46</v>
      </c>
      <c r="U37" s="3">
        <v>1.56</v>
      </c>
      <c r="V37" s="3">
        <v>1.66</v>
      </c>
      <c r="W37" s="3">
        <v>1.75</v>
      </c>
    </row>
    <row r="38" spans="1:23">
      <c r="A38" s="7" t="s">
        <v>1</v>
      </c>
      <c r="B38" s="7"/>
      <c r="C38" s="7">
        <v>1.9E-3</v>
      </c>
      <c r="D38" s="7">
        <v>1.6E-2</v>
      </c>
      <c r="E38" s="7">
        <v>1.2999999999999999E-2</v>
      </c>
      <c r="F38" s="7">
        <v>0.01</v>
      </c>
      <c r="G38" s="7">
        <v>6.0000000000000001E-3</v>
      </c>
      <c r="H38" s="7">
        <v>4.0000000000000001E-3</v>
      </c>
      <c r="I38" s="7">
        <v>2.0000000000000001E-4</v>
      </c>
      <c r="J38" s="10">
        <v>0</v>
      </c>
      <c r="K38" s="10">
        <v>0</v>
      </c>
      <c r="M38" s="7" t="s">
        <v>1</v>
      </c>
      <c r="N38" s="7"/>
      <c r="O38" s="7">
        <v>3.3000000000000002E-2</v>
      </c>
      <c r="P38" s="7">
        <v>2.9000000000000001E-2</v>
      </c>
      <c r="Q38" s="7">
        <v>2.5999999999999999E-2</v>
      </c>
      <c r="R38" s="7">
        <v>2.1999999999999999E-2</v>
      </c>
      <c r="S38" s="7">
        <v>1.9E-2</v>
      </c>
      <c r="T38" s="7">
        <v>1.7999999999999999E-2</v>
      </c>
      <c r="U38" s="7">
        <v>1.6E-2</v>
      </c>
      <c r="V38" s="10">
        <v>1.4E-2</v>
      </c>
      <c r="W38" s="10">
        <v>1.2999999999999999E-2</v>
      </c>
    </row>
    <row r="39" spans="1:23">
      <c r="A39" s="7" t="s">
        <v>2</v>
      </c>
      <c r="B39" s="7">
        <v>2.8000000000000001E-2</v>
      </c>
      <c r="C39" s="7"/>
      <c r="D39" s="7"/>
      <c r="E39" s="7"/>
      <c r="F39" s="7"/>
      <c r="G39" s="7"/>
      <c r="H39" s="7"/>
      <c r="I39" s="7"/>
      <c r="J39" s="3"/>
      <c r="K39" s="3"/>
      <c r="M39" s="7" t="s">
        <v>2</v>
      </c>
      <c r="N39" s="7">
        <v>-1E-3</v>
      </c>
      <c r="O39" s="7"/>
      <c r="P39" s="7"/>
      <c r="Q39" s="7"/>
      <c r="R39" s="7"/>
      <c r="S39" s="7"/>
      <c r="T39" s="7"/>
      <c r="U39" s="7"/>
      <c r="V39" s="3"/>
      <c r="W39" s="3"/>
    </row>
    <row r="40" spans="1:23">
      <c r="A40" s="8" t="s">
        <v>3</v>
      </c>
      <c r="B40" s="4">
        <f>ROUND(SQRT(1.4979)*103.085,2)</f>
        <v>126.16</v>
      </c>
      <c r="C40" s="8"/>
      <c r="D40" s="8"/>
      <c r="E40" s="8"/>
      <c r="F40" s="8"/>
      <c r="G40" s="8"/>
      <c r="H40" s="8"/>
      <c r="I40" s="8"/>
      <c r="J40" s="4"/>
      <c r="K40" s="4"/>
      <c r="M40" s="8" t="s">
        <v>3</v>
      </c>
      <c r="N40" s="4">
        <f>ROUND(SQRT(2.91)*103.085,2)</f>
        <v>175.85</v>
      </c>
      <c r="O40" s="8"/>
      <c r="P40" s="8"/>
      <c r="Q40" s="8"/>
      <c r="R40" s="8"/>
      <c r="S40" s="8"/>
      <c r="T40" s="8"/>
      <c r="U40" s="8"/>
      <c r="V40" s="4"/>
      <c r="W40" s="4"/>
    </row>
    <row r="41" spans="1:23">
      <c r="A41" s="9"/>
      <c r="B41" s="9"/>
      <c r="C41" s="9"/>
      <c r="D41" s="9"/>
      <c r="E41" s="18" t="s">
        <v>49</v>
      </c>
      <c r="F41" s="18"/>
      <c r="G41" s="9"/>
      <c r="H41" s="9"/>
      <c r="I41" s="9"/>
      <c r="J41" s="5"/>
      <c r="K41" s="5"/>
      <c r="M41" s="9"/>
      <c r="N41" s="9"/>
      <c r="O41" s="9"/>
      <c r="P41" s="9"/>
      <c r="Q41" s="18" t="s">
        <v>49</v>
      </c>
      <c r="R41" s="18"/>
      <c r="S41" s="9"/>
      <c r="T41" s="9"/>
      <c r="U41" s="9"/>
      <c r="V41" s="5"/>
      <c r="W41" s="5"/>
    </row>
    <row r="42" spans="1:23">
      <c r="A42" s="7" t="s">
        <v>0</v>
      </c>
      <c r="B42" s="7"/>
      <c r="C42" s="3">
        <v>1</v>
      </c>
      <c r="D42" s="3">
        <v>1.0900000000000001</v>
      </c>
      <c r="E42" s="3">
        <v>1.18</v>
      </c>
      <c r="F42" s="3">
        <v>1.28</v>
      </c>
      <c r="G42" s="3">
        <v>1.37</v>
      </c>
      <c r="H42" s="3">
        <v>1.46</v>
      </c>
      <c r="I42" s="3">
        <v>1.56</v>
      </c>
      <c r="J42" s="3">
        <v>1.66</v>
      </c>
      <c r="K42" s="3">
        <v>1.75</v>
      </c>
      <c r="M42" s="7" t="s">
        <v>0</v>
      </c>
      <c r="N42" s="7"/>
      <c r="O42" s="3">
        <v>1</v>
      </c>
      <c r="P42" s="3">
        <v>1.0900000000000001</v>
      </c>
      <c r="Q42" s="3">
        <v>1.18</v>
      </c>
      <c r="R42" s="3">
        <v>1.28</v>
      </c>
      <c r="S42" s="3">
        <v>1.37</v>
      </c>
      <c r="T42" s="3">
        <v>1.46</v>
      </c>
      <c r="U42" s="3">
        <v>1.56</v>
      </c>
      <c r="V42" s="3">
        <v>1.66</v>
      </c>
      <c r="W42" s="3">
        <v>1.75</v>
      </c>
    </row>
    <row r="43" spans="1:23">
      <c r="A43" s="7" t="s">
        <v>1</v>
      </c>
      <c r="B43" s="7"/>
      <c r="C43" s="7">
        <v>1.7000000000000001E-2</v>
      </c>
      <c r="D43" s="7">
        <v>1.4999999999999999E-2</v>
      </c>
      <c r="E43" s="7">
        <v>0.01</v>
      </c>
      <c r="F43" s="7">
        <v>8.0000000000000002E-3</v>
      </c>
      <c r="G43" s="7">
        <v>4.0000000000000001E-3</v>
      </c>
      <c r="H43" s="7">
        <v>8.0000000000000004E-4</v>
      </c>
      <c r="I43" s="7">
        <v>0</v>
      </c>
      <c r="J43" s="10">
        <v>0</v>
      </c>
      <c r="K43" s="10">
        <v>0</v>
      </c>
      <c r="M43" s="7" t="s">
        <v>1</v>
      </c>
      <c r="N43" s="7"/>
      <c r="O43" s="7">
        <v>2.7E-2</v>
      </c>
      <c r="P43" s="7">
        <v>2.7E-2</v>
      </c>
      <c r="Q43" s="7">
        <v>2.5999999999999999E-2</v>
      </c>
      <c r="R43" s="7">
        <v>2.3E-2</v>
      </c>
      <c r="S43" s="7">
        <v>2.1000000000000001E-2</v>
      </c>
      <c r="T43" s="7">
        <v>1.9E-2</v>
      </c>
      <c r="U43" s="7">
        <v>1.6E-2</v>
      </c>
      <c r="V43" s="10">
        <v>1.4E-2</v>
      </c>
      <c r="W43" s="10">
        <v>1.2E-2</v>
      </c>
    </row>
    <row r="44" spans="1:23">
      <c r="A44" s="7" t="s">
        <v>2</v>
      </c>
      <c r="B44" s="7">
        <v>3.5000000000000003E-2</v>
      </c>
      <c r="C44" s="7"/>
      <c r="D44" s="7"/>
      <c r="E44" s="7"/>
      <c r="F44" s="7"/>
      <c r="G44" s="7"/>
      <c r="H44" s="7"/>
      <c r="I44" s="7"/>
      <c r="J44" s="3"/>
      <c r="K44" s="3"/>
      <c r="M44" s="7" t="s">
        <v>2</v>
      </c>
      <c r="N44" s="7">
        <v>-1E-3</v>
      </c>
      <c r="O44" s="7"/>
      <c r="P44" s="7"/>
      <c r="Q44" s="7"/>
      <c r="R44" s="7"/>
      <c r="S44" s="7"/>
      <c r="T44" s="7"/>
      <c r="U44" s="7"/>
      <c r="V44" s="3"/>
      <c r="W44" s="3"/>
    </row>
    <row r="45" spans="1:23">
      <c r="A45" s="8" t="s">
        <v>3</v>
      </c>
      <c r="B45" s="4">
        <f>ROUND(SQRT(1.57256)*102.748,2)</f>
        <v>128.85</v>
      </c>
      <c r="C45" s="8"/>
      <c r="D45" s="8"/>
      <c r="E45" s="8"/>
      <c r="F45" s="8"/>
      <c r="G45" s="8"/>
      <c r="H45" s="8"/>
      <c r="I45" s="8"/>
      <c r="J45" s="4"/>
      <c r="K45" s="4"/>
      <c r="M45" s="8" t="s">
        <v>3</v>
      </c>
      <c r="N45" s="4">
        <f>ROUND(SQRT(2.91)*102.748,2)</f>
        <v>175.27</v>
      </c>
      <c r="O45" s="8"/>
      <c r="P45" s="8"/>
      <c r="Q45" s="8"/>
      <c r="R45" s="8"/>
      <c r="S45" s="8"/>
      <c r="T45" s="8"/>
      <c r="U45" s="8"/>
      <c r="V45" s="4"/>
      <c r="W45" s="4"/>
    </row>
    <row r="46" spans="1:23">
      <c r="A46" s="9"/>
      <c r="B46" s="9"/>
      <c r="C46" s="9"/>
      <c r="D46" s="9"/>
      <c r="E46" s="18" t="s">
        <v>50</v>
      </c>
      <c r="F46" s="18"/>
      <c r="G46" s="9"/>
      <c r="H46" s="9"/>
      <c r="I46" s="9"/>
      <c r="J46" s="5"/>
      <c r="K46" s="5"/>
      <c r="M46" s="9"/>
      <c r="N46" s="9"/>
      <c r="O46" s="9"/>
      <c r="P46" s="9"/>
      <c r="Q46" s="18" t="s">
        <v>50</v>
      </c>
      <c r="R46" s="18"/>
      <c r="S46" s="9"/>
      <c r="T46" s="9"/>
      <c r="U46" s="9"/>
      <c r="V46" s="5"/>
      <c r="W46" s="5"/>
    </row>
    <row r="47" spans="1:23">
      <c r="A47" s="7" t="s">
        <v>0</v>
      </c>
      <c r="B47" s="7"/>
      <c r="C47" s="3">
        <v>1</v>
      </c>
      <c r="D47" s="3">
        <v>1.0900000000000001</v>
      </c>
      <c r="E47" s="3">
        <v>1.18</v>
      </c>
      <c r="F47" s="3">
        <v>1.28</v>
      </c>
      <c r="G47" s="3">
        <v>1.37</v>
      </c>
      <c r="H47" s="3">
        <v>1.46</v>
      </c>
      <c r="I47" s="3">
        <v>1.56</v>
      </c>
      <c r="J47" s="3">
        <v>1.66</v>
      </c>
      <c r="K47" s="3">
        <v>1.75</v>
      </c>
      <c r="M47" s="7" t="s">
        <v>0</v>
      </c>
      <c r="N47" s="7"/>
      <c r="O47" s="3">
        <v>1</v>
      </c>
      <c r="P47" s="3">
        <v>1.0900000000000001</v>
      </c>
      <c r="Q47" s="3">
        <v>1.18</v>
      </c>
      <c r="R47" s="3">
        <v>1.28</v>
      </c>
      <c r="S47" s="3">
        <v>1.37</v>
      </c>
      <c r="T47" s="3">
        <v>1.46</v>
      </c>
      <c r="U47" s="3">
        <v>1.56</v>
      </c>
      <c r="V47" s="3">
        <v>1.66</v>
      </c>
      <c r="W47" s="3">
        <v>1.75</v>
      </c>
    </row>
    <row r="48" spans="1:23">
      <c r="A48" s="7" t="s">
        <v>1</v>
      </c>
      <c r="B48" s="7"/>
      <c r="C48" s="7">
        <v>2.3E-2</v>
      </c>
      <c r="D48" s="7">
        <v>0.02</v>
      </c>
      <c r="E48" s="7">
        <v>1.4999999999999999E-2</v>
      </c>
      <c r="F48" s="7">
        <v>0.01</v>
      </c>
      <c r="G48" s="7">
        <v>5.0000000000000001E-3</v>
      </c>
      <c r="H48" s="7">
        <v>1E-3</v>
      </c>
      <c r="I48" s="7">
        <v>0</v>
      </c>
      <c r="J48" s="10">
        <v>0</v>
      </c>
      <c r="K48" s="10">
        <v>0</v>
      </c>
      <c r="M48" s="7" t="s">
        <v>1</v>
      </c>
      <c r="N48" s="7"/>
      <c r="O48" s="7">
        <v>0.04</v>
      </c>
      <c r="P48" s="7">
        <v>0.04</v>
      </c>
      <c r="Q48" s="7">
        <v>3.4000000000000002E-2</v>
      </c>
      <c r="R48" s="7">
        <v>2.7E-2</v>
      </c>
      <c r="S48" s="7">
        <v>2.3E-2</v>
      </c>
      <c r="T48" s="7">
        <v>1.9E-2</v>
      </c>
      <c r="U48" s="7">
        <v>1.6E-2</v>
      </c>
      <c r="V48" s="10">
        <v>1.2999999999999999E-2</v>
      </c>
      <c r="W48" s="10">
        <v>1.2E-2</v>
      </c>
    </row>
    <row r="49" spans="1:23">
      <c r="A49" s="7" t="s">
        <v>2</v>
      </c>
      <c r="B49" s="7">
        <v>2.4E-2</v>
      </c>
      <c r="C49" s="7"/>
      <c r="D49" s="7"/>
      <c r="E49" s="7"/>
      <c r="F49" s="7"/>
      <c r="G49" s="7"/>
      <c r="H49" s="7"/>
      <c r="I49" s="7"/>
      <c r="J49" s="3"/>
      <c r="K49" s="3"/>
      <c r="M49" s="7" t="s">
        <v>2</v>
      </c>
      <c r="N49" s="7">
        <v>-1E-3</v>
      </c>
      <c r="O49" s="7"/>
      <c r="P49" s="7"/>
      <c r="Q49" s="7"/>
      <c r="R49" s="7"/>
      <c r="S49" s="7"/>
      <c r="T49" s="7"/>
      <c r="U49" s="7"/>
      <c r="V49" s="3"/>
      <c r="W49" s="3"/>
    </row>
    <row r="50" spans="1:23">
      <c r="A50" s="8" t="s">
        <v>3</v>
      </c>
      <c r="B50" s="4">
        <f>ROUND(SQRT(1.47781)*102.414,2)</f>
        <v>124.5</v>
      </c>
      <c r="C50" s="8"/>
      <c r="D50" s="8"/>
      <c r="E50" s="8"/>
      <c r="F50" s="8"/>
      <c r="G50" s="8"/>
      <c r="H50" s="8"/>
      <c r="I50" s="8"/>
      <c r="J50" s="4"/>
      <c r="K50" s="4"/>
      <c r="M50" s="8" t="s">
        <v>3</v>
      </c>
      <c r="N50" s="4">
        <f>ROUND(SQRT(2.91)*102.414,2)</f>
        <v>174.71</v>
      </c>
      <c r="O50" s="8"/>
      <c r="P50" s="8"/>
      <c r="Q50" s="8"/>
      <c r="R50" s="8"/>
      <c r="S50" s="8"/>
      <c r="T50" s="8"/>
      <c r="U50" s="8"/>
      <c r="V50" s="4"/>
      <c r="W50" s="4"/>
    </row>
    <row r="51" spans="1:23">
      <c r="A51" s="9"/>
      <c r="B51" s="9"/>
      <c r="C51" s="9"/>
      <c r="D51" s="9"/>
      <c r="E51" s="18" t="s">
        <v>62</v>
      </c>
      <c r="F51" s="18"/>
      <c r="G51" s="9"/>
      <c r="H51" s="9"/>
      <c r="I51" s="9"/>
      <c r="J51" s="5"/>
      <c r="K51" s="5"/>
      <c r="M51" s="9"/>
      <c r="N51" s="9"/>
      <c r="O51" s="9"/>
      <c r="P51" s="9"/>
      <c r="Q51" s="18" t="s">
        <v>62</v>
      </c>
      <c r="R51" s="18"/>
      <c r="S51" s="9"/>
      <c r="T51" s="9"/>
      <c r="U51" s="9"/>
      <c r="V51" s="5"/>
      <c r="W51" s="5"/>
    </row>
    <row r="52" spans="1:23">
      <c r="A52" s="7" t="s">
        <v>0</v>
      </c>
      <c r="B52" s="7"/>
      <c r="C52" s="3">
        <v>1</v>
      </c>
      <c r="D52" s="3">
        <v>1.0900000000000001</v>
      </c>
      <c r="E52" s="3">
        <v>1.18</v>
      </c>
      <c r="F52" s="3">
        <v>1.28</v>
      </c>
      <c r="G52" s="3">
        <v>1.37</v>
      </c>
      <c r="H52" s="3">
        <v>1.46</v>
      </c>
      <c r="I52" s="3">
        <v>1.56</v>
      </c>
      <c r="J52" s="3">
        <v>1.66</v>
      </c>
      <c r="K52" s="3">
        <v>1.75</v>
      </c>
      <c r="M52" s="7" t="s">
        <v>0</v>
      </c>
      <c r="N52" s="7"/>
      <c r="O52" s="3">
        <v>1</v>
      </c>
      <c r="P52" s="3">
        <v>1.0900000000000001</v>
      </c>
      <c r="Q52" s="3">
        <v>1.18</v>
      </c>
      <c r="R52" s="3">
        <v>1.28</v>
      </c>
      <c r="S52" s="3">
        <v>1.37</v>
      </c>
      <c r="T52" s="3">
        <v>1.46</v>
      </c>
      <c r="U52" s="3">
        <v>1.56</v>
      </c>
      <c r="V52" s="3">
        <v>1.66</v>
      </c>
      <c r="W52" s="3">
        <v>1.75</v>
      </c>
    </row>
    <row r="53" spans="1:23">
      <c r="A53" s="7" t="s">
        <v>1</v>
      </c>
      <c r="B53" s="7"/>
      <c r="C53" s="7">
        <v>1.7000000000000001E-2</v>
      </c>
      <c r="D53" s="7">
        <v>1.4E-2</v>
      </c>
      <c r="E53" s="7">
        <v>1.0999999999999999E-2</v>
      </c>
      <c r="F53" s="7">
        <v>7.0000000000000001E-3</v>
      </c>
      <c r="G53" s="7">
        <v>4.0000000000000001E-3</v>
      </c>
      <c r="H53" s="7">
        <v>1E-3</v>
      </c>
      <c r="I53" s="7">
        <v>0</v>
      </c>
      <c r="J53" s="10">
        <v>0</v>
      </c>
      <c r="K53" s="10">
        <v>0</v>
      </c>
      <c r="M53" s="7" t="s">
        <v>1</v>
      </c>
      <c r="N53" s="7"/>
      <c r="O53" s="7">
        <v>2.5999999999999999E-2</v>
      </c>
      <c r="P53" s="7">
        <v>2.5999999999999999E-2</v>
      </c>
      <c r="Q53" s="7">
        <v>2.4E-2</v>
      </c>
      <c r="R53" s="7">
        <v>2.3E-2</v>
      </c>
      <c r="S53" s="7">
        <v>2.1000000000000001E-2</v>
      </c>
      <c r="T53" s="7">
        <v>1.7999999999999999E-2</v>
      </c>
      <c r="U53" s="7">
        <v>1.6E-2</v>
      </c>
      <c r="V53" s="10">
        <v>1.2999999999999999E-2</v>
      </c>
      <c r="W53" s="10">
        <v>1.2E-2</v>
      </c>
    </row>
    <row r="54" spans="1:23">
      <c r="A54" s="7" t="s">
        <v>2</v>
      </c>
      <c r="B54" s="7">
        <v>3.5999999999999997E-2</v>
      </c>
      <c r="C54" s="7"/>
      <c r="D54" s="7"/>
      <c r="E54" s="7"/>
      <c r="F54" s="7"/>
      <c r="G54" s="7"/>
      <c r="H54" s="7"/>
      <c r="I54" s="7"/>
      <c r="J54" s="3"/>
      <c r="K54" s="3"/>
      <c r="M54" s="7" t="s">
        <v>2</v>
      </c>
      <c r="N54" s="7">
        <v>-1E-3</v>
      </c>
      <c r="O54" s="7"/>
      <c r="P54" s="7"/>
      <c r="Q54" s="7"/>
      <c r="R54" s="7"/>
      <c r="S54" s="7"/>
      <c r="T54" s="7"/>
      <c r="U54" s="7"/>
      <c r="V54" s="3"/>
      <c r="W54" s="3"/>
    </row>
    <row r="55" spans="1:23">
      <c r="A55" s="8" t="s">
        <v>3</v>
      </c>
      <c r="B55" s="4">
        <f>ROUND(SQRT(1.55946)*102.656,2)</f>
        <v>128.19999999999999</v>
      </c>
      <c r="C55" s="8"/>
      <c r="D55" s="8"/>
      <c r="E55" s="8"/>
      <c r="F55" s="8"/>
      <c r="G55" s="8"/>
      <c r="H55" s="8"/>
      <c r="I55" s="8"/>
      <c r="J55" s="4"/>
      <c r="K55" s="4"/>
      <c r="M55" s="8" t="s">
        <v>3</v>
      </c>
      <c r="N55" s="4">
        <f>ROUND(SQRT(2.91)*102.656,2)</f>
        <v>175.12</v>
      </c>
      <c r="O55" s="8"/>
      <c r="P55" s="8"/>
      <c r="Q55" s="8"/>
      <c r="R55" s="8"/>
      <c r="S55" s="8"/>
      <c r="T55" s="8"/>
      <c r="U55" s="8"/>
      <c r="V55" s="4"/>
      <c r="W55" s="4"/>
    </row>
  </sheetData>
  <mergeCells count="23">
    <mergeCell ref="E31:F31"/>
    <mergeCell ref="E26:F26"/>
    <mergeCell ref="E21:F21"/>
    <mergeCell ref="Q36:R36"/>
    <mergeCell ref="Q41:R41"/>
    <mergeCell ref="A4:K5"/>
    <mergeCell ref="E6:F6"/>
    <mergeCell ref="G1:O2"/>
    <mergeCell ref="E11:F11"/>
    <mergeCell ref="E16:F16"/>
    <mergeCell ref="M4:W5"/>
    <mergeCell ref="Q6:R6"/>
    <mergeCell ref="Q11:R11"/>
    <mergeCell ref="Q16:R16"/>
    <mergeCell ref="Q21:R21"/>
    <mergeCell ref="Q26:R26"/>
    <mergeCell ref="Q31:R31"/>
    <mergeCell ref="Q51:R51"/>
    <mergeCell ref="E51:F51"/>
    <mergeCell ref="E46:F46"/>
    <mergeCell ref="E41:F41"/>
    <mergeCell ref="E36:F36"/>
    <mergeCell ref="Q46:R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2A81-4AAF-FC4A-A551-CAE05DD13DC6}">
  <dimension ref="A1:S55"/>
  <sheetViews>
    <sheetView topLeftCell="A26" zoomScale="97" zoomScaleNormal="97" workbookViewId="0">
      <selection activeCell="G1" sqref="G1:O2"/>
    </sheetView>
  </sheetViews>
  <sheetFormatPr baseColWidth="10" defaultRowHeight="16"/>
  <sheetData>
    <row r="1" spans="1:19">
      <c r="G1" s="13" t="s">
        <v>68</v>
      </c>
      <c r="H1" s="13"/>
      <c r="I1" s="13"/>
      <c r="J1" s="13"/>
      <c r="K1" s="13"/>
      <c r="L1" s="13"/>
      <c r="M1" s="13"/>
      <c r="N1" s="13"/>
      <c r="O1" s="13"/>
    </row>
    <row r="2" spans="1:19">
      <c r="G2" s="13"/>
      <c r="H2" s="13"/>
      <c r="I2" s="13"/>
      <c r="J2" s="13"/>
      <c r="K2" s="13"/>
      <c r="L2" s="13"/>
      <c r="M2" s="13"/>
      <c r="N2" s="13"/>
      <c r="O2" s="13"/>
    </row>
    <row r="4" spans="1:19">
      <c r="A4" s="15" t="s">
        <v>6</v>
      </c>
      <c r="B4" s="15"/>
      <c r="C4" s="15"/>
      <c r="D4" s="15"/>
      <c r="E4" s="15"/>
      <c r="F4" s="15"/>
      <c r="G4" s="15"/>
      <c r="H4" s="15"/>
      <c r="I4" s="15"/>
      <c r="K4" s="16" t="s">
        <v>9</v>
      </c>
      <c r="L4" s="17"/>
      <c r="M4" s="17"/>
      <c r="N4" s="17"/>
      <c r="O4" s="17"/>
      <c r="P4" s="17"/>
      <c r="Q4" s="17"/>
      <c r="R4" s="17"/>
      <c r="S4" s="17"/>
    </row>
    <row r="5" spans="1:19">
      <c r="A5" s="15"/>
      <c r="B5" s="15"/>
      <c r="C5" s="15"/>
      <c r="D5" s="15"/>
      <c r="E5" s="15"/>
      <c r="F5" s="15"/>
      <c r="G5" s="15"/>
      <c r="H5" s="15"/>
      <c r="I5" s="15"/>
      <c r="K5" s="17"/>
      <c r="L5" s="17"/>
      <c r="M5" s="17"/>
      <c r="N5" s="17"/>
      <c r="O5" s="17"/>
      <c r="P5" s="17"/>
      <c r="Q5" s="17"/>
      <c r="R5" s="17"/>
      <c r="S5" s="17"/>
    </row>
    <row r="6" spans="1:19">
      <c r="E6" s="24" t="s">
        <v>33</v>
      </c>
      <c r="F6" s="24"/>
      <c r="K6" s="3"/>
      <c r="L6" s="3"/>
      <c r="M6" s="3"/>
      <c r="N6" s="3"/>
      <c r="O6" s="14" t="s">
        <v>33</v>
      </c>
      <c r="P6" s="14"/>
      <c r="Q6" s="3"/>
      <c r="R6" s="3"/>
      <c r="S6" s="3"/>
    </row>
    <row r="7" spans="1:19">
      <c r="A7" t="s">
        <v>0</v>
      </c>
      <c r="B7" s="3"/>
      <c r="C7" s="3">
        <v>1</v>
      </c>
      <c r="D7" s="3">
        <v>1.5</v>
      </c>
      <c r="E7" s="3">
        <v>2</v>
      </c>
      <c r="F7" s="3">
        <v>2.5</v>
      </c>
      <c r="G7" s="3">
        <v>3</v>
      </c>
      <c r="H7" s="3">
        <v>3.5</v>
      </c>
      <c r="I7" s="3">
        <v>4</v>
      </c>
      <c r="J7" s="3"/>
      <c r="K7" s="3" t="s">
        <v>0</v>
      </c>
      <c r="L7" s="3"/>
      <c r="M7" s="3">
        <v>1</v>
      </c>
      <c r="N7" s="3">
        <v>1.5</v>
      </c>
      <c r="O7" s="3">
        <v>2</v>
      </c>
      <c r="P7" s="3">
        <v>2.5</v>
      </c>
      <c r="Q7" s="3">
        <v>3</v>
      </c>
      <c r="R7" s="3">
        <v>3.5</v>
      </c>
      <c r="S7" s="3">
        <v>4</v>
      </c>
    </row>
    <row r="8" spans="1:19">
      <c r="A8" t="s">
        <v>1</v>
      </c>
      <c r="B8" s="3"/>
      <c r="C8" s="3">
        <v>3.4000000000000002E-2</v>
      </c>
      <c r="D8" s="3">
        <v>1.2E-2</v>
      </c>
      <c r="E8" s="3">
        <v>4.0000000000000001E-3</v>
      </c>
      <c r="F8" s="11">
        <v>1E-3</v>
      </c>
      <c r="G8" s="11">
        <v>1E-4</v>
      </c>
      <c r="H8" s="11">
        <v>0</v>
      </c>
      <c r="I8" s="11">
        <v>0</v>
      </c>
      <c r="J8" s="3"/>
      <c r="K8" s="3" t="s">
        <v>1</v>
      </c>
      <c r="L8" s="3"/>
      <c r="M8" s="3">
        <v>3.5000000000000003E-2</v>
      </c>
      <c r="N8" s="3">
        <v>1.2E-2</v>
      </c>
      <c r="O8" s="3">
        <v>5.1000000000000004E-3</v>
      </c>
      <c r="P8" s="11">
        <v>3.0000000000000001E-3</v>
      </c>
      <c r="Q8" s="11">
        <v>4.0000000000000002E-4</v>
      </c>
      <c r="R8" s="11">
        <v>0</v>
      </c>
      <c r="S8" s="11">
        <v>0</v>
      </c>
    </row>
    <row r="9" spans="1:19">
      <c r="A9" t="s">
        <v>2</v>
      </c>
      <c r="B9" s="3">
        <v>3.5999999999999999E-3</v>
      </c>
      <c r="C9" s="3"/>
      <c r="D9" s="3"/>
      <c r="E9" s="3"/>
      <c r="F9" s="3"/>
      <c r="G9" s="3"/>
      <c r="H9" s="3"/>
      <c r="I9" s="3"/>
      <c r="J9" s="3"/>
      <c r="K9" s="3" t="s">
        <v>2</v>
      </c>
      <c r="L9" s="3">
        <v>-1E-3</v>
      </c>
      <c r="M9" s="3"/>
      <c r="N9" s="3"/>
      <c r="O9" s="3"/>
      <c r="P9" s="3"/>
      <c r="Q9" s="3"/>
      <c r="R9" s="3"/>
      <c r="S9" s="3"/>
    </row>
    <row r="10" spans="1:19">
      <c r="A10" t="s">
        <v>3</v>
      </c>
      <c r="B10" s="4">
        <f>ROUND(SQRT(2.73152)*102.82,2)</f>
        <v>169.93</v>
      </c>
      <c r="C10" s="4"/>
      <c r="D10" s="4"/>
      <c r="E10" s="4"/>
      <c r="F10" s="4"/>
      <c r="G10" s="4"/>
      <c r="H10" s="4"/>
      <c r="I10" s="4"/>
      <c r="J10" s="4"/>
      <c r="K10" s="4" t="s">
        <v>3</v>
      </c>
      <c r="L10" s="4">
        <f>ROUND(SQRT(2.91)*102.82,2)</f>
        <v>175.4</v>
      </c>
      <c r="M10" s="4"/>
      <c r="N10" s="4"/>
      <c r="O10" s="4"/>
      <c r="P10" s="4"/>
      <c r="Q10" s="4"/>
      <c r="R10" s="4"/>
      <c r="S10" s="4"/>
    </row>
    <row r="11" spans="1:19">
      <c r="B11" s="3"/>
      <c r="C11" s="3"/>
      <c r="D11" s="3"/>
      <c r="E11" s="23" t="s">
        <v>34</v>
      </c>
      <c r="F11" s="23"/>
      <c r="G11" s="3"/>
      <c r="H11" s="3"/>
      <c r="I11" s="3"/>
      <c r="J11" s="3"/>
      <c r="K11" s="5"/>
      <c r="L11" s="5"/>
      <c r="M11" s="5"/>
      <c r="N11" s="5"/>
      <c r="O11" s="23" t="s">
        <v>34</v>
      </c>
      <c r="P11" s="23"/>
      <c r="Q11" s="5"/>
      <c r="R11" s="5"/>
      <c r="S11" s="5"/>
    </row>
    <row r="12" spans="1:19">
      <c r="A12" t="s">
        <v>0</v>
      </c>
      <c r="B12" s="3"/>
      <c r="C12" s="3">
        <v>1</v>
      </c>
      <c r="D12" s="3">
        <v>1.5</v>
      </c>
      <c r="E12" s="3">
        <v>2</v>
      </c>
      <c r="F12" s="3">
        <v>2.5</v>
      </c>
      <c r="G12" s="3">
        <v>3</v>
      </c>
      <c r="H12" s="3">
        <v>3.5</v>
      </c>
      <c r="I12" s="3">
        <v>4</v>
      </c>
      <c r="J12" s="3"/>
      <c r="K12" s="3" t="s">
        <v>0</v>
      </c>
      <c r="L12" s="3"/>
      <c r="M12" s="3">
        <v>1</v>
      </c>
      <c r="N12" s="3">
        <v>1.5</v>
      </c>
      <c r="O12" s="3">
        <v>2</v>
      </c>
      <c r="P12" s="3">
        <v>2.5</v>
      </c>
      <c r="Q12" s="3">
        <v>3</v>
      </c>
      <c r="R12" s="3">
        <v>3.5</v>
      </c>
      <c r="S12" s="3">
        <v>4</v>
      </c>
    </row>
    <row r="13" spans="1:19">
      <c r="A13" t="s">
        <v>1</v>
      </c>
      <c r="B13" s="3"/>
      <c r="C13" s="3">
        <v>3.5999999999999997E-2</v>
      </c>
      <c r="D13" s="3">
        <v>1.7999999999999999E-2</v>
      </c>
      <c r="E13" s="3">
        <v>8.0000000000000002E-3</v>
      </c>
      <c r="F13" s="11">
        <v>2E-3</v>
      </c>
      <c r="G13" s="11">
        <v>0</v>
      </c>
      <c r="H13" s="11">
        <v>0</v>
      </c>
      <c r="I13" s="11">
        <v>0</v>
      </c>
      <c r="J13" s="3"/>
      <c r="K13" s="3" t="s">
        <v>1</v>
      </c>
      <c r="L13" s="3"/>
      <c r="M13" s="3">
        <v>3.6999999999999998E-2</v>
      </c>
      <c r="N13" s="3">
        <v>1.7999999999999999E-2</v>
      </c>
      <c r="O13" s="3">
        <v>8.9999999999999993E-3</v>
      </c>
      <c r="P13" s="11">
        <v>3.0000000000000001E-3</v>
      </c>
      <c r="Q13" s="11">
        <v>5.0000000000000001E-4</v>
      </c>
      <c r="R13" s="11">
        <v>0</v>
      </c>
      <c r="S13" s="11">
        <v>0</v>
      </c>
    </row>
    <row r="14" spans="1:19">
      <c r="A14" t="s">
        <v>2</v>
      </c>
      <c r="B14" s="3">
        <v>1.6000000000000001E-3</v>
      </c>
      <c r="C14" s="3"/>
      <c r="D14" s="3"/>
      <c r="E14" s="3"/>
      <c r="F14" s="3"/>
      <c r="G14" s="3"/>
      <c r="H14" s="3"/>
      <c r="I14" s="3"/>
      <c r="J14" s="3"/>
      <c r="K14" s="3" t="s">
        <v>2</v>
      </c>
      <c r="L14" s="3">
        <v>-1E-3</v>
      </c>
      <c r="M14" s="3"/>
      <c r="N14" s="3"/>
      <c r="O14" s="3"/>
      <c r="P14" s="3"/>
      <c r="Q14" s="3"/>
      <c r="R14" s="3"/>
      <c r="S14" s="3"/>
    </row>
    <row r="15" spans="1:19">
      <c r="A15" t="s">
        <v>3</v>
      </c>
      <c r="B15" s="4">
        <f>ROUND(SQRT(2.77493)*102.612,2)</f>
        <v>170.93</v>
      </c>
      <c r="C15" s="4"/>
      <c r="D15" s="4"/>
      <c r="E15" s="4"/>
      <c r="F15" s="4"/>
      <c r="G15" s="4"/>
      <c r="H15" s="4"/>
      <c r="I15" s="4"/>
      <c r="J15" s="4"/>
      <c r="K15" s="4" t="s">
        <v>3</v>
      </c>
      <c r="L15" s="4">
        <f>ROUND(SQRT(2.91)*102.612,2)</f>
        <v>175.04</v>
      </c>
      <c r="M15" s="4"/>
      <c r="N15" s="4"/>
      <c r="O15" s="4"/>
      <c r="P15" s="4"/>
      <c r="Q15" s="4"/>
      <c r="R15" s="4"/>
      <c r="S15" s="4"/>
    </row>
    <row r="16" spans="1:19">
      <c r="B16" s="3"/>
      <c r="C16" s="3"/>
      <c r="D16" s="3"/>
      <c r="E16" s="23" t="s">
        <v>35</v>
      </c>
      <c r="F16" s="23"/>
      <c r="G16" s="3"/>
      <c r="H16" s="3"/>
      <c r="I16" s="3"/>
      <c r="J16" s="3"/>
      <c r="K16" s="5"/>
      <c r="L16" s="5"/>
      <c r="M16" s="5"/>
      <c r="N16" s="5"/>
      <c r="O16" s="23" t="s">
        <v>35</v>
      </c>
      <c r="P16" s="23"/>
      <c r="Q16" s="5"/>
      <c r="R16" s="5"/>
      <c r="S16" s="5"/>
    </row>
    <row r="17" spans="1:19">
      <c r="A17" t="s">
        <v>0</v>
      </c>
      <c r="B17" s="3"/>
      <c r="C17" s="3">
        <v>1</v>
      </c>
      <c r="D17" s="3">
        <v>1.5</v>
      </c>
      <c r="E17" s="3">
        <v>2</v>
      </c>
      <c r="F17" s="3">
        <v>2.5</v>
      </c>
      <c r="G17" s="3">
        <v>3</v>
      </c>
      <c r="H17" s="3">
        <v>3.5</v>
      </c>
      <c r="I17" s="3">
        <v>4</v>
      </c>
      <c r="J17" s="3"/>
      <c r="K17" s="3" t="s">
        <v>0</v>
      </c>
      <c r="L17" s="3"/>
      <c r="M17" s="3">
        <v>1</v>
      </c>
      <c r="N17" s="3">
        <v>1.5</v>
      </c>
      <c r="O17" s="3">
        <v>2</v>
      </c>
      <c r="P17" s="3">
        <v>2.5</v>
      </c>
      <c r="Q17" s="3">
        <v>3</v>
      </c>
      <c r="R17" s="3">
        <v>3.5</v>
      </c>
      <c r="S17" s="3">
        <v>4</v>
      </c>
    </row>
    <row r="18" spans="1:19">
      <c r="A18" t="s">
        <v>1</v>
      </c>
      <c r="B18" s="3"/>
      <c r="C18" s="3">
        <v>2.9000000000000001E-2</v>
      </c>
      <c r="D18" s="3">
        <v>1.4E-2</v>
      </c>
      <c r="E18" s="3">
        <v>7.0000000000000001E-3</v>
      </c>
      <c r="F18" s="11">
        <v>2E-3</v>
      </c>
      <c r="G18" s="11">
        <v>2.0000000000000001E-4</v>
      </c>
      <c r="H18" s="11">
        <v>0</v>
      </c>
      <c r="I18" s="11">
        <v>0</v>
      </c>
      <c r="J18" s="3"/>
      <c r="K18" s="3" t="s">
        <v>1</v>
      </c>
      <c r="L18" s="3"/>
      <c r="M18" s="3">
        <v>2.8000000000000001E-2</v>
      </c>
      <c r="N18" s="3">
        <v>1.4E-2</v>
      </c>
      <c r="O18" s="3">
        <v>7.0000000000000001E-3</v>
      </c>
      <c r="P18" s="11">
        <v>3.0000000000000001E-3</v>
      </c>
      <c r="Q18" s="11">
        <v>4.0000000000000002E-4</v>
      </c>
      <c r="R18" s="11">
        <v>0</v>
      </c>
      <c r="S18" s="11">
        <v>0</v>
      </c>
    </row>
    <row r="19" spans="1:19">
      <c r="A19" t="s">
        <v>2</v>
      </c>
      <c r="B19" s="3">
        <v>4.0000000000000001E-3</v>
      </c>
      <c r="C19" s="3"/>
      <c r="D19" s="3"/>
      <c r="E19" s="3"/>
      <c r="F19" s="3"/>
      <c r="G19" s="3"/>
      <c r="H19" s="3"/>
      <c r="I19" s="3"/>
      <c r="J19" s="3"/>
      <c r="K19" s="3" t="s">
        <v>2</v>
      </c>
      <c r="L19" s="3">
        <v>-1E-3</v>
      </c>
      <c r="M19" s="3"/>
      <c r="N19" s="3"/>
      <c r="O19" s="3"/>
      <c r="P19" s="3"/>
      <c r="Q19" s="3"/>
      <c r="R19" s="3"/>
      <c r="S19" s="3"/>
    </row>
    <row r="20" spans="1:19">
      <c r="A20" t="s">
        <v>3</v>
      </c>
      <c r="B20" s="4">
        <f>ROUND(SQRT(2.79927)*103.014,2)</f>
        <v>172.35</v>
      </c>
      <c r="C20" s="4"/>
      <c r="D20" s="4"/>
      <c r="E20" s="4"/>
      <c r="F20" s="4"/>
      <c r="G20" s="4"/>
      <c r="H20" s="4"/>
      <c r="I20" s="4"/>
      <c r="J20" s="4"/>
      <c r="K20" s="4" t="s">
        <v>3</v>
      </c>
      <c r="L20" s="4">
        <f>ROUND(SQRT(2.91)*103.014,2)</f>
        <v>175.73</v>
      </c>
      <c r="M20" s="4"/>
      <c r="N20" s="4"/>
      <c r="O20" s="4"/>
      <c r="P20" s="4"/>
      <c r="Q20" s="4"/>
      <c r="R20" s="4"/>
      <c r="S20" s="4"/>
    </row>
    <row r="21" spans="1:19">
      <c r="B21" s="3"/>
      <c r="C21" s="3"/>
      <c r="D21" s="3"/>
      <c r="E21" s="23" t="s">
        <v>37</v>
      </c>
      <c r="F21" s="23"/>
      <c r="G21" s="3"/>
      <c r="H21" s="3"/>
      <c r="I21" s="3"/>
      <c r="J21" s="3"/>
      <c r="K21" s="5"/>
      <c r="L21" s="5"/>
      <c r="M21" s="5"/>
      <c r="N21" s="5"/>
      <c r="O21" s="23" t="s">
        <v>37</v>
      </c>
      <c r="P21" s="23"/>
      <c r="Q21" s="5"/>
      <c r="R21" s="5"/>
      <c r="S21" s="5"/>
    </row>
    <row r="22" spans="1:19">
      <c r="A22" t="s">
        <v>0</v>
      </c>
      <c r="B22" s="3"/>
      <c r="C22" s="3">
        <v>1</v>
      </c>
      <c r="D22" s="3">
        <v>1.5</v>
      </c>
      <c r="E22" s="3">
        <v>2</v>
      </c>
      <c r="F22" s="3">
        <v>2.5</v>
      </c>
      <c r="G22" s="3">
        <v>3</v>
      </c>
      <c r="H22" s="3">
        <v>3.5</v>
      </c>
      <c r="I22" s="3">
        <v>4</v>
      </c>
      <c r="J22" s="3"/>
      <c r="K22" s="3" t="s">
        <v>0</v>
      </c>
      <c r="L22" s="3"/>
      <c r="M22" s="3">
        <v>1</v>
      </c>
      <c r="N22" s="3">
        <v>1.5</v>
      </c>
      <c r="O22" s="3">
        <v>2</v>
      </c>
      <c r="P22" s="3">
        <v>2.5</v>
      </c>
      <c r="Q22" s="3">
        <v>3</v>
      </c>
      <c r="R22" s="3">
        <v>3.5</v>
      </c>
      <c r="S22" s="3">
        <v>4</v>
      </c>
    </row>
    <row r="23" spans="1:19">
      <c r="A23" t="s">
        <v>1</v>
      </c>
      <c r="B23" s="3"/>
      <c r="C23" s="3">
        <v>3.9E-2</v>
      </c>
      <c r="D23" s="3">
        <v>1.7000000000000001E-2</v>
      </c>
      <c r="E23" s="3">
        <v>6.0000000000000001E-3</v>
      </c>
      <c r="F23" s="11">
        <v>2E-3</v>
      </c>
      <c r="G23" s="11">
        <v>1E-3</v>
      </c>
      <c r="H23" s="11">
        <v>0</v>
      </c>
      <c r="I23" s="11">
        <v>0</v>
      </c>
      <c r="J23" s="3"/>
      <c r="K23" s="3" t="s">
        <v>1</v>
      </c>
      <c r="L23" s="3"/>
      <c r="M23" s="3">
        <v>3.9E-2</v>
      </c>
      <c r="N23" s="3">
        <v>1.7000000000000001E-2</v>
      </c>
      <c r="O23" s="3">
        <v>6.0000000000000001E-3</v>
      </c>
      <c r="P23" s="11">
        <v>3.0000000000000001E-3</v>
      </c>
      <c r="Q23" s="11">
        <v>1E-3</v>
      </c>
      <c r="R23" s="11">
        <v>2.0000000000000001E-4</v>
      </c>
      <c r="S23" s="11">
        <v>0</v>
      </c>
    </row>
    <row r="24" spans="1:19">
      <c r="A24" t="s">
        <v>2</v>
      </c>
      <c r="B24" s="3">
        <v>4.0000000000000001E-3</v>
      </c>
      <c r="C24" s="3"/>
      <c r="D24" s="3"/>
      <c r="E24" s="3"/>
      <c r="F24" s="3"/>
      <c r="G24" s="3"/>
      <c r="H24" s="3"/>
      <c r="I24" s="3"/>
      <c r="J24" s="3"/>
      <c r="K24" s="3" t="s">
        <v>2</v>
      </c>
      <c r="L24" s="3">
        <v>-1E-3</v>
      </c>
      <c r="M24" s="3"/>
      <c r="N24" s="3"/>
      <c r="O24" s="3"/>
      <c r="P24" s="3"/>
      <c r="Q24" s="3"/>
      <c r="R24" s="3"/>
      <c r="S24" s="3"/>
    </row>
    <row r="25" spans="1:19">
      <c r="A25" t="s">
        <v>3</v>
      </c>
      <c r="B25" s="4">
        <f>ROUND(SQRT(2.86265)*102.673,2)</f>
        <v>173.72</v>
      </c>
      <c r="C25" s="4"/>
      <c r="D25" s="4"/>
      <c r="E25" s="4"/>
      <c r="F25" s="4"/>
      <c r="G25" s="4"/>
      <c r="H25" s="4"/>
      <c r="I25" s="4"/>
      <c r="J25" s="4"/>
      <c r="K25" s="4" t="s">
        <v>3</v>
      </c>
      <c r="L25" s="4">
        <f>ROUND(SQRT(2.91)*102.673,2)</f>
        <v>175.15</v>
      </c>
      <c r="M25" s="4"/>
      <c r="N25" s="4"/>
      <c r="O25" s="4"/>
      <c r="P25" s="4"/>
      <c r="Q25" s="4"/>
      <c r="R25" s="4"/>
      <c r="S25" s="4"/>
    </row>
    <row r="26" spans="1:19">
      <c r="B26" s="3"/>
      <c r="C26" s="3"/>
      <c r="D26" s="3"/>
      <c r="E26" s="23" t="s">
        <v>38</v>
      </c>
      <c r="F26" s="23"/>
      <c r="G26" s="3"/>
      <c r="H26" s="3"/>
      <c r="I26" s="3"/>
      <c r="J26" s="3"/>
      <c r="K26" s="5"/>
      <c r="L26" s="5"/>
      <c r="M26" s="5"/>
      <c r="N26" s="5"/>
      <c r="O26" s="23" t="s">
        <v>38</v>
      </c>
      <c r="P26" s="23"/>
      <c r="Q26" s="5"/>
      <c r="R26" s="5"/>
      <c r="S26" s="5"/>
    </row>
    <row r="27" spans="1:19">
      <c r="A27" t="s">
        <v>0</v>
      </c>
      <c r="B27" s="3"/>
      <c r="C27" s="3">
        <v>1</v>
      </c>
      <c r="D27" s="3">
        <v>1.5</v>
      </c>
      <c r="E27" s="3">
        <v>2</v>
      </c>
      <c r="F27" s="3">
        <v>2.5</v>
      </c>
      <c r="G27" s="3">
        <v>3</v>
      </c>
      <c r="H27" s="3">
        <v>3.5</v>
      </c>
      <c r="I27" s="3">
        <v>4</v>
      </c>
      <c r="J27" s="3"/>
      <c r="K27" s="3" t="s">
        <v>0</v>
      </c>
      <c r="L27" s="3"/>
      <c r="M27" s="3">
        <v>1</v>
      </c>
      <c r="N27" s="3">
        <v>1.5</v>
      </c>
      <c r="O27" s="3">
        <v>2</v>
      </c>
      <c r="P27" s="3">
        <v>2.5</v>
      </c>
      <c r="Q27" s="3">
        <v>3</v>
      </c>
      <c r="R27" s="3">
        <v>3.5</v>
      </c>
      <c r="S27" s="3">
        <v>4</v>
      </c>
    </row>
    <row r="28" spans="1:19">
      <c r="A28" t="s">
        <v>1</v>
      </c>
      <c r="B28" s="3"/>
      <c r="C28" s="3">
        <v>3.1E-2</v>
      </c>
      <c r="D28" s="3">
        <v>1.4E-2</v>
      </c>
      <c r="E28" s="3">
        <v>6.0000000000000001E-3</v>
      </c>
      <c r="F28" s="11">
        <v>3.0000000000000001E-3</v>
      </c>
      <c r="G28" s="11">
        <v>4.0000000000000002E-4</v>
      </c>
      <c r="H28" s="11">
        <v>0</v>
      </c>
      <c r="I28" s="11">
        <v>0</v>
      </c>
      <c r="J28" s="3"/>
      <c r="K28" s="3" t="s">
        <v>1</v>
      </c>
      <c r="L28" s="3"/>
      <c r="M28" s="3">
        <v>3.2000000000000001E-2</v>
      </c>
      <c r="N28" s="3">
        <v>1.4E-2</v>
      </c>
      <c r="O28" s="3">
        <v>7.0000000000000001E-3</v>
      </c>
      <c r="P28" s="11">
        <v>4.0000000000000001E-3</v>
      </c>
      <c r="Q28" s="11">
        <v>1E-3</v>
      </c>
      <c r="R28" s="11">
        <v>0</v>
      </c>
      <c r="S28" s="11">
        <v>0</v>
      </c>
    </row>
    <row r="29" spans="1:19">
      <c r="A29" t="s">
        <v>2</v>
      </c>
      <c r="B29" s="3">
        <v>3.3999999999999998E-3</v>
      </c>
      <c r="C29" s="3"/>
      <c r="D29" s="3"/>
      <c r="E29" s="3"/>
      <c r="F29" s="3"/>
      <c r="G29" s="3"/>
      <c r="H29" s="3"/>
      <c r="I29" s="3"/>
      <c r="J29" s="3"/>
      <c r="K29" s="3" t="s">
        <v>2</v>
      </c>
      <c r="L29" s="3">
        <v>-1E-3</v>
      </c>
      <c r="M29" s="3"/>
      <c r="N29" s="3"/>
      <c r="O29" s="3"/>
      <c r="P29" s="3"/>
      <c r="Q29" s="3"/>
      <c r="R29" s="3"/>
      <c r="S29" s="3"/>
    </row>
    <row r="30" spans="1:19">
      <c r="A30" t="s">
        <v>3</v>
      </c>
      <c r="B30" s="4">
        <f>ROUND(SQRT(2.75579)*102.519,2)</f>
        <v>170.19</v>
      </c>
      <c r="C30" s="4"/>
      <c r="D30" s="4"/>
      <c r="E30" s="4"/>
      <c r="F30" s="4"/>
      <c r="G30" s="4"/>
      <c r="H30" s="4"/>
      <c r="I30" s="4"/>
      <c r="J30" s="4"/>
      <c r="K30" s="4" t="s">
        <v>3</v>
      </c>
      <c r="L30" s="4">
        <f>ROUND(SQRT(2.91)*102.519,2)</f>
        <v>174.88</v>
      </c>
      <c r="M30" s="4"/>
      <c r="N30" s="4"/>
      <c r="O30" s="4"/>
      <c r="P30" s="4"/>
      <c r="Q30" s="4"/>
      <c r="R30" s="4"/>
      <c r="S30" s="4"/>
    </row>
    <row r="31" spans="1:19">
      <c r="B31" s="3"/>
      <c r="C31" s="3"/>
      <c r="D31" s="3"/>
      <c r="E31" s="23" t="s">
        <v>39</v>
      </c>
      <c r="F31" s="23"/>
      <c r="G31" s="3"/>
      <c r="H31" s="3"/>
      <c r="I31" s="3"/>
      <c r="J31" s="3"/>
      <c r="K31" s="5"/>
      <c r="L31" s="5"/>
      <c r="M31" s="5"/>
      <c r="N31" s="5"/>
      <c r="O31" s="23" t="s">
        <v>39</v>
      </c>
      <c r="P31" s="23"/>
      <c r="Q31" s="5"/>
      <c r="R31" s="5"/>
      <c r="S31" s="5"/>
    </row>
    <row r="32" spans="1:19">
      <c r="A32" t="s">
        <v>0</v>
      </c>
      <c r="B32" s="3"/>
      <c r="C32" s="3">
        <v>1</v>
      </c>
      <c r="D32" s="3">
        <v>1.5</v>
      </c>
      <c r="E32" s="3">
        <v>2</v>
      </c>
      <c r="F32" s="3">
        <v>2.5</v>
      </c>
      <c r="G32" s="3">
        <v>3</v>
      </c>
      <c r="H32" s="3">
        <v>3.5</v>
      </c>
      <c r="I32" s="3">
        <v>4</v>
      </c>
      <c r="J32" s="3"/>
      <c r="K32" s="3" t="s">
        <v>0</v>
      </c>
      <c r="L32" s="3"/>
      <c r="M32" s="3">
        <v>1</v>
      </c>
      <c r="N32" s="3">
        <v>1.5</v>
      </c>
      <c r="O32" s="3">
        <v>2</v>
      </c>
      <c r="P32" s="3">
        <v>2.5</v>
      </c>
      <c r="Q32" s="3">
        <v>3</v>
      </c>
      <c r="R32" s="3">
        <v>3.5</v>
      </c>
      <c r="S32" s="3">
        <v>4</v>
      </c>
    </row>
    <row r="33" spans="1:19">
      <c r="A33" t="s">
        <v>1</v>
      </c>
      <c r="B33" s="3"/>
      <c r="C33" s="3">
        <v>3.2000000000000001E-2</v>
      </c>
      <c r="D33" s="3">
        <v>1.4999999999999999E-2</v>
      </c>
      <c r="E33" s="3">
        <v>7.0000000000000001E-3</v>
      </c>
      <c r="F33" s="11">
        <v>3.5999999999999999E-3</v>
      </c>
      <c r="G33" s="11">
        <v>1E-3</v>
      </c>
      <c r="H33" s="11">
        <v>0</v>
      </c>
      <c r="I33" s="11">
        <v>0</v>
      </c>
      <c r="J33" s="3"/>
      <c r="K33" s="3" t="s">
        <v>1</v>
      </c>
      <c r="L33" s="3"/>
      <c r="M33" s="3">
        <v>3.3000000000000002E-2</v>
      </c>
      <c r="N33" s="3">
        <v>1.4999999999999999E-2</v>
      </c>
      <c r="O33" s="3">
        <v>6.0000000000000001E-3</v>
      </c>
      <c r="P33" s="11">
        <v>3.0000000000000001E-3</v>
      </c>
      <c r="Q33" s="11">
        <v>8.0000000000000004E-4</v>
      </c>
      <c r="R33" s="11">
        <v>0</v>
      </c>
      <c r="S33" s="11">
        <v>0</v>
      </c>
    </row>
    <row r="34" spans="1:19">
      <c r="A34" t="s">
        <v>2</v>
      </c>
      <c r="B34" s="3">
        <v>-2.3999999999999998E-3</v>
      </c>
      <c r="C34" s="3"/>
      <c r="D34" s="3"/>
      <c r="E34" s="3"/>
      <c r="F34" s="3"/>
      <c r="G34" s="3"/>
      <c r="H34" s="3"/>
      <c r="I34" s="3"/>
      <c r="J34" s="3"/>
      <c r="K34" s="3" t="s">
        <v>2</v>
      </c>
      <c r="L34" s="3">
        <v>-1E-3</v>
      </c>
      <c r="M34" s="3"/>
      <c r="N34" s="3"/>
      <c r="O34" s="3"/>
      <c r="P34" s="3"/>
      <c r="Q34" s="3"/>
      <c r="R34" s="3"/>
      <c r="S34" s="3"/>
    </row>
    <row r="35" spans="1:19">
      <c r="A35" t="s">
        <v>3</v>
      </c>
      <c r="B35" s="4">
        <f>ROUND(SQRT(2.97417)*103.085,2)</f>
        <v>177.78</v>
      </c>
      <c r="C35" s="4"/>
      <c r="D35" s="4"/>
      <c r="E35" s="4"/>
      <c r="F35" s="4"/>
      <c r="G35" s="4"/>
      <c r="H35" s="4"/>
      <c r="I35" s="4"/>
      <c r="J35" s="4"/>
      <c r="K35" s="4" t="s">
        <v>3</v>
      </c>
      <c r="L35" s="4">
        <f>ROUND(SQRT(2.91)*103.085,2)</f>
        <v>175.85</v>
      </c>
      <c r="M35" s="4"/>
      <c r="N35" s="4"/>
      <c r="O35" s="4"/>
      <c r="P35" s="4"/>
      <c r="Q35" s="4"/>
      <c r="R35" s="4"/>
      <c r="S35" s="4"/>
    </row>
    <row r="36" spans="1:19">
      <c r="B36" s="3"/>
      <c r="C36" s="3"/>
      <c r="D36" s="3"/>
      <c r="E36" s="23" t="s">
        <v>40</v>
      </c>
      <c r="F36" s="23"/>
      <c r="G36" s="3"/>
      <c r="H36" s="3"/>
      <c r="I36" s="3"/>
      <c r="J36" s="3"/>
      <c r="K36" s="5"/>
      <c r="L36" s="5"/>
      <c r="M36" s="5"/>
      <c r="N36" s="5"/>
      <c r="O36" s="23" t="s">
        <v>40</v>
      </c>
      <c r="P36" s="23"/>
      <c r="Q36" s="5"/>
      <c r="R36" s="5"/>
      <c r="S36" s="5"/>
    </row>
    <row r="37" spans="1:19">
      <c r="A37" t="s">
        <v>0</v>
      </c>
      <c r="B37" s="3"/>
      <c r="C37" s="3">
        <v>1</v>
      </c>
      <c r="D37" s="3">
        <v>1.5</v>
      </c>
      <c r="E37" s="3">
        <v>2</v>
      </c>
      <c r="F37" s="3">
        <v>2.5</v>
      </c>
      <c r="G37" s="3">
        <v>3</v>
      </c>
      <c r="H37" s="3">
        <v>3.5</v>
      </c>
      <c r="I37" s="3">
        <v>4</v>
      </c>
      <c r="J37" s="3"/>
      <c r="K37" s="3" t="s">
        <v>0</v>
      </c>
      <c r="L37" s="3"/>
      <c r="M37" s="3">
        <v>1</v>
      </c>
      <c r="N37" s="3">
        <v>1.5</v>
      </c>
      <c r="O37" s="3">
        <v>2</v>
      </c>
      <c r="P37" s="3">
        <v>2.5</v>
      </c>
      <c r="Q37" s="3">
        <v>3</v>
      </c>
      <c r="R37" s="3">
        <v>3.5</v>
      </c>
      <c r="S37" s="3">
        <v>4</v>
      </c>
    </row>
    <row r="38" spans="1:19">
      <c r="A38" t="s">
        <v>1</v>
      </c>
      <c r="B38" s="3"/>
      <c r="C38" s="3">
        <v>2.7E-2</v>
      </c>
      <c r="D38" s="3">
        <v>1.2E-2</v>
      </c>
      <c r="E38" s="3">
        <v>6.0000000000000001E-3</v>
      </c>
      <c r="F38" s="11">
        <v>3.0000000000000001E-3</v>
      </c>
      <c r="G38" s="11">
        <v>0</v>
      </c>
      <c r="H38" s="11">
        <v>0</v>
      </c>
      <c r="I38" s="11">
        <v>0</v>
      </c>
      <c r="J38" s="3"/>
      <c r="K38" s="3" t="s">
        <v>1</v>
      </c>
      <c r="L38" s="3"/>
      <c r="M38" s="3">
        <v>2.8000000000000001E-2</v>
      </c>
      <c r="N38" s="3">
        <v>1.2999999999999999E-2</v>
      </c>
      <c r="O38" s="3">
        <v>6.0000000000000001E-3</v>
      </c>
      <c r="P38" s="11">
        <v>3.0000000000000001E-3</v>
      </c>
      <c r="Q38" s="11">
        <v>8.0000000000000004E-4</v>
      </c>
      <c r="R38" s="11">
        <v>0</v>
      </c>
      <c r="S38" s="11">
        <v>0</v>
      </c>
    </row>
    <row r="39" spans="1:19">
      <c r="A39" t="s">
        <v>2</v>
      </c>
      <c r="B39" s="3">
        <v>3.3E-3</v>
      </c>
      <c r="C39" s="3"/>
      <c r="D39" s="3"/>
      <c r="E39" s="3"/>
      <c r="F39" s="3"/>
      <c r="G39" s="3"/>
      <c r="H39" s="3"/>
      <c r="I39" s="3"/>
      <c r="J39" s="3"/>
      <c r="K39" s="3" t="s">
        <v>2</v>
      </c>
      <c r="L39" s="3">
        <v>-1E-3</v>
      </c>
      <c r="M39" s="3"/>
      <c r="N39" s="3"/>
      <c r="O39" s="3"/>
      <c r="P39" s="3"/>
      <c r="Q39" s="3"/>
      <c r="R39" s="3"/>
      <c r="S39" s="3"/>
    </row>
    <row r="40" spans="1:19">
      <c r="A40" t="s">
        <v>3</v>
      </c>
      <c r="B40" s="4">
        <f>ROUND(SQRT(2.73855)*102.748,2)</f>
        <v>170.03</v>
      </c>
      <c r="C40" s="4"/>
      <c r="D40" s="4"/>
      <c r="E40" s="4"/>
      <c r="F40" s="4"/>
      <c r="G40" s="4"/>
      <c r="H40" s="4"/>
      <c r="I40" s="4"/>
      <c r="J40" s="4"/>
      <c r="K40" s="4" t="s">
        <v>3</v>
      </c>
      <c r="L40" s="4">
        <f>ROUND(SQRT(2.91)*102.748,2)</f>
        <v>175.27</v>
      </c>
      <c r="M40" s="4"/>
      <c r="N40" s="4"/>
      <c r="O40" s="4"/>
      <c r="P40" s="4"/>
      <c r="Q40" s="4"/>
      <c r="R40" s="4"/>
      <c r="S40" s="4"/>
    </row>
    <row r="41" spans="1:19">
      <c r="B41" s="3"/>
      <c r="C41" s="3"/>
      <c r="D41" s="3"/>
      <c r="E41" s="23" t="s">
        <v>41</v>
      </c>
      <c r="F41" s="23"/>
      <c r="G41" s="3"/>
      <c r="H41" s="3"/>
      <c r="I41" s="3"/>
      <c r="J41" s="3"/>
      <c r="K41" s="5"/>
      <c r="L41" s="5"/>
      <c r="M41" s="5"/>
      <c r="N41" s="5"/>
      <c r="O41" s="23" t="s">
        <v>41</v>
      </c>
      <c r="P41" s="23"/>
      <c r="Q41" s="5"/>
      <c r="R41" s="5"/>
      <c r="S41" s="5"/>
    </row>
    <row r="42" spans="1:19">
      <c r="A42" t="s">
        <v>0</v>
      </c>
      <c r="B42" s="3"/>
      <c r="C42" s="3">
        <v>1</v>
      </c>
      <c r="D42" s="3">
        <v>1.5</v>
      </c>
      <c r="E42" s="3">
        <v>2</v>
      </c>
      <c r="F42" s="3">
        <v>2.5</v>
      </c>
      <c r="G42" s="3">
        <v>3</v>
      </c>
      <c r="H42" s="3">
        <v>3.5</v>
      </c>
      <c r="I42" s="3">
        <v>4</v>
      </c>
      <c r="J42" s="3"/>
      <c r="K42" s="3" t="s">
        <v>0</v>
      </c>
      <c r="L42" s="3"/>
      <c r="M42" s="3">
        <v>1</v>
      </c>
      <c r="N42" s="3">
        <v>1.5</v>
      </c>
      <c r="O42" s="3">
        <v>2</v>
      </c>
      <c r="P42" s="3">
        <v>2.5</v>
      </c>
      <c r="Q42" s="3">
        <v>3</v>
      </c>
      <c r="R42" s="3">
        <v>3.5</v>
      </c>
      <c r="S42" s="3">
        <v>4</v>
      </c>
    </row>
    <row r="43" spans="1:19">
      <c r="A43" t="s">
        <v>1</v>
      </c>
      <c r="B43" s="3"/>
      <c r="C43" s="3">
        <v>0.04</v>
      </c>
      <c r="D43" s="3">
        <v>1.4999999999999999E-2</v>
      </c>
      <c r="E43" s="3">
        <v>6.0000000000000001E-3</v>
      </c>
      <c r="F43" s="11">
        <v>3.0000000000000001E-3</v>
      </c>
      <c r="G43" s="11">
        <v>1E-3</v>
      </c>
      <c r="H43" s="11">
        <v>0</v>
      </c>
      <c r="I43" s="11">
        <v>0</v>
      </c>
      <c r="J43" s="3"/>
      <c r="K43" s="3" t="s">
        <v>1</v>
      </c>
      <c r="L43" s="3"/>
      <c r="M43" s="3">
        <v>4.1000000000000002E-2</v>
      </c>
      <c r="N43" s="3">
        <v>1.4999999999999999E-2</v>
      </c>
      <c r="O43" s="3">
        <v>7.0000000000000001E-3</v>
      </c>
      <c r="P43" s="11">
        <v>3.0000000000000001E-3</v>
      </c>
      <c r="Q43" s="11">
        <v>1E-3</v>
      </c>
      <c r="R43" s="11">
        <v>0</v>
      </c>
      <c r="S43" s="11">
        <v>0</v>
      </c>
    </row>
    <row r="44" spans="1:19">
      <c r="A44" t="s">
        <v>2</v>
      </c>
      <c r="B44" s="3">
        <v>1.1999999999999999E-3</v>
      </c>
      <c r="C44" s="3"/>
      <c r="D44" s="3"/>
      <c r="E44" s="3"/>
      <c r="F44" s="3"/>
      <c r="G44" s="3"/>
      <c r="H44" s="3"/>
      <c r="I44" s="3"/>
      <c r="J44" s="3"/>
      <c r="K44" s="3" t="s">
        <v>2</v>
      </c>
      <c r="L44" s="3">
        <v>-1E-3</v>
      </c>
      <c r="M44" s="3"/>
      <c r="N44" s="3"/>
      <c r="O44" s="3"/>
      <c r="P44" s="3"/>
      <c r="Q44" s="3"/>
      <c r="R44" s="3"/>
      <c r="S44" s="3"/>
    </row>
    <row r="45" spans="1:19">
      <c r="A45" t="s">
        <v>3</v>
      </c>
      <c r="B45" s="4">
        <f>ROUND(SQRT(2.91429)*102.414,2)</f>
        <v>174.83</v>
      </c>
      <c r="C45" s="4"/>
      <c r="D45" s="4"/>
      <c r="E45" s="4"/>
      <c r="F45" s="4"/>
      <c r="G45" s="4"/>
      <c r="H45" s="4"/>
      <c r="I45" s="4"/>
      <c r="J45" s="4"/>
      <c r="K45" s="4" t="s">
        <v>3</v>
      </c>
      <c r="L45" s="4">
        <f>ROUND(SQRT(2.91)*102.414,2)</f>
        <v>174.71</v>
      </c>
      <c r="M45" s="4"/>
      <c r="N45" s="4"/>
      <c r="O45" s="4"/>
      <c r="P45" s="4"/>
      <c r="Q45" s="4"/>
      <c r="R45" s="4"/>
      <c r="S45" s="4"/>
    </row>
    <row r="46" spans="1:19">
      <c r="B46" s="5"/>
      <c r="C46" s="5"/>
      <c r="D46" s="5"/>
      <c r="E46" s="23" t="s">
        <v>63</v>
      </c>
      <c r="F46" s="23"/>
      <c r="G46" s="5"/>
      <c r="H46" s="5"/>
      <c r="I46" s="5"/>
      <c r="J46" s="5"/>
      <c r="K46" s="5"/>
      <c r="L46" s="5"/>
      <c r="M46" s="5"/>
      <c r="N46" s="5"/>
      <c r="O46" s="23" t="s">
        <v>63</v>
      </c>
      <c r="P46" s="23"/>
      <c r="Q46" s="5"/>
      <c r="R46" s="5"/>
      <c r="S46" s="5"/>
    </row>
    <row r="47" spans="1:19">
      <c r="A47" t="s">
        <v>0</v>
      </c>
      <c r="B47" s="3"/>
      <c r="C47" s="3">
        <v>1</v>
      </c>
      <c r="D47" s="3">
        <v>1.5</v>
      </c>
      <c r="E47" s="3">
        <v>2</v>
      </c>
      <c r="F47" s="3">
        <v>2.5</v>
      </c>
      <c r="G47" s="3">
        <v>3</v>
      </c>
      <c r="H47" s="3">
        <v>3.5</v>
      </c>
      <c r="I47" s="3">
        <v>4</v>
      </c>
      <c r="J47" s="3"/>
      <c r="K47" s="3" t="s">
        <v>0</v>
      </c>
      <c r="L47" s="3"/>
      <c r="M47" s="3">
        <v>1</v>
      </c>
      <c r="N47" s="3">
        <v>1.5</v>
      </c>
      <c r="O47" s="3">
        <v>2</v>
      </c>
      <c r="P47" s="3">
        <v>2.5</v>
      </c>
      <c r="Q47" s="3">
        <v>3</v>
      </c>
      <c r="R47" s="3">
        <v>3.5</v>
      </c>
      <c r="S47" s="3">
        <v>4</v>
      </c>
    </row>
    <row r="48" spans="1:19">
      <c r="A48" t="s">
        <v>1</v>
      </c>
      <c r="B48" s="3"/>
      <c r="C48" s="3">
        <v>2.5999999999999999E-2</v>
      </c>
      <c r="D48" s="3">
        <v>1.4E-2</v>
      </c>
      <c r="E48" s="3">
        <v>5.0000000000000001E-3</v>
      </c>
      <c r="F48" s="11">
        <v>2E-3</v>
      </c>
      <c r="G48" s="11">
        <v>0</v>
      </c>
      <c r="H48" s="11">
        <v>0</v>
      </c>
      <c r="I48" s="11">
        <v>0</v>
      </c>
      <c r="J48" s="3"/>
      <c r="K48" s="3" t="s">
        <v>1</v>
      </c>
      <c r="L48" s="3"/>
      <c r="M48" s="3">
        <v>2.5999999999999999E-2</v>
      </c>
      <c r="N48" s="3">
        <v>1.4E-2</v>
      </c>
      <c r="O48" s="3">
        <v>7.0000000000000001E-3</v>
      </c>
      <c r="P48" s="11">
        <v>3.0000000000000001E-3</v>
      </c>
      <c r="Q48" s="11">
        <v>8.9999999999999998E-4</v>
      </c>
      <c r="R48" s="11">
        <v>0</v>
      </c>
      <c r="S48" s="11">
        <v>0</v>
      </c>
    </row>
    <row r="49" spans="1:19">
      <c r="A49" t="s">
        <v>2</v>
      </c>
      <c r="B49" s="3">
        <v>3.8999999999999998E-3</v>
      </c>
      <c r="C49" s="3"/>
      <c r="D49" s="3"/>
      <c r="E49" s="3"/>
      <c r="F49" s="3"/>
      <c r="G49" s="3"/>
      <c r="H49" s="3"/>
      <c r="I49" s="3"/>
      <c r="J49" s="3"/>
      <c r="K49" s="3" t="s">
        <v>2</v>
      </c>
      <c r="L49" s="3">
        <v>-1E-3</v>
      </c>
      <c r="M49" s="3"/>
      <c r="N49" s="3"/>
      <c r="O49" s="3"/>
      <c r="P49" s="3"/>
      <c r="Q49" s="3"/>
      <c r="R49" s="3"/>
      <c r="S49" s="3"/>
    </row>
    <row r="50" spans="1:19">
      <c r="A50" t="s">
        <v>3</v>
      </c>
      <c r="B50" s="4">
        <f>ROUND(SQRT(2.68833)*102.656,2)</f>
        <v>168.32</v>
      </c>
      <c r="C50" s="4"/>
      <c r="D50" s="4"/>
      <c r="E50" s="4"/>
      <c r="F50" s="4"/>
      <c r="G50" s="4"/>
      <c r="H50" s="4"/>
      <c r="I50" s="4"/>
      <c r="J50" s="4"/>
      <c r="K50" s="4" t="s">
        <v>3</v>
      </c>
      <c r="L50" s="4">
        <f>ROUND(SQRT(2.91)*102.656,2)</f>
        <v>175.12</v>
      </c>
      <c r="M50" s="4"/>
      <c r="N50" s="4"/>
      <c r="O50" s="4"/>
      <c r="P50" s="4"/>
      <c r="Q50" s="4"/>
      <c r="R50" s="4"/>
      <c r="S50" s="4"/>
    </row>
    <row r="51" spans="1:19">
      <c r="B51" s="3"/>
      <c r="C51" s="3"/>
      <c r="D51" s="3"/>
      <c r="E51" s="23" t="s">
        <v>64</v>
      </c>
      <c r="F51" s="23"/>
      <c r="G51" s="3"/>
      <c r="H51" s="3"/>
      <c r="I51" s="3"/>
      <c r="J51" s="3"/>
      <c r="K51" s="5"/>
      <c r="L51" s="5"/>
      <c r="M51" s="5"/>
      <c r="N51" s="5"/>
      <c r="O51" s="23" t="s">
        <v>64</v>
      </c>
      <c r="P51" s="23"/>
      <c r="Q51" s="5"/>
      <c r="R51" s="5"/>
      <c r="S51" s="5"/>
    </row>
    <row r="52" spans="1:19">
      <c r="A52" t="s">
        <v>0</v>
      </c>
      <c r="B52" s="3"/>
      <c r="C52" s="3">
        <v>1</v>
      </c>
      <c r="D52" s="3">
        <v>1.5</v>
      </c>
      <c r="E52" s="3">
        <v>2</v>
      </c>
      <c r="F52" s="3">
        <v>2.5</v>
      </c>
      <c r="G52" s="3">
        <v>3</v>
      </c>
      <c r="H52" s="3">
        <v>3.5</v>
      </c>
      <c r="I52" s="3">
        <v>4</v>
      </c>
      <c r="J52" s="3"/>
      <c r="K52" s="3" t="s">
        <v>0</v>
      </c>
      <c r="L52" s="3"/>
      <c r="M52" s="3">
        <v>1</v>
      </c>
      <c r="N52" s="3">
        <v>1.5</v>
      </c>
      <c r="O52" s="3">
        <v>2</v>
      </c>
      <c r="P52" s="3">
        <v>2.5</v>
      </c>
      <c r="Q52" s="3">
        <v>3</v>
      </c>
      <c r="R52" s="3">
        <v>3.5</v>
      </c>
      <c r="S52" s="3">
        <v>4</v>
      </c>
    </row>
    <row r="53" spans="1:19">
      <c r="A53" t="s">
        <v>1</v>
      </c>
      <c r="B53" s="3"/>
      <c r="C53">
        <v>2.4E-2</v>
      </c>
      <c r="D53">
        <v>1.4E-2</v>
      </c>
      <c r="E53">
        <v>7.0000000000000001E-3</v>
      </c>
      <c r="F53">
        <v>2E-3</v>
      </c>
      <c r="G53">
        <v>1E-4</v>
      </c>
      <c r="H53">
        <v>0</v>
      </c>
      <c r="I53">
        <v>0</v>
      </c>
      <c r="J53" s="3"/>
      <c r="K53" s="3" t="s">
        <v>1</v>
      </c>
      <c r="L53" s="3"/>
      <c r="M53" s="3">
        <v>2.4E-2</v>
      </c>
      <c r="N53" s="3">
        <v>1.4E-2</v>
      </c>
      <c r="O53" s="3">
        <v>8.0000000000000002E-3</v>
      </c>
      <c r="P53" s="11">
        <v>4.0000000000000001E-3</v>
      </c>
      <c r="Q53" s="11">
        <v>8.9999999999999998E-4</v>
      </c>
      <c r="R53" s="11">
        <v>0</v>
      </c>
      <c r="S53" s="11">
        <v>0</v>
      </c>
    </row>
    <row r="54" spans="1:19">
      <c r="A54" t="s">
        <v>2</v>
      </c>
      <c r="B54" s="3">
        <v>3.5999999999999999E-3</v>
      </c>
      <c r="C54" s="3"/>
      <c r="D54" s="3"/>
      <c r="E54" s="3"/>
      <c r="F54" s="3"/>
      <c r="G54" s="3"/>
      <c r="H54" s="3"/>
      <c r="I54" s="3"/>
      <c r="J54" s="3"/>
      <c r="K54" s="3" t="s">
        <v>2</v>
      </c>
      <c r="L54" s="3">
        <v>-1E-3</v>
      </c>
      <c r="M54" s="3"/>
      <c r="N54" s="3"/>
      <c r="O54" s="3"/>
      <c r="P54" s="3"/>
      <c r="Q54" s="3"/>
      <c r="R54" s="3"/>
      <c r="S54" s="3"/>
    </row>
    <row r="55" spans="1:19">
      <c r="A55" t="s">
        <v>3</v>
      </c>
      <c r="B55" s="4">
        <f>ROUND(SQRT(2.80802)*102.88,2)</f>
        <v>172.4</v>
      </c>
      <c r="C55" s="4"/>
      <c r="D55" s="4"/>
      <c r="E55" s="4"/>
      <c r="F55" s="4"/>
      <c r="G55" s="4"/>
      <c r="H55" s="4"/>
      <c r="I55" s="4"/>
      <c r="J55" s="4"/>
      <c r="K55" s="4" t="s">
        <v>3</v>
      </c>
      <c r="L55" s="4">
        <f>ROUND(SQRT(2.91)*102.88,2)</f>
        <v>175.5</v>
      </c>
      <c r="M55" s="4"/>
      <c r="N55" s="4"/>
      <c r="O55" s="4"/>
      <c r="P55" s="4"/>
      <c r="Q55" s="4"/>
      <c r="R55" s="4"/>
      <c r="S55" s="4"/>
    </row>
  </sheetData>
  <mergeCells count="23">
    <mergeCell ref="O31:P31"/>
    <mergeCell ref="O26:P26"/>
    <mergeCell ref="G1:O2"/>
    <mergeCell ref="E11:F11"/>
    <mergeCell ref="E16:F16"/>
    <mergeCell ref="E21:F21"/>
    <mergeCell ref="O21:P21"/>
    <mergeCell ref="O16:P16"/>
    <mergeCell ref="O11:P11"/>
    <mergeCell ref="A4:I5"/>
    <mergeCell ref="E6:F6"/>
    <mergeCell ref="K4:S5"/>
    <mergeCell ref="O6:P6"/>
    <mergeCell ref="E26:F26"/>
    <mergeCell ref="E31:F31"/>
    <mergeCell ref="E36:F36"/>
    <mergeCell ref="E41:F41"/>
    <mergeCell ref="E46:F46"/>
    <mergeCell ref="E51:F51"/>
    <mergeCell ref="O51:P51"/>
    <mergeCell ref="O46:P46"/>
    <mergeCell ref="O41:P41"/>
    <mergeCell ref="O36:P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63B9-8A84-F644-9664-52DF50C8C8F0}">
  <dimension ref="A1:W55"/>
  <sheetViews>
    <sheetView topLeftCell="A20" zoomScaleNormal="100" workbookViewId="0">
      <selection activeCell="Q57" sqref="Q57:Q59"/>
    </sheetView>
  </sheetViews>
  <sheetFormatPr baseColWidth="10" defaultRowHeight="16"/>
  <sheetData>
    <row r="1" spans="1:23" ht="16" customHeight="1">
      <c r="H1" s="13" t="s">
        <v>69</v>
      </c>
      <c r="I1" s="13"/>
      <c r="J1" s="13"/>
      <c r="K1" s="13"/>
      <c r="L1" s="13"/>
      <c r="M1" s="13"/>
      <c r="N1" s="13"/>
      <c r="O1" s="13"/>
      <c r="P1" s="13"/>
    </row>
    <row r="2" spans="1:23" ht="16" customHeight="1">
      <c r="H2" s="13"/>
      <c r="I2" s="13"/>
      <c r="J2" s="13"/>
      <c r="K2" s="13"/>
      <c r="L2" s="13"/>
      <c r="M2" s="13"/>
      <c r="N2" s="13"/>
      <c r="O2" s="13"/>
      <c r="P2" s="13"/>
    </row>
    <row r="4" spans="1:23">
      <c r="A4" s="19" t="s">
        <v>10</v>
      </c>
      <c r="B4" s="19"/>
      <c r="C4" s="19"/>
      <c r="D4" s="19"/>
      <c r="E4" s="19"/>
      <c r="F4" s="19"/>
      <c r="G4" s="19"/>
      <c r="H4" s="19"/>
      <c r="I4" s="19"/>
      <c r="J4" s="19"/>
      <c r="K4" s="19"/>
      <c r="M4" s="22" t="s">
        <v>11</v>
      </c>
      <c r="N4" s="19"/>
      <c r="O4" s="19"/>
      <c r="P4" s="19"/>
      <c r="Q4" s="19"/>
      <c r="R4" s="19"/>
      <c r="S4" s="19"/>
      <c r="T4" s="19"/>
      <c r="U4" s="19"/>
      <c r="V4" s="19"/>
      <c r="W4" s="19"/>
    </row>
    <row r="5" spans="1:2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>
      <c r="A6" s="2"/>
      <c r="C6" s="2"/>
      <c r="D6" s="2"/>
      <c r="E6" s="25" t="s">
        <v>33</v>
      </c>
      <c r="F6" s="25"/>
      <c r="G6" s="2"/>
      <c r="H6" s="2"/>
      <c r="I6" s="2"/>
      <c r="M6" s="7"/>
      <c r="N6" s="3"/>
      <c r="O6" s="7"/>
      <c r="P6" s="7"/>
      <c r="Q6" s="20" t="s">
        <v>33</v>
      </c>
      <c r="R6" s="20"/>
      <c r="S6" s="7"/>
      <c r="T6" s="7"/>
      <c r="U6" s="7"/>
      <c r="V6" s="3"/>
      <c r="W6" s="3"/>
    </row>
    <row r="7" spans="1:23">
      <c r="A7" s="7" t="s">
        <v>0</v>
      </c>
      <c r="B7" s="3"/>
      <c r="C7" s="3">
        <v>1</v>
      </c>
      <c r="D7" s="3">
        <v>1.0900000000000001</v>
      </c>
      <c r="E7" s="3">
        <v>1.18</v>
      </c>
      <c r="F7" s="3">
        <v>1.28</v>
      </c>
      <c r="G7" s="3">
        <v>1.37</v>
      </c>
      <c r="H7" s="3">
        <v>1.46</v>
      </c>
      <c r="I7" s="3">
        <v>1.56</v>
      </c>
      <c r="J7" s="3">
        <v>1.66</v>
      </c>
      <c r="K7" s="3">
        <v>1.75</v>
      </c>
      <c r="M7" s="7" t="s">
        <v>0</v>
      </c>
      <c r="N7" s="3"/>
      <c r="O7" s="3">
        <v>1</v>
      </c>
      <c r="P7" s="3">
        <v>1.0900000000000001</v>
      </c>
      <c r="Q7" s="3">
        <v>1.18</v>
      </c>
      <c r="R7" s="3">
        <v>1.28</v>
      </c>
      <c r="S7" s="3">
        <v>1.37</v>
      </c>
      <c r="T7" s="3">
        <v>1.46</v>
      </c>
      <c r="U7" s="3">
        <v>1.56</v>
      </c>
      <c r="V7" s="3">
        <v>1.66</v>
      </c>
      <c r="W7" s="3">
        <v>1.75</v>
      </c>
    </row>
    <row r="8" spans="1:23">
      <c r="A8" s="7" t="s">
        <v>1</v>
      </c>
      <c r="B8" s="3"/>
      <c r="C8" s="7">
        <v>2.4E-2</v>
      </c>
      <c r="D8" s="7">
        <v>1.7999999999999999E-2</v>
      </c>
      <c r="E8" s="7">
        <v>1.2999999999999999E-2</v>
      </c>
      <c r="F8" s="7">
        <v>8.0000000000000002E-3</v>
      </c>
      <c r="G8" s="7">
        <v>5.0000000000000001E-3</v>
      </c>
      <c r="H8" s="7">
        <v>2E-3</v>
      </c>
      <c r="I8" s="7">
        <v>5.9999999999999995E-4</v>
      </c>
      <c r="J8" s="10">
        <v>0</v>
      </c>
      <c r="K8" s="10">
        <v>0</v>
      </c>
      <c r="M8" s="7" t="s">
        <v>1</v>
      </c>
      <c r="N8" s="3"/>
      <c r="O8" s="7">
        <v>3.5000000000000003E-2</v>
      </c>
      <c r="P8" s="7">
        <v>3.1E-2</v>
      </c>
      <c r="Q8" s="7">
        <v>2.4E-2</v>
      </c>
      <c r="R8" s="7">
        <v>1.9E-2</v>
      </c>
      <c r="S8" s="7">
        <v>1.4999999999999999E-2</v>
      </c>
      <c r="T8" s="7">
        <v>1.2999999999999999E-2</v>
      </c>
      <c r="U8" s="7">
        <v>1.0999999999999999E-2</v>
      </c>
      <c r="V8" s="10">
        <v>8.9999999999999993E-3</v>
      </c>
      <c r="W8" s="10">
        <v>8.0000000000000002E-3</v>
      </c>
    </row>
    <row r="9" spans="1:23">
      <c r="A9" s="7" t="s">
        <v>2</v>
      </c>
      <c r="B9" s="3">
        <v>1.4E-2</v>
      </c>
      <c r="C9" s="7"/>
      <c r="D9" s="7"/>
      <c r="E9" s="7"/>
      <c r="F9" s="7"/>
      <c r="G9" s="7"/>
      <c r="H9" s="7"/>
      <c r="I9" s="7"/>
      <c r="J9" s="3"/>
      <c r="K9" s="3"/>
      <c r="M9" s="7" t="s">
        <v>2</v>
      </c>
      <c r="N9" s="3">
        <v>-1E-3</v>
      </c>
      <c r="O9" s="7"/>
      <c r="P9" s="7"/>
      <c r="Q9" s="7"/>
      <c r="R9" s="7"/>
      <c r="S9" s="7"/>
      <c r="T9" s="7"/>
      <c r="U9" s="7"/>
      <c r="V9" s="3"/>
      <c r="W9" s="3"/>
    </row>
    <row r="10" spans="1:23">
      <c r="A10" s="8" t="s">
        <v>3</v>
      </c>
      <c r="B10" s="4">
        <f>ROUND(SQRT(1.48845)*102.82,2)</f>
        <v>125.44</v>
      </c>
      <c r="C10" s="8"/>
      <c r="D10" s="8"/>
      <c r="E10" s="8"/>
      <c r="F10" s="8"/>
      <c r="G10" s="8"/>
      <c r="H10" s="8"/>
      <c r="I10" s="8"/>
      <c r="J10" s="4"/>
      <c r="K10" s="4"/>
      <c r="M10" s="8" t="s">
        <v>3</v>
      </c>
      <c r="N10" s="4">
        <f>ROUND(SQRT(2.91)*102.82,2)</f>
        <v>175.4</v>
      </c>
      <c r="O10" s="8"/>
      <c r="P10" s="8"/>
      <c r="Q10" s="8"/>
      <c r="R10" s="8"/>
      <c r="S10" s="8"/>
      <c r="T10" s="8"/>
      <c r="U10" s="8"/>
      <c r="V10" s="4"/>
      <c r="W10" s="4"/>
    </row>
    <row r="11" spans="1:23">
      <c r="A11" s="7"/>
      <c r="B11" s="3"/>
      <c r="C11" s="7"/>
      <c r="D11" s="7"/>
      <c r="E11" s="18" t="s">
        <v>34</v>
      </c>
      <c r="F11" s="18"/>
      <c r="G11" s="7"/>
      <c r="H11" s="7"/>
      <c r="I11" s="7"/>
      <c r="J11" s="3"/>
      <c r="K11" s="3"/>
      <c r="M11" s="9"/>
      <c r="N11" s="5"/>
      <c r="O11" s="9"/>
      <c r="P11" s="9"/>
      <c r="Q11" s="18" t="s">
        <v>34</v>
      </c>
      <c r="R11" s="18"/>
      <c r="S11" s="9"/>
      <c r="T11" s="9"/>
      <c r="U11" s="9"/>
      <c r="V11" s="5"/>
      <c r="W11" s="5"/>
    </row>
    <row r="12" spans="1:23">
      <c r="A12" s="7" t="s">
        <v>0</v>
      </c>
      <c r="B12" s="3"/>
      <c r="C12" s="3">
        <v>1</v>
      </c>
      <c r="D12" s="3">
        <v>1.0900000000000001</v>
      </c>
      <c r="E12" s="3">
        <v>1.18</v>
      </c>
      <c r="F12" s="3">
        <v>1.28</v>
      </c>
      <c r="G12" s="3">
        <v>1.37</v>
      </c>
      <c r="H12" s="3">
        <v>1.46</v>
      </c>
      <c r="I12" s="3">
        <v>1.56</v>
      </c>
      <c r="J12" s="3">
        <v>1.66</v>
      </c>
      <c r="K12" s="3">
        <v>1.75</v>
      </c>
      <c r="M12" s="7" t="s">
        <v>0</v>
      </c>
      <c r="N12" s="3"/>
      <c r="O12" s="3">
        <v>1</v>
      </c>
      <c r="P12" s="3">
        <v>1.0900000000000001</v>
      </c>
      <c r="Q12" s="3">
        <v>1.18</v>
      </c>
      <c r="R12" s="3">
        <v>1.28</v>
      </c>
      <c r="S12" s="3">
        <v>1.37</v>
      </c>
      <c r="T12" s="3">
        <v>1.46</v>
      </c>
      <c r="U12" s="3">
        <v>1.56</v>
      </c>
      <c r="V12" s="3">
        <v>1.66</v>
      </c>
      <c r="W12" s="3">
        <v>1.75</v>
      </c>
    </row>
    <row r="13" spans="1:23">
      <c r="A13" s="7" t="s">
        <v>1</v>
      </c>
      <c r="B13" s="3"/>
      <c r="C13" s="7">
        <v>2.3E-2</v>
      </c>
      <c r="D13" s="7">
        <v>1.9E-2</v>
      </c>
      <c r="E13" s="7">
        <v>1.4E-2</v>
      </c>
      <c r="F13" s="7">
        <v>8.9999999999999993E-3</v>
      </c>
      <c r="G13" s="7">
        <v>6.0000000000000001E-3</v>
      </c>
      <c r="H13" s="7">
        <v>3.0000000000000001E-3</v>
      </c>
      <c r="I13" s="7">
        <v>0</v>
      </c>
      <c r="J13" s="10">
        <v>0</v>
      </c>
      <c r="K13" s="10">
        <v>0</v>
      </c>
      <c r="M13" s="7" t="s">
        <v>1</v>
      </c>
      <c r="N13" s="3"/>
      <c r="O13" s="7">
        <v>3.6999999999999998E-2</v>
      </c>
      <c r="P13" s="7">
        <v>3.6999999999999998E-2</v>
      </c>
      <c r="Q13" s="7">
        <v>3.3000000000000002E-2</v>
      </c>
      <c r="R13" s="7">
        <v>2.7E-2</v>
      </c>
      <c r="S13" s="7">
        <v>2.3E-2</v>
      </c>
      <c r="T13" s="7">
        <v>0.02</v>
      </c>
      <c r="U13" s="7">
        <v>1.7000000000000001E-2</v>
      </c>
      <c r="V13" s="10">
        <v>1.4999999999999999E-2</v>
      </c>
      <c r="W13" s="10">
        <v>1.2E-2</v>
      </c>
    </row>
    <row r="14" spans="1:23">
      <c r="A14" s="7" t="s">
        <v>2</v>
      </c>
      <c r="B14" s="3">
        <v>0.02</v>
      </c>
      <c r="C14" s="7"/>
      <c r="D14" s="7"/>
      <c r="E14" s="7"/>
      <c r="F14" s="7"/>
      <c r="G14" s="7"/>
      <c r="H14" s="7"/>
      <c r="I14" s="7"/>
      <c r="J14" s="3"/>
      <c r="K14" s="3"/>
      <c r="M14" s="7" t="s">
        <v>2</v>
      </c>
      <c r="N14" s="3">
        <v>-1E-3</v>
      </c>
      <c r="O14" s="7"/>
      <c r="P14" s="7"/>
      <c r="Q14" s="7"/>
      <c r="R14" s="7"/>
      <c r="S14" s="7"/>
      <c r="T14" s="7"/>
      <c r="U14" s="7"/>
      <c r="V14" s="3"/>
      <c r="W14" s="3"/>
    </row>
    <row r="15" spans="1:23">
      <c r="A15" s="8" t="s">
        <v>3</v>
      </c>
      <c r="B15" s="4">
        <f>ROUND(SQRT(1.52652)*102.612,2)</f>
        <v>126.78</v>
      </c>
      <c r="C15" s="8"/>
      <c r="D15" s="8"/>
      <c r="E15" s="8"/>
      <c r="F15" s="8"/>
      <c r="G15" s="8"/>
      <c r="H15" s="8"/>
      <c r="I15" s="8"/>
      <c r="J15" s="4"/>
      <c r="K15" s="4"/>
      <c r="M15" s="8" t="s">
        <v>3</v>
      </c>
      <c r="N15" s="4">
        <f>ROUND(SQRT(2.91)*102.612,2)</f>
        <v>175.04</v>
      </c>
      <c r="O15" s="8"/>
      <c r="P15" s="8"/>
      <c r="Q15" s="8"/>
      <c r="R15" s="8"/>
      <c r="S15" s="8"/>
      <c r="T15" s="8"/>
      <c r="U15" s="8"/>
      <c r="V15" s="4"/>
      <c r="W15" s="4"/>
    </row>
    <row r="16" spans="1:23">
      <c r="A16" s="7"/>
      <c r="B16" s="3"/>
      <c r="C16" s="7"/>
      <c r="D16" s="7"/>
      <c r="E16" s="18" t="s">
        <v>35</v>
      </c>
      <c r="F16" s="18"/>
      <c r="G16" s="7"/>
      <c r="H16" s="7"/>
      <c r="I16" s="7"/>
      <c r="J16" s="3"/>
      <c r="K16" s="3"/>
      <c r="M16" s="9"/>
      <c r="N16" s="5"/>
      <c r="O16" s="9"/>
      <c r="P16" s="9"/>
      <c r="Q16" s="18" t="s">
        <v>35</v>
      </c>
      <c r="R16" s="18"/>
      <c r="S16" s="9"/>
      <c r="T16" s="9"/>
      <c r="U16" s="9"/>
      <c r="V16" s="5"/>
      <c r="W16" s="5"/>
    </row>
    <row r="17" spans="1:23">
      <c r="A17" s="7" t="s">
        <v>0</v>
      </c>
      <c r="B17" s="3"/>
      <c r="C17" s="3">
        <v>1</v>
      </c>
      <c r="D17" s="3">
        <v>1.0900000000000001</v>
      </c>
      <c r="E17" s="3">
        <v>1.18</v>
      </c>
      <c r="F17" s="3">
        <v>1.28</v>
      </c>
      <c r="G17" s="3">
        <v>1.37</v>
      </c>
      <c r="H17" s="3">
        <v>1.46</v>
      </c>
      <c r="I17" s="3">
        <v>1.56</v>
      </c>
      <c r="J17" s="3">
        <v>1.66</v>
      </c>
      <c r="K17" s="3">
        <v>1.75</v>
      </c>
      <c r="M17" s="7" t="s">
        <v>0</v>
      </c>
      <c r="N17" s="3"/>
      <c r="O17" s="3">
        <v>1</v>
      </c>
      <c r="P17" s="3">
        <v>1.0900000000000001</v>
      </c>
      <c r="Q17" s="3">
        <v>1.18</v>
      </c>
      <c r="R17" s="3">
        <v>1.28</v>
      </c>
      <c r="S17" s="3">
        <v>1.37</v>
      </c>
      <c r="T17" s="3">
        <v>1.46</v>
      </c>
      <c r="U17" s="3">
        <v>1.56</v>
      </c>
      <c r="V17" s="3">
        <v>1.66</v>
      </c>
      <c r="W17" s="3">
        <v>1.75</v>
      </c>
    </row>
    <row r="18" spans="1:23">
      <c r="A18" s="7" t="s">
        <v>1</v>
      </c>
      <c r="B18" s="3"/>
      <c r="C18" s="7">
        <v>2.4E-2</v>
      </c>
      <c r="D18" s="7">
        <v>1.7999999999999999E-2</v>
      </c>
      <c r="E18" s="7">
        <v>1.2999999999999999E-2</v>
      </c>
      <c r="F18" s="7">
        <v>8.9999999999999993E-3</v>
      </c>
      <c r="G18" s="7">
        <v>4.0000000000000001E-3</v>
      </c>
      <c r="H18" s="7">
        <v>1E-3</v>
      </c>
      <c r="I18" s="7">
        <v>0</v>
      </c>
      <c r="J18" s="10">
        <v>0</v>
      </c>
      <c r="K18" s="10">
        <v>0</v>
      </c>
      <c r="M18" s="7" t="s">
        <v>1</v>
      </c>
      <c r="N18" s="3"/>
      <c r="O18" s="7">
        <v>2.8000000000000001E-2</v>
      </c>
      <c r="P18" s="7">
        <v>2.5999999999999999E-2</v>
      </c>
      <c r="Q18" s="7">
        <v>2.4E-2</v>
      </c>
      <c r="R18" s="7">
        <v>0.02</v>
      </c>
      <c r="S18" s="7">
        <v>1.7000000000000001E-2</v>
      </c>
      <c r="T18" s="7">
        <v>1.4999999999999999E-2</v>
      </c>
      <c r="U18" s="7">
        <v>1.2E-2</v>
      </c>
      <c r="V18" s="10">
        <v>0.01</v>
      </c>
      <c r="W18" s="10">
        <v>8.9999999999999993E-3</v>
      </c>
    </row>
    <row r="19" spans="1:23">
      <c r="A19" s="7" t="s">
        <v>2</v>
      </c>
      <c r="B19" s="3">
        <v>0.02</v>
      </c>
      <c r="C19" s="7"/>
      <c r="D19" s="7"/>
      <c r="E19" s="7"/>
      <c r="F19" s="7"/>
      <c r="G19" s="7"/>
      <c r="H19" s="7"/>
      <c r="I19" s="7"/>
      <c r="J19" s="3"/>
      <c r="K19" s="3"/>
      <c r="M19" s="7" t="s">
        <v>2</v>
      </c>
      <c r="N19" s="3">
        <v>-1E-3</v>
      </c>
      <c r="O19" s="7"/>
      <c r="P19" s="7"/>
      <c r="Q19" s="7"/>
      <c r="R19" s="7"/>
      <c r="S19" s="7"/>
      <c r="T19" s="7"/>
      <c r="U19" s="7"/>
      <c r="V19" s="3"/>
      <c r="W19" s="3"/>
    </row>
    <row r="20" spans="1:23">
      <c r="A20" s="8" t="s">
        <v>3</v>
      </c>
      <c r="B20" s="4">
        <f>ROUND(SQRT(1.52708)*103.014,2)</f>
        <v>127.3</v>
      </c>
      <c r="C20" s="8"/>
      <c r="D20" s="8"/>
      <c r="E20" s="8"/>
      <c r="F20" s="8"/>
      <c r="G20" s="8"/>
      <c r="H20" s="8"/>
      <c r="I20" s="8"/>
      <c r="J20" s="4"/>
      <c r="K20" s="4"/>
      <c r="M20" s="8" t="s">
        <v>3</v>
      </c>
      <c r="N20" s="4">
        <f>ROUND(SQRT(2.91)*103.014,2)</f>
        <v>175.73</v>
      </c>
      <c r="O20" s="8"/>
      <c r="P20" s="8"/>
      <c r="Q20" s="8"/>
      <c r="R20" s="8"/>
      <c r="S20" s="8"/>
      <c r="T20" s="8"/>
      <c r="U20" s="8"/>
      <c r="V20" s="4"/>
      <c r="W20" s="4"/>
    </row>
    <row r="21" spans="1:23">
      <c r="A21" s="7"/>
      <c r="B21" s="3"/>
      <c r="C21" s="7"/>
      <c r="D21" s="7"/>
      <c r="E21" s="18" t="s">
        <v>36</v>
      </c>
      <c r="F21" s="18"/>
      <c r="G21" s="7"/>
      <c r="H21" s="7"/>
      <c r="I21" s="7"/>
      <c r="J21" s="3"/>
      <c r="K21" s="3"/>
      <c r="M21" s="9"/>
      <c r="N21" s="5"/>
      <c r="O21" s="9"/>
      <c r="P21" s="9"/>
      <c r="Q21" s="18" t="s">
        <v>36</v>
      </c>
      <c r="R21" s="18"/>
      <c r="S21" s="9"/>
      <c r="T21" s="9"/>
      <c r="U21" s="9"/>
      <c r="V21" s="5"/>
      <c r="W21" s="5"/>
    </row>
    <row r="22" spans="1:23">
      <c r="A22" s="7" t="s">
        <v>0</v>
      </c>
      <c r="B22" s="3"/>
      <c r="C22" s="3">
        <v>1</v>
      </c>
      <c r="D22" s="3">
        <v>1.0900000000000001</v>
      </c>
      <c r="E22" s="3">
        <v>1.18</v>
      </c>
      <c r="F22" s="3">
        <v>1.28</v>
      </c>
      <c r="G22" s="3">
        <v>1.37</v>
      </c>
      <c r="H22" s="3">
        <v>1.46</v>
      </c>
      <c r="I22" s="3">
        <v>1.56</v>
      </c>
      <c r="J22" s="3">
        <v>1.66</v>
      </c>
      <c r="K22" s="3">
        <v>1.75</v>
      </c>
      <c r="M22" s="7" t="s">
        <v>0</v>
      </c>
      <c r="N22" s="3"/>
      <c r="O22" s="3">
        <v>1</v>
      </c>
      <c r="P22" s="3">
        <v>1.0900000000000001</v>
      </c>
      <c r="Q22" s="3">
        <v>1.18</v>
      </c>
      <c r="R22" s="3">
        <v>1.28</v>
      </c>
      <c r="S22" s="3">
        <v>1.37</v>
      </c>
      <c r="T22" s="3">
        <v>1.46</v>
      </c>
      <c r="U22" s="3">
        <v>1.56</v>
      </c>
      <c r="V22" s="3">
        <v>1.66</v>
      </c>
      <c r="W22" s="3">
        <v>1.75</v>
      </c>
    </row>
    <row r="23" spans="1:23">
      <c r="A23" s="7" t="s">
        <v>1</v>
      </c>
      <c r="B23" s="3"/>
      <c r="C23" s="7">
        <v>2.4E-2</v>
      </c>
      <c r="D23" s="7">
        <v>0.02</v>
      </c>
      <c r="E23" s="7">
        <v>1.4999999999999999E-2</v>
      </c>
      <c r="F23" s="7">
        <v>1.0999999999999999E-2</v>
      </c>
      <c r="G23" s="7">
        <v>7.0000000000000001E-3</v>
      </c>
      <c r="H23" s="7">
        <v>4.0000000000000001E-3</v>
      </c>
      <c r="I23" s="7">
        <v>1E-3</v>
      </c>
      <c r="J23" s="10">
        <v>0</v>
      </c>
      <c r="K23" s="10">
        <v>0</v>
      </c>
      <c r="M23" s="7" t="s">
        <v>1</v>
      </c>
      <c r="N23" s="3"/>
      <c r="O23" s="7">
        <v>0.03</v>
      </c>
      <c r="P23" s="7">
        <v>0.03</v>
      </c>
      <c r="Q23" s="7">
        <v>2.5999999999999999E-2</v>
      </c>
      <c r="R23" s="7">
        <v>2.1000000000000001E-2</v>
      </c>
      <c r="S23" s="7">
        <v>1.7999999999999999E-2</v>
      </c>
      <c r="T23" s="7">
        <v>1.4999999999999999E-2</v>
      </c>
      <c r="U23" s="7">
        <v>1.2999999999999999E-2</v>
      </c>
      <c r="V23" s="10">
        <v>1.0999999999999999E-2</v>
      </c>
      <c r="W23" s="10">
        <v>0.01</v>
      </c>
    </row>
    <row r="24" spans="1:23">
      <c r="A24" s="7" t="s">
        <v>2</v>
      </c>
      <c r="B24" s="3">
        <v>0.02</v>
      </c>
      <c r="C24" s="7"/>
      <c r="D24" s="7"/>
      <c r="E24" s="7"/>
      <c r="F24" s="7"/>
      <c r="G24" s="7"/>
      <c r="H24" s="7"/>
      <c r="I24" s="7"/>
      <c r="J24" s="3"/>
      <c r="K24" s="3"/>
      <c r="M24" s="7" t="s">
        <v>2</v>
      </c>
      <c r="N24" s="3">
        <v>-1E-3</v>
      </c>
      <c r="O24" s="7"/>
      <c r="P24" s="7"/>
      <c r="Q24" s="7"/>
      <c r="R24" s="7"/>
      <c r="S24" s="7"/>
      <c r="T24" s="7"/>
      <c r="U24" s="7"/>
      <c r="V24" s="3"/>
      <c r="W24" s="3"/>
    </row>
    <row r="25" spans="1:23">
      <c r="A25" s="8" t="s">
        <v>3</v>
      </c>
      <c r="B25" s="4">
        <f>ROUND(SQRT(1.53249)*102.673,2)</f>
        <v>127.1</v>
      </c>
      <c r="C25" s="8"/>
      <c r="D25" s="8"/>
      <c r="E25" s="8"/>
      <c r="F25" s="8"/>
      <c r="G25" s="8"/>
      <c r="H25" s="8"/>
      <c r="I25" s="8"/>
      <c r="J25" s="4"/>
      <c r="K25" s="4"/>
      <c r="M25" s="8" t="s">
        <v>3</v>
      </c>
      <c r="N25" s="4">
        <f>ROUND(SQRT(2.91)*102.673,2)</f>
        <v>175.15</v>
      </c>
      <c r="O25" s="8"/>
      <c r="P25" s="8"/>
      <c r="Q25" s="8"/>
      <c r="R25" s="8"/>
      <c r="S25" s="8"/>
      <c r="T25" s="8"/>
      <c r="U25" s="8"/>
      <c r="V25" s="4"/>
      <c r="W25" s="4"/>
    </row>
    <row r="26" spans="1:23">
      <c r="A26" s="7"/>
      <c r="B26" s="3"/>
      <c r="C26" s="7"/>
      <c r="D26" s="7"/>
      <c r="E26" s="18" t="s">
        <v>37</v>
      </c>
      <c r="F26" s="18"/>
      <c r="G26" s="7"/>
      <c r="H26" s="7"/>
      <c r="I26" s="7"/>
      <c r="J26" s="3"/>
      <c r="K26" s="3"/>
      <c r="M26" s="9"/>
      <c r="N26" s="5"/>
      <c r="O26" s="9"/>
      <c r="P26" s="9"/>
      <c r="Q26" s="18" t="s">
        <v>37</v>
      </c>
      <c r="R26" s="18"/>
      <c r="S26" s="9"/>
      <c r="T26" s="9"/>
      <c r="U26" s="9"/>
      <c r="V26" s="5"/>
      <c r="W26" s="5"/>
    </row>
    <row r="27" spans="1:23">
      <c r="A27" s="7" t="s">
        <v>0</v>
      </c>
      <c r="B27" s="3"/>
      <c r="C27" s="3">
        <v>1</v>
      </c>
      <c r="D27" s="3">
        <v>1.0900000000000001</v>
      </c>
      <c r="E27" s="3">
        <v>1.18</v>
      </c>
      <c r="F27" s="3">
        <v>1.28</v>
      </c>
      <c r="G27" s="3">
        <v>1.37</v>
      </c>
      <c r="H27" s="3">
        <v>1.46</v>
      </c>
      <c r="I27" s="3">
        <v>1.56</v>
      </c>
      <c r="J27" s="3">
        <v>1.66</v>
      </c>
      <c r="K27" s="3">
        <v>1.75</v>
      </c>
      <c r="M27" s="7" t="s">
        <v>0</v>
      </c>
      <c r="N27" s="3"/>
      <c r="O27" s="3">
        <v>1</v>
      </c>
      <c r="P27" s="3">
        <v>1.0900000000000001</v>
      </c>
      <c r="Q27" s="3">
        <v>1.18</v>
      </c>
      <c r="R27" s="3">
        <v>1.28</v>
      </c>
      <c r="S27" s="3">
        <v>1.37</v>
      </c>
      <c r="T27" s="3">
        <v>1.46</v>
      </c>
      <c r="U27" s="3">
        <v>1.56</v>
      </c>
      <c r="V27" s="3">
        <v>1.66</v>
      </c>
      <c r="W27" s="3">
        <v>1.75</v>
      </c>
    </row>
    <row r="28" spans="1:23">
      <c r="A28" s="7" t="s">
        <v>1</v>
      </c>
      <c r="B28" s="3"/>
      <c r="C28" s="7">
        <v>2.1999999999999999E-2</v>
      </c>
      <c r="D28" s="7">
        <v>1.7000000000000001E-2</v>
      </c>
      <c r="E28" s="7">
        <v>1.2E-2</v>
      </c>
      <c r="F28" s="7">
        <v>8.0000000000000002E-3</v>
      </c>
      <c r="G28" s="7">
        <v>5.0000000000000001E-3</v>
      </c>
      <c r="H28" s="7">
        <v>2E-3</v>
      </c>
      <c r="I28" s="7">
        <v>5.0000000000000001E-4</v>
      </c>
      <c r="J28" s="10">
        <v>0</v>
      </c>
      <c r="K28" s="10">
        <v>0</v>
      </c>
      <c r="M28" s="7" t="s">
        <v>1</v>
      </c>
      <c r="N28" s="3"/>
      <c r="O28" s="7">
        <v>0.04</v>
      </c>
      <c r="P28" s="7">
        <v>0.04</v>
      </c>
      <c r="Q28" s="7">
        <v>0.03</v>
      </c>
      <c r="R28" s="7">
        <v>2.8000000000000001E-2</v>
      </c>
      <c r="S28" s="7">
        <v>2.1999999999999999E-2</v>
      </c>
      <c r="T28" s="7">
        <v>1.7999999999999999E-2</v>
      </c>
      <c r="U28" s="7">
        <v>1.4E-2</v>
      </c>
      <c r="V28" s="10">
        <v>1.2E-2</v>
      </c>
      <c r="W28" s="10">
        <v>8.9999999999999993E-3</v>
      </c>
    </row>
    <row r="29" spans="1:23">
      <c r="A29" s="7" t="s">
        <v>2</v>
      </c>
      <c r="B29" s="3">
        <v>3.2000000000000001E-2</v>
      </c>
      <c r="C29" s="7"/>
      <c r="D29" s="7"/>
      <c r="E29" s="7"/>
      <c r="F29" s="7"/>
      <c r="G29" s="7"/>
      <c r="H29" s="7"/>
      <c r="I29" s="7"/>
      <c r="J29" s="3"/>
      <c r="K29" s="3"/>
      <c r="M29" s="7" t="s">
        <v>2</v>
      </c>
      <c r="N29" s="3">
        <v>-1E-3</v>
      </c>
      <c r="O29" s="7"/>
      <c r="P29" s="7"/>
      <c r="Q29" s="7"/>
      <c r="R29" s="7"/>
      <c r="S29" s="7"/>
      <c r="T29" s="7"/>
      <c r="U29" s="7"/>
      <c r="V29" s="3"/>
      <c r="W29" s="3"/>
    </row>
    <row r="30" spans="1:23">
      <c r="A30" s="8" t="s">
        <v>3</v>
      </c>
      <c r="B30" s="4">
        <f>ROUND(SQRT(1.60287)*102.519,2)</f>
        <v>129.79</v>
      </c>
      <c r="C30" s="8"/>
      <c r="D30" s="8"/>
      <c r="E30" s="8"/>
      <c r="F30" s="8"/>
      <c r="G30" s="8"/>
      <c r="H30" s="8"/>
      <c r="I30" s="8"/>
      <c r="J30" s="4"/>
      <c r="K30" s="4"/>
      <c r="M30" s="8" t="s">
        <v>3</v>
      </c>
      <c r="N30" s="4">
        <f>ROUND(SQRT(2.91)*102.519,2)</f>
        <v>174.88</v>
      </c>
      <c r="O30" s="8"/>
      <c r="P30" s="8"/>
      <c r="Q30" s="8"/>
      <c r="R30" s="8"/>
      <c r="S30" s="8"/>
      <c r="T30" s="8"/>
      <c r="U30" s="8"/>
      <c r="V30" s="4"/>
      <c r="W30" s="4"/>
    </row>
    <row r="31" spans="1:23">
      <c r="A31" s="7"/>
      <c r="B31" s="3"/>
      <c r="C31" s="7"/>
      <c r="D31" s="7"/>
      <c r="E31" s="18" t="s">
        <v>38</v>
      </c>
      <c r="F31" s="18"/>
      <c r="G31" s="7"/>
      <c r="H31" s="7"/>
      <c r="I31" s="7"/>
      <c r="J31" s="3"/>
      <c r="K31" s="3"/>
      <c r="M31" s="9"/>
      <c r="N31" s="5"/>
      <c r="O31" s="9"/>
      <c r="P31" s="9"/>
      <c r="Q31" s="18" t="s">
        <v>38</v>
      </c>
      <c r="R31" s="18"/>
      <c r="S31" s="9"/>
      <c r="T31" s="9"/>
      <c r="U31" s="9"/>
      <c r="V31" s="5"/>
      <c r="W31" s="5"/>
    </row>
    <row r="32" spans="1:23">
      <c r="A32" s="7" t="s">
        <v>0</v>
      </c>
      <c r="B32" s="3"/>
      <c r="C32" s="3">
        <v>1</v>
      </c>
      <c r="D32" s="3">
        <v>1.0900000000000001</v>
      </c>
      <c r="E32" s="3">
        <v>1.18</v>
      </c>
      <c r="F32" s="3">
        <v>1.28</v>
      </c>
      <c r="G32" s="3">
        <v>1.37</v>
      </c>
      <c r="H32" s="3">
        <v>1.46</v>
      </c>
      <c r="I32" s="3">
        <v>1.56</v>
      </c>
      <c r="J32" s="3">
        <v>1.66</v>
      </c>
      <c r="K32" s="3">
        <v>1.75</v>
      </c>
      <c r="M32" s="7" t="s">
        <v>0</v>
      </c>
      <c r="N32" s="3"/>
      <c r="O32" s="3">
        <v>1</v>
      </c>
      <c r="P32" s="3">
        <v>1.0900000000000001</v>
      </c>
      <c r="Q32" s="3">
        <v>1.18</v>
      </c>
      <c r="R32" s="3">
        <v>1.28</v>
      </c>
      <c r="S32" s="3">
        <v>1.37</v>
      </c>
      <c r="T32" s="3">
        <v>1.46</v>
      </c>
      <c r="U32" s="3">
        <v>1.56</v>
      </c>
      <c r="V32" s="3">
        <v>1.66</v>
      </c>
      <c r="W32" s="3">
        <v>1.75</v>
      </c>
    </row>
    <row r="33" spans="1:23">
      <c r="A33" s="7" t="s">
        <v>1</v>
      </c>
      <c r="B33" s="3"/>
      <c r="C33" s="7">
        <v>0.02</v>
      </c>
      <c r="D33" s="7">
        <v>1.4999999999999999E-2</v>
      </c>
      <c r="E33" s="7">
        <v>0.01</v>
      </c>
      <c r="F33" s="7">
        <v>7.0000000000000001E-3</v>
      </c>
      <c r="G33" s="7">
        <v>4.0000000000000001E-3</v>
      </c>
      <c r="H33" s="7">
        <v>2E-3</v>
      </c>
      <c r="I33" s="7">
        <v>0</v>
      </c>
      <c r="J33" s="10">
        <v>0</v>
      </c>
      <c r="K33" s="10">
        <v>0</v>
      </c>
      <c r="M33" s="7" t="s">
        <v>1</v>
      </c>
      <c r="N33" s="3"/>
      <c r="O33" s="7">
        <v>3.2000000000000001E-2</v>
      </c>
      <c r="P33" s="7">
        <v>2.9000000000000001E-2</v>
      </c>
      <c r="Q33" s="7">
        <v>2.4E-2</v>
      </c>
      <c r="R33" s="7">
        <v>2.1000000000000001E-2</v>
      </c>
      <c r="S33" s="7">
        <v>1.7000000000000001E-2</v>
      </c>
      <c r="T33" s="7">
        <v>1.4999999999999999E-2</v>
      </c>
      <c r="U33" s="7">
        <v>1.2E-2</v>
      </c>
      <c r="V33" s="10">
        <v>1.0999999999999999E-2</v>
      </c>
      <c r="W33" s="10">
        <v>8.9999999999999993E-3</v>
      </c>
    </row>
    <row r="34" spans="1:23">
      <c r="A34" s="7" t="s">
        <v>2</v>
      </c>
      <c r="B34" s="3">
        <v>2.5999999999999999E-2</v>
      </c>
      <c r="C34" s="7"/>
      <c r="D34" s="7"/>
      <c r="E34" s="7"/>
      <c r="F34" s="7"/>
      <c r="G34" s="7"/>
      <c r="H34" s="7"/>
      <c r="I34" s="7"/>
      <c r="J34" s="3"/>
      <c r="K34" s="3"/>
      <c r="M34" s="7" t="s">
        <v>2</v>
      </c>
      <c r="N34" s="3">
        <v>-1E-3</v>
      </c>
      <c r="O34" s="7"/>
      <c r="P34" s="7"/>
      <c r="Q34" s="7"/>
      <c r="R34" s="7"/>
      <c r="S34" s="7"/>
      <c r="T34" s="7"/>
      <c r="U34" s="7"/>
      <c r="V34" s="3"/>
      <c r="W34" s="3"/>
    </row>
    <row r="35" spans="1:23">
      <c r="A35" s="8" t="s">
        <v>3</v>
      </c>
      <c r="B35" s="4">
        <f>ROUND(SQRT(1.48037)*103.085,2)</f>
        <v>125.42</v>
      </c>
      <c r="C35" s="8"/>
      <c r="D35" s="8"/>
      <c r="E35" s="8"/>
      <c r="F35" s="8"/>
      <c r="G35" s="8"/>
      <c r="H35" s="8"/>
      <c r="I35" s="8"/>
      <c r="J35" s="4"/>
      <c r="K35" s="4"/>
      <c r="M35" s="8" t="s">
        <v>3</v>
      </c>
      <c r="N35" s="4">
        <f>ROUND(SQRT(2.91)*103.085,2)</f>
        <v>175.85</v>
      </c>
      <c r="O35" s="8"/>
      <c r="P35" s="8"/>
      <c r="Q35" s="8"/>
      <c r="R35" s="8"/>
      <c r="S35" s="8"/>
      <c r="T35" s="8"/>
      <c r="U35" s="8"/>
      <c r="V35" s="4"/>
      <c r="W35" s="4"/>
    </row>
    <row r="36" spans="1:23">
      <c r="A36" s="7"/>
      <c r="B36" s="3"/>
      <c r="C36" s="7"/>
      <c r="D36" s="7"/>
      <c r="E36" s="18" t="s">
        <v>39</v>
      </c>
      <c r="F36" s="18"/>
      <c r="G36" s="7"/>
      <c r="H36" s="7"/>
      <c r="I36" s="7"/>
      <c r="J36" s="3"/>
      <c r="K36" s="3"/>
      <c r="M36" s="9"/>
      <c r="N36" s="5"/>
      <c r="O36" s="9"/>
      <c r="P36" s="9"/>
      <c r="Q36" s="18" t="s">
        <v>39</v>
      </c>
      <c r="R36" s="18"/>
      <c r="S36" s="9"/>
      <c r="T36" s="9"/>
      <c r="U36" s="9"/>
      <c r="V36" s="5"/>
      <c r="W36" s="5"/>
    </row>
    <row r="37" spans="1:23">
      <c r="A37" s="7" t="s">
        <v>0</v>
      </c>
      <c r="B37" s="3"/>
      <c r="C37" s="3">
        <v>1</v>
      </c>
      <c r="D37" s="3">
        <v>1.0900000000000001</v>
      </c>
      <c r="E37" s="3">
        <v>1.18</v>
      </c>
      <c r="F37" s="3">
        <v>1.28</v>
      </c>
      <c r="G37" s="3">
        <v>1.37</v>
      </c>
      <c r="H37" s="3">
        <v>1.46</v>
      </c>
      <c r="I37" s="3">
        <v>1.56</v>
      </c>
      <c r="J37" s="3">
        <v>1.66</v>
      </c>
      <c r="K37" s="3">
        <v>1.75</v>
      </c>
      <c r="M37" s="7" t="s">
        <v>0</v>
      </c>
      <c r="N37" s="3"/>
      <c r="O37" s="3">
        <v>1</v>
      </c>
      <c r="P37" s="3">
        <v>1.0900000000000001</v>
      </c>
      <c r="Q37" s="3">
        <v>1.18</v>
      </c>
      <c r="R37" s="3">
        <v>1.28</v>
      </c>
      <c r="S37" s="3">
        <v>1.37</v>
      </c>
      <c r="T37" s="3">
        <v>1.46</v>
      </c>
      <c r="U37" s="3">
        <v>1.56</v>
      </c>
      <c r="V37" s="3">
        <v>1.66</v>
      </c>
      <c r="W37" s="3">
        <v>1.75</v>
      </c>
    </row>
    <row r="38" spans="1:23">
      <c r="A38" s="7" t="s">
        <v>1</v>
      </c>
      <c r="B38" s="3"/>
      <c r="C38" s="7">
        <v>2.1000000000000001E-2</v>
      </c>
      <c r="D38" s="7">
        <v>1.7999999999999999E-2</v>
      </c>
      <c r="E38" s="7">
        <v>1.4E-2</v>
      </c>
      <c r="F38" s="7">
        <v>1.0999999999999999E-2</v>
      </c>
      <c r="G38" s="7">
        <v>8.0000000000000002E-3</v>
      </c>
      <c r="H38" s="7">
        <v>4.0000000000000001E-3</v>
      </c>
      <c r="I38" s="7">
        <v>1E-3</v>
      </c>
      <c r="J38" s="10">
        <v>0</v>
      </c>
      <c r="K38" s="10">
        <v>0</v>
      </c>
      <c r="M38" s="7" t="s">
        <v>1</v>
      </c>
      <c r="N38" s="3"/>
      <c r="O38" s="7">
        <v>3.3000000000000002E-2</v>
      </c>
      <c r="P38" s="7">
        <v>3.2000000000000001E-2</v>
      </c>
      <c r="Q38" s="7">
        <v>2.7E-2</v>
      </c>
      <c r="R38" s="7">
        <v>2.3E-2</v>
      </c>
      <c r="S38" s="7">
        <v>1.9E-2</v>
      </c>
      <c r="T38" s="7">
        <v>1.6E-2</v>
      </c>
      <c r="U38" s="7">
        <v>1.2999999999999999E-2</v>
      </c>
      <c r="V38" s="10">
        <v>1.0999999999999999E-2</v>
      </c>
      <c r="W38" s="10">
        <v>0.01</v>
      </c>
    </row>
    <row r="39" spans="1:23">
      <c r="A39" s="7" t="s">
        <v>2</v>
      </c>
      <c r="B39" s="3">
        <v>1.6E-2</v>
      </c>
      <c r="C39" s="7"/>
      <c r="D39" s="7"/>
      <c r="E39" s="7"/>
      <c r="F39" s="7"/>
      <c r="G39" s="7"/>
      <c r="H39" s="7"/>
      <c r="I39" s="7"/>
      <c r="J39" s="3"/>
      <c r="K39" s="3"/>
      <c r="M39" s="7" t="s">
        <v>2</v>
      </c>
      <c r="N39" s="3">
        <v>-1E-3</v>
      </c>
      <c r="O39" s="7"/>
      <c r="P39" s="7"/>
      <c r="Q39" s="7"/>
      <c r="R39" s="7"/>
      <c r="S39" s="7"/>
      <c r="T39" s="7"/>
      <c r="U39" s="7"/>
      <c r="V39" s="3"/>
      <c r="W39" s="3"/>
    </row>
    <row r="40" spans="1:23">
      <c r="A40" s="8" t="s">
        <v>3</v>
      </c>
      <c r="B40" s="4">
        <f>ROUND(SQRT(1.54881)*102.748,2)</f>
        <v>127.87</v>
      </c>
      <c r="C40" s="8"/>
      <c r="D40" s="8"/>
      <c r="E40" s="8"/>
      <c r="F40" s="8"/>
      <c r="G40" s="8"/>
      <c r="H40" s="8"/>
      <c r="I40" s="8"/>
      <c r="J40" s="4"/>
      <c r="K40" s="4"/>
      <c r="M40" s="8" t="s">
        <v>3</v>
      </c>
      <c r="N40" s="4">
        <f>ROUND(SQRT(2.91)*102.748,2)</f>
        <v>175.27</v>
      </c>
      <c r="O40" s="8"/>
      <c r="P40" s="8"/>
      <c r="Q40" s="8"/>
      <c r="R40" s="8"/>
      <c r="S40" s="8"/>
      <c r="T40" s="8"/>
      <c r="U40" s="8"/>
      <c r="V40" s="4"/>
      <c r="W40" s="4"/>
    </row>
    <row r="41" spans="1:23">
      <c r="A41" s="7"/>
      <c r="B41" s="3"/>
      <c r="C41" s="7"/>
      <c r="D41" s="7"/>
      <c r="E41" s="18" t="s">
        <v>40</v>
      </c>
      <c r="F41" s="18"/>
      <c r="G41" s="7"/>
      <c r="H41" s="7"/>
      <c r="I41" s="7"/>
      <c r="J41" s="3"/>
      <c r="K41" s="3"/>
      <c r="M41" s="9"/>
      <c r="N41" s="5"/>
      <c r="O41" s="9"/>
      <c r="P41" s="9"/>
      <c r="Q41" s="18" t="s">
        <v>40</v>
      </c>
      <c r="R41" s="18"/>
      <c r="S41" s="9"/>
      <c r="T41" s="9"/>
      <c r="U41" s="9"/>
      <c r="V41" s="5"/>
      <c r="W41" s="5"/>
    </row>
    <row r="42" spans="1:23">
      <c r="A42" s="7" t="s">
        <v>0</v>
      </c>
      <c r="B42" s="3"/>
      <c r="C42" s="3">
        <v>1</v>
      </c>
      <c r="D42" s="3">
        <v>1.0900000000000001</v>
      </c>
      <c r="E42" s="3">
        <v>1.18</v>
      </c>
      <c r="F42" s="3">
        <v>1.28</v>
      </c>
      <c r="G42" s="3">
        <v>1.37</v>
      </c>
      <c r="H42" s="3">
        <v>1.46</v>
      </c>
      <c r="I42" s="3">
        <v>1.56</v>
      </c>
      <c r="J42" s="3">
        <v>1.66</v>
      </c>
      <c r="K42" s="3">
        <v>1.75</v>
      </c>
      <c r="M42" s="7" t="s">
        <v>0</v>
      </c>
      <c r="N42" s="3"/>
      <c r="O42" s="3">
        <v>1</v>
      </c>
      <c r="P42" s="3">
        <v>1.0900000000000001</v>
      </c>
      <c r="Q42" s="3">
        <v>1.18</v>
      </c>
      <c r="R42" s="3">
        <v>1.28</v>
      </c>
      <c r="S42" s="3">
        <v>1.37</v>
      </c>
      <c r="T42" s="3">
        <v>1.46</v>
      </c>
      <c r="U42" s="3">
        <v>1.56</v>
      </c>
      <c r="V42" s="3">
        <v>1.66</v>
      </c>
      <c r="W42" s="3">
        <v>1.75</v>
      </c>
    </row>
    <row r="43" spans="1:23">
      <c r="A43" s="7" t="s">
        <v>1</v>
      </c>
      <c r="B43" s="3"/>
      <c r="C43" s="7">
        <v>1.9E-2</v>
      </c>
      <c r="D43" s="7">
        <v>1.7000000000000001E-2</v>
      </c>
      <c r="E43" s="7">
        <v>1.2999999999999999E-2</v>
      </c>
      <c r="F43" s="7">
        <v>8.0000000000000002E-3</v>
      </c>
      <c r="G43" s="7">
        <v>5.0000000000000001E-3</v>
      </c>
      <c r="H43" s="7">
        <v>8.9999999999999998E-4</v>
      </c>
      <c r="I43" s="7">
        <v>0</v>
      </c>
      <c r="J43" s="10">
        <v>0</v>
      </c>
      <c r="K43" s="10">
        <v>0</v>
      </c>
      <c r="M43" s="7" t="s">
        <v>1</v>
      </c>
      <c r="N43" s="3"/>
      <c r="O43" s="7">
        <v>2.7E-2</v>
      </c>
      <c r="P43" s="7">
        <v>2.5000000000000001E-2</v>
      </c>
      <c r="Q43" s="7">
        <v>2.1000000000000001E-2</v>
      </c>
      <c r="R43" s="7">
        <v>1.7999999999999999E-2</v>
      </c>
      <c r="S43" s="7">
        <v>1.4999999999999999E-2</v>
      </c>
      <c r="T43" s="7">
        <v>1.4E-2</v>
      </c>
      <c r="U43" s="7">
        <v>1.2E-2</v>
      </c>
      <c r="V43" s="10">
        <v>0.01</v>
      </c>
      <c r="W43" s="10">
        <v>8.0000000000000002E-3</v>
      </c>
    </row>
    <row r="44" spans="1:23">
      <c r="A44" s="7" t="s">
        <v>2</v>
      </c>
      <c r="B44" s="3">
        <v>2.3E-2</v>
      </c>
      <c r="C44" s="7"/>
      <c r="D44" s="7"/>
      <c r="E44" s="7"/>
      <c r="F44" s="7"/>
      <c r="G44" s="7"/>
      <c r="H44" s="7"/>
      <c r="I44" s="7"/>
      <c r="J44" s="3"/>
      <c r="K44" s="3"/>
      <c r="M44" s="7" t="s">
        <v>2</v>
      </c>
      <c r="N44" s="3">
        <v>-1E-3</v>
      </c>
      <c r="O44" s="7"/>
      <c r="P44" s="7"/>
      <c r="Q44" s="7"/>
      <c r="R44" s="7"/>
      <c r="S44" s="7"/>
      <c r="T44" s="7"/>
      <c r="U44" s="7"/>
      <c r="V44" s="3"/>
      <c r="W44" s="3"/>
    </row>
    <row r="45" spans="1:23">
      <c r="A45" s="8" t="s">
        <v>3</v>
      </c>
      <c r="B45" s="4">
        <f>ROUND(SQRT(1.47448)*102.414,2)</f>
        <v>124.36</v>
      </c>
      <c r="C45" s="8"/>
      <c r="D45" s="8"/>
      <c r="E45" s="8"/>
      <c r="F45" s="8"/>
      <c r="G45" s="8"/>
      <c r="H45" s="8"/>
      <c r="I45" s="8"/>
      <c r="J45" s="4"/>
      <c r="K45" s="4"/>
      <c r="M45" s="8" t="s">
        <v>3</v>
      </c>
      <c r="N45" s="4">
        <f>ROUND(SQRT(2.91)*102.414,2)</f>
        <v>174.71</v>
      </c>
      <c r="O45" s="8"/>
      <c r="P45" s="8"/>
      <c r="Q45" s="8"/>
      <c r="R45" s="8"/>
      <c r="S45" s="8"/>
      <c r="T45" s="8"/>
      <c r="U45" s="8"/>
      <c r="V45" s="4"/>
      <c r="W45" s="4"/>
    </row>
    <row r="46" spans="1:23">
      <c r="A46" s="7"/>
      <c r="B46" s="5"/>
      <c r="C46" s="7"/>
      <c r="D46" s="7"/>
      <c r="E46" s="18" t="s">
        <v>41</v>
      </c>
      <c r="F46" s="18"/>
      <c r="G46" s="7"/>
      <c r="H46" s="7"/>
      <c r="I46" s="7"/>
      <c r="J46" s="3"/>
      <c r="K46" s="3"/>
      <c r="M46" s="9"/>
      <c r="N46" s="5"/>
      <c r="O46" s="9"/>
      <c r="P46" s="9"/>
      <c r="Q46" s="18" t="s">
        <v>41</v>
      </c>
      <c r="R46" s="18"/>
      <c r="S46" s="9"/>
      <c r="T46" s="9"/>
      <c r="U46" s="9"/>
      <c r="V46" s="5"/>
      <c r="W46" s="5"/>
    </row>
    <row r="47" spans="1:23">
      <c r="A47" s="7" t="s">
        <v>0</v>
      </c>
      <c r="B47" s="3"/>
      <c r="C47" s="3">
        <v>1</v>
      </c>
      <c r="D47" s="3">
        <v>1.0900000000000001</v>
      </c>
      <c r="E47" s="3">
        <v>1.18</v>
      </c>
      <c r="F47" s="3">
        <v>1.28</v>
      </c>
      <c r="G47" s="3">
        <v>1.37</v>
      </c>
      <c r="H47" s="3">
        <v>1.46</v>
      </c>
      <c r="I47" s="3">
        <v>1.56</v>
      </c>
      <c r="J47" s="3">
        <v>1.66</v>
      </c>
      <c r="K47" s="3">
        <v>1.75</v>
      </c>
      <c r="M47" s="7" t="s">
        <v>0</v>
      </c>
      <c r="N47" s="3"/>
      <c r="O47" s="3">
        <v>1</v>
      </c>
      <c r="P47" s="3">
        <v>1.0900000000000001</v>
      </c>
      <c r="Q47" s="3">
        <v>1.18</v>
      </c>
      <c r="R47" s="3">
        <v>1.28</v>
      </c>
      <c r="S47" s="3">
        <v>1.37</v>
      </c>
      <c r="T47" s="3">
        <v>1.46</v>
      </c>
      <c r="U47" s="3">
        <v>1.56</v>
      </c>
      <c r="V47" s="3">
        <v>1.66</v>
      </c>
      <c r="W47" s="3">
        <v>1.75</v>
      </c>
    </row>
    <row r="48" spans="1:23">
      <c r="A48" s="7" t="s">
        <v>1</v>
      </c>
      <c r="B48" s="3"/>
      <c r="C48" s="7">
        <v>2.4E-2</v>
      </c>
      <c r="D48" s="7">
        <v>2.1000000000000001E-2</v>
      </c>
      <c r="E48" s="7">
        <v>1.4999999999999999E-2</v>
      </c>
      <c r="F48" s="7">
        <v>0.01</v>
      </c>
      <c r="G48" s="7">
        <v>7.0000000000000001E-3</v>
      </c>
      <c r="H48" s="7">
        <v>4.0000000000000001E-3</v>
      </c>
      <c r="I48" s="7">
        <v>2E-3</v>
      </c>
      <c r="J48" s="10">
        <v>0</v>
      </c>
      <c r="K48" s="10">
        <v>0</v>
      </c>
      <c r="M48" s="7" t="s">
        <v>1</v>
      </c>
      <c r="N48" s="3"/>
      <c r="O48" s="7">
        <v>0.04</v>
      </c>
      <c r="P48" s="7">
        <v>3.4000000000000002E-2</v>
      </c>
      <c r="Q48" s="7">
        <v>2.9000000000000001E-2</v>
      </c>
      <c r="R48" s="7">
        <v>2.1999999999999999E-2</v>
      </c>
      <c r="S48" s="7">
        <v>1.7999999999999999E-2</v>
      </c>
      <c r="T48" s="7">
        <v>1.6E-2</v>
      </c>
      <c r="U48" s="7">
        <v>1.4E-2</v>
      </c>
      <c r="V48" s="10">
        <v>1.2E-2</v>
      </c>
      <c r="W48" s="10">
        <v>0.01</v>
      </c>
    </row>
    <row r="49" spans="1:23">
      <c r="A49" s="7" t="s">
        <v>2</v>
      </c>
      <c r="B49" s="3">
        <v>1.4999999999999999E-2</v>
      </c>
      <c r="C49" s="7"/>
      <c r="D49" s="7"/>
      <c r="E49" s="7"/>
      <c r="F49" s="7"/>
      <c r="G49" s="7"/>
      <c r="H49" s="7"/>
      <c r="I49" s="7"/>
      <c r="J49" s="3"/>
      <c r="K49" s="3"/>
      <c r="M49" s="7" t="s">
        <v>2</v>
      </c>
      <c r="N49" s="3">
        <v>-1E-3</v>
      </c>
      <c r="O49" s="7"/>
      <c r="P49" s="7"/>
      <c r="Q49" s="7"/>
      <c r="R49" s="7"/>
      <c r="S49" s="7"/>
      <c r="T49" s="7"/>
      <c r="U49" s="7"/>
      <c r="V49" s="3"/>
      <c r="W49" s="3"/>
    </row>
    <row r="50" spans="1:23">
      <c r="A50" s="8" t="s">
        <v>3</v>
      </c>
      <c r="B50" s="4">
        <f>ROUND(SQRT(1.56655)*102.656,2)</f>
        <v>128.49</v>
      </c>
      <c r="C50" s="8"/>
      <c r="D50" s="8"/>
      <c r="E50" s="8"/>
      <c r="F50" s="8"/>
      <c r="G50" s="8"/>
      <c r="H50" s="8"/>
      <c r="I50" s="8"/>
      <c r="J50" s="4"/>
      <c r="K50" s="4"/>
      <c r="M50" s="8" t="s">
        <v>3</v>
      </c>
      <c r="N50" s="4">
        <f>ROUND(SQRT(2.91)*102.656,2)</f>
        <v>175.12</v>
      </c>
      <c r="O50" s="8"/>
      <c r="P50" s="8"/>
      <c r="Q50" s="8"/>
      <c r="R50" s="8"/>
      <c r="S50" s="8"/>
      <c r="T50" s="8"/>
      <c r="U50" s="8"/>
      <c r="V50" s="4"/>
      <c r="W50" s="4"/>
    </row>
    <row r="51" spans="1:23">
      <c r="A51" s="7"/>
      <c r="B51" s="3"/>
      <c r="C51" s="7"/>
      <c r="D51" s="7"/>
      <c r="E51" s="18" t="s">
        <v>63</v>
      </c>
      <c r="F51" s="18"/>
      <c r="G51" s="7"/>
      <c r="H51" s="7"/>
      <c r="I51" s="7"/>
      <c r="J51" s="3"/>
      <c r="K51" s="3"/>
      <c r="M51" s="9"/>
      <c r="N51" s="5"/>
      <c r="O51" s="9"/>
      <c r="P51" s="9"/>
      <c r="Q51" s="18" t="s">
        <v>63</v>
      </c>
      <c r="R51" s="18"/>
      <c r="S51" s="9"/>
      <c r="T51" s="9"/>
      <c r="U51" s="9"/>
      <c r="V51" s="5"/>
      <c r="W51" s="5"/>
    </row>
    <row r="52" spans="1:23">
      <c r="A52" s="7" t="s">
        <v>0</v>
      </c>
      <c r="B52" s="3"/>
      <c r="C52" s="3">
        <v>1</v>
      </c>
      <c r="D52" s="3">
        <v>1.0900000000000001</v>
      </c>
      <c r="E52" s="3">
        <v>1.18</v>
      </c>
      <c r="F52" s="3">
        <v>1.28</v>
      </c>
      <c r="G52" s="3">
        <v>1.37</v>
      </c>
      <c r="H52" s="3">
        <v>1.46</v>
      </c>
      <c r="I52" s="3">
        <v>1.56</v>
      </c>
      <c r="J52" s="3">
        <v>1.66</v>
      </c>
      <c r="K52" s="3">
        <v>1.75</v>
      </c>
      <c r="M52" s="7" t="s">
        <v>0</v>
      </c>
      <c r="N52" s="3"/>
      <c r="O52" s="3">
        <v>1</v>
      </c>
      <c r="P52" s="3">
        <v>1.0900000000000001</v>
      </c>
      <c r="Q52" s="3">
        <v>1.18</v>
      </c>
      <c r="R52" s="3">
        <v>1.28</v>
      </c>
      <c r="S52" s="3">
        <v>1.37</v>
      </c>
      <c r="T52" s="3">
        <v>1.46</v>
      </c>
      <c r="U52" s="3">
        <v>1.56</v>
      </c>
      <c r="V52" s="3">
        <v>1.66</v>
      </c>
      <c r="W52" s="3">
        <v>1.75</v>
      </c>
    </row>
    <row r="53" spans="1:23">
      <c r="A53" s="7" t="s">
        <v>1</v>
      </c>
      <c r="B53" s="3"/>
      <c r="C53" s="7">
        <v>1.7000000000000001E-2</v>
      </c>
      <c r="D53" s="7">
        <v>1.4E-2</v>
      </c>
      <c r="E53" s="7">
        <v>1.0999999999999999E-2</v>
      </c>
      <c r="F53" s="7">
        <v>7.0000000000000001E-3</v>
      </c>
      <c r="G53" s="7">
        <v>3.0000000000000001E-3</v>
      </c>
      <c r="H53" s="7">
        <v>8.9999999999999998E-4</v>
      </c>
      <c r="I53" s="7">
        <v>0</v>
      </c>
      <c r="J53" s="10">
        <v>0</v>
      </c>
      <c r="K53" s="10">
        <v>0</v>
      </c>
      <c r="M53" s="7" t="s">
        <v>1</v>
      </c>
      <c r="N53" s="3"/>
      <c r="O53" s="7">
        <v>2.5999999999999999E-2</v>
      </c>
      <c r="P53" s="7">
        <v>2.5000000000000001E-2</v>
      </c>
      <c r="Q53" s="7">
        <v>2.3E-2</v>
      </c>
      <c r="R53" s="7">
        <v>0.02</v>
      </c>
      <c r="S53" s="7">
        <v>1.7999999999999999E-2</v>
      </c>
      <c r="T53" s="7">
        <v>1.4999999999999999E-2</v>
      </c>
      <c r="U53" s="7">
        <v>1.4E-2</v>
      </c>
      <c r="V53" s="10">
        <v>1.2E-2</v>
      </c>
      <c r="W53" s="10">
        <v>0.01</v>
      </c>
    </row>
    <row r="54" spans="1:23">
      <c r="A54" s="7" t="s">
        <v>2</v>
      </c>
      <c r="B54" s="3">
        <v>3.1E-2</v>
      </c>
      <c r="C54" s="7"/>
      <c r="D54" s="7"/>
      <c r="E54" s="7"/>
      <c r="F54" s="7"/>
      <c r="G54" s="7"/>
      <c r="H54" s="7"/>
      <c r="I54" s="7"/>
      <c r="J54" s="3"/>
      <c r="K54" s="3"/>
      <c r="M54" s="7" t="s">
        <v>2</v>
      </c>
      <c r="N54" s="3">
        <v>-1E-3</v>
      </c>
      <c r="O54" s="7"/>
      <c r="P54" s="7"/>
      <c r="Q54" s="7"/>
      <c r="R54" s="7"/>
      <c r="S54" s="7"/>
      <c r="T54" s="7"/>
      <c r="U54" s="7"/>
      <c r="V54" s="3"/>
      <c r="W54" s="3"/>
    </row>
    <row r="55" spans="1:23">
      <c r="A55" s="8" t="s">
        <v>3</v>
      </c>
      <c r="B55" s="4">
        <f>ROUND(SQRT(1.47973)*102.88,2)</f>
        <v>125.15</v>
      </c>
      <c r="C55" s="8"/>
      <c r="D55" s="8"/>
      <c r="E55" s="8"/>
      <c r="F55" s="8"/>
      <c r="G55" s="8"/>
      <c r="H55" s="8"/>
      <c r="I55" s="8"/>
      <c r="J55" s="4"/>
      <c r="K55" s="4"/>
      <c r="M55" s="8" t="s">
        <v>3</v>
      </c>
      <c r="N55" s="4">
        <f>ROUND(SQRT(2.91)*102.88,2)</f>
        <v>175.5</v>
      </c>
      <c r="O55" s="8"/>
      <c r="P55" s="8"/>
      <c r="Q55" s="8"/>
      <c r="R55" s="8"/>
      <c r="S55" s="8"/>
      <c r="T55" s="8"/>
      <c r="U55" s="8"/>
      <c r="V55" s="4"/>
      <c r="W55" s="4"/>
    </row>
  </sheetData>
  <mergeCells count="23">
    <mergeCell ref="A4:K5"/>
    <mergeCell ref="E6:F6"/>
    <mergeCell ref="H1:P2"/>
    <mergeCell ref="E26:F26"/>
    <mergeCell ref="E21:F21"/>
    <mergeCell ref="E16:F16"/>
    <mergeCell ref="E11:F11"/>
    <mergeCell ref="M4:W5"/>
    <mergeCell ref="Q6:R6"/>
    <mergeCell ref="E51:F51"/>
    <mergeCell ref="E46:F46"/>
    <mergeCell ref="E41:F41"/>
    <mergeCell ref="E36:F36"/>
    <mergeCell ref="E31:F31"/>
    <mergeCell ref="Q51:R51"/>
    <mergeCell ref="Q11:R11"/>
    <mergeCell ref="Q16:R16"/>
    <mergeCell ref="Q21:R21"/>
    <mergeCell ref="Q26:R26"/>
    <mergeCell ref="Q31:R31"/>
    <mergeCell ref="Q36:R36"/>
    <mergeCell ref="Q41:R41"/>
    <mergeCell ref="Q46:R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7981-62B1-FD4D-BAA7-B50DB1FE810C}">
  <dimension ref="A1:I102"/>
  <sheetViews>
    <sheetView zoomScaleNormal="100" workbookViewId="0">
      <selection activeCell="I113" sqref="A104:I113"/>
    </sheetView>
  </sheetViews>
  <sheetFormatPr baseColWidth="10" defaultRowHeight="16"/>
  <sheetData>
    <row r="1" spans="1:9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2" spans="1:9">
      <c r="A2" s="15"/>
      <c r="B2" s="15"/>
      <c r="C2" s="15"/>
      <c r="D2" s="15"/>
      <c r="E2" s="15"/>
      <c r="F2" s="15"/>
      <c r="G2" s="15"/>
      <c r="H2" s="15"/>
      <c r="I2" s="15"/>
    </row>
    <row r="3" spans="1:9">
      <c r="B3" s="3"/>
      <c r="C3" s="3"/>
      <c r="D3" s="3"/>
      <c r="E3" s="14" t="s">
        <v>13</v>
      </c>
      <c r="F3" s="14"/>
      <c r="G3" s="3"/>
      <c r="H3" s="3"/>
      <c r="I3" s="3"/>
    </row>
    <row r="4" spans="1:9">
      <c r="A4" t="s">
        <v>0</v>
      </c>
      <c r="B4" s="3"/>
      <c r="C4" s="3">
        <v>1</v>
      </c>
      <c r="D4" s="3">
        <v>1.5</v>
      </c>
      <c r="E4" s="3">
        <v>2</v>
      </c>
      <c r="F4" s="3">
        <v>2.5</v>
      </c>
      <c r="G4" s="3">
        <v>3</v>
      </c>
      <c r="H4" s="3">
        <v>3.5</v>
      </c>
      <c r="I4" s="3">
        <v>4</v>
      </c>
    </row>
    <row r="5" spans="1:9">
      <c r="A5" t="s">
        <v>1</v>
      </c>
      <c r="B5" s="3"/>
      <c r="C5" s="3">
        <v>1.9E-2</v>
      </c>
      <c r="D5" s="3">
        <v>1.7000000000000001E-2</v>
      </c>
      <c r="E5" s="3">
        <v>5.0000000000000001E-3</v>
      </c>
      <c r="F5" s="11">
        <v>0</v>
      </c>
      <c r="G5" s="11">
        <v>0</v>
      </c>
      <c r="H5" s="11">
        <v>0</v>
      </c>
      <c r="I5" s="11">
        <v>0</v>
      </c>
    </row>
    <row r="6" spans="1:9">
      <c r="A6" t="s">
        <v>2</v>
      </c>
      <c r="B6" s="3">
        <v>1.0999999999999999E-2</v>
      </c>
      <c r="C6" s="3"/>
      <c r="D6" s="3"/>
      <c r="E6" s="3"/>
      <c r="F6" s="3"/>
      <c r="G6" s="3"/>
      <c r="H6" s="3"/>
      <c r="I6" s="3"/>
    </row>
    <row r="7" spans="1:9">
      <c r="A7" t="s">
        <v>3</v>
      </c>
      <c r="B7" s="4">
        <f>ROUND(SQRT(3.07339)*50.3095,2)</f>
        <v>88.2</v>
      </c>
      <c r="C7" s="4"/>
      <c r="D7" s="4"/>
      <c r="E7" s="4"/>
      <c r="F7" s="4"/>
      <c r="G7" s="4"/>
      <c r="H7" s="4"/>
      <c r="I7" s="4"/>
    </row>
    <row r="8" spans="1:9">
      <c r="A8" s="3"/>
      <c r="B8" s="3"/>
      <c r="C8" s="3"/>
      <c r="D8" s="3"/>
      <c r="E8" s="14" t="s">
        <v>14</v>
      </c>
      <c r="F8" s="14"/>
      <c r="G8" s="3"/>
      <c r="H8" s="3"/>
      <c r="I8" s="3"/>
    </row>
    <row r="9" spans="1:9">
      <c r="A9" s="3" t="s">
        <v>0</v>
      </c>
      <c r="B9" s="3"/>
      <c r="C9" s="3">
        <v>1</v>
      </c>
      <c r="D9" s="3">
        <v>1.5</v>
      </c>
      <c r="E9" s="3">
        <v>2</v>
      </c>
      <c r="F9" s="3">
        <v>2.5</v>
      </c>
      <c r="G9" s="3">
        <v>3</v>
      </c>
      <c r="H9" s="3">
        <v>3.5</v>
      </c>
      <c r="I9" s="3">
        <v>4</v>
      </c>
    </row>
    <row r="10" spans="1:9">
      <c r="A10" s="3" t="s">
        <v>1</v>
      </c>
      <c r="B10" s="3"/>
      <c r="C10" s="3">
        <v>1.2999999999999999E-2</v>
      </c>
      <c r="D10" s="3">
        <v>0.02</v>
      </c>
      <c r="E10" s="3">
        <v>8.0000000000000002E-3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3" t="s">
        <v>2</v>
      </c>
      <c r="B11" s="3">
        <v>1.7999999999999999E-2</v>
      </c>
      <c r="C11" s="3"/>
      <c r="D11" s="3"/>
      <c r="E11" s="3"/>
      <c r="F11" s="3"/>
      <c r="G11" s="3"/>
      <c r="H11" s="3"/>
      <c r="I11" s="3"/>
    </row>
    <row r="12" spans="1:9">
      <c r="A12" s="4" t="s">
        <v>3</v>
      </c>
      <c r="B12" s="4">
        <f>ROUND(SQRT(2.72756)*53.6232,2)</f>
        <v>88.56</v>
      </c>
      <c r="C12" s="4"/>
      <c r="D12" s="4"/>
      <c r="E12" s="4"/>
      <c r="F12" s="4"/>
      <c r="G12" s="4"/>
      <c r="H12" s="4"/>
      <c r="I12" s="4"/>
    </row>
    <row r="13" spans="1:9">
      <c r="A13" s="5"/>
      <c r="B13" s="5"/>
      <c r="C13" s="5"/>
      <c r="D13" s="5"/>
      <c r="E13" s="23" t="s">
        <v>15</v>
      </c>
      <c r="F13" s="23"/>
      <c r="G13" s="5"/>
      <c r="H13" s="5"/>
      <c r="I13" s="5"/>
    </row>
    <row r="14" spans="1:9">
      <c r="A14" s="3" t="s">
        <v>0</v>
      </c>
      <c r="B14" s="3"/>
      <c r="C14" s="3">
        <v>1</v>
      </c>
      <c r="D14" s="3">
        <v>1.5</v>
      </c>
      <c r="E14" s="3">
        <v>2</v>
      </c>
      <c r="F14" s="3">
        <v>2.5</v>
      </c>
      <c r="G14" s="3">
        <v>3</v>
      </c>
      <c r="H14" s="3">
        <v>3.5</v>
      </c>
      <c r="I14" s="3">
        <v>4</v>
      </c>
    </row>
    <row r="15" spans="1:9">
      <c r="A15" s="3" t="s">
        <v>1</v>
      </c>
      <c r="B15" s="3"/>
      <c r="C15" s="3">
        <v>2.8000000000000001E-2</v>
      </c>
      <c r="D15" s="3">
        <v>0.02</v>
      </c>
      <c r="E15" s="3">
        <v>6.0000000000000001E-3</v>
      </c>
      <c r="F15" s="3">
        <v>0</v>
      </c>
      <c r="G15" s="3">
        <v>0</v>
      </c>
      <c r="H15" s="3">
        <v>0</v>
      </c>
      <c r="I15" s="3">
        <v>0</v>
      </c>
    </row>
    <row r="16" spans="1:9">
      <c r="A16" s="3" t="s">
        <v>2</v>
      </c>
      <c r="B16" s="3">
        <v>7.0000000000000001E-3</v>
      </c>
      <c r="C16" s="3"/>
      <c r="D16" s="3"/>
      <c r="E16" s="3"/>
      <c r="F16" s="3"/>
      <c r="G16" s="3"/>
      <c r="H16" s="3"/>
      <c r="I16" s="3"/>
    </row>
    <row r="17" spans="1:9">
      <c r="A17" s="4" t="s">
        <v>3</v>
      </c>
      <c r="B17" s="4">
        <f>ROUND(SQRT(2.52717)*57.5503,2)</f>
        <v>91.49</v>
      </c>
      <c r="C17" s="4"/>
      <c r="D17" s="4"/>
      <c r="E17" s="4"/>
      <c r="F17" s="4"/>
      <c r="G17" s="4"/>
      <c r="H17" s="4"/>
      <c r="I17" s="4"/>
    </row>
    <row r="18" spans="1:9">
      <c r="A18" s="5"/>
      <c r="B18" s="5"/>
      <c r="C18" s="5"/>
      <c r="D18" s="5"/>
      <c r="E18" s="23" t="s">
        <v>16</v>
      </c>
      <c r="F18" s="23"/>
      <c r="G18" s="5"/>
      <c r="H18" s="5"/>
      <c r="I18" s="5"/>
    </row>
    <row r="19" spans="1:9">
      <c r="A19" s="3" t="s">
        <v>0</v>
      </c>
      <c r="B19" s="3"/>
      <c r="C19" s="3">
        <v>1</v>
      </c>
      <c r="D19" s="3">
        <v>1.5</v>
      </c>
      <c r="E19" s="3">
        <v>2</v>
      </c>
      <c r="F19" s="3">
        <v>2.5</v>
      </c>
      <c r="G19" s="3">
        <v>3</v>
      </c>
      <c r="H19" s="3">
        <v>3.5</v>
      </c>
      <c r="I19" s="3">
        <v>4</v>
      </c>
    </row>
    <row r="20" spans="1:9">
      <c r="A20" s="3" t="s">
        <v>1</v>
      </c>
      <c r="B20" s="3"/>
      <c r="C20" s="3">
        <v>1.4999999999999999E-2</v>
      </c>
      <c r="D20" s="3">
        <v>1.7000000000000001E-2</v>
      </c>
      <c r="E20" s="3">
        <v>1.0999999999999999E-2</v>
      </c>
      <c r="F20" s="3">
        <v>2E-3</v>
      </c>
      <c r="G20" s="3">
        <v>0</v>
      </c>
      <c r="H20" s="3">
        <v>0</v>
      </c>
      <c r="I20" s="3">
        <v>0</v>
      </c>
    </row>
    <row r="21" spans="1:9">
      <c r="A21" s="3" t="s">
        <v>2</v>
      </c>
      <c r="B21" s="3">
        <v>0.03</v>
      </c>
      <c r="C21" s="3"/>
      <c r="D21" s="3"/>
      <c r="E21" s="3"/>
      <c r="F21" s="3"/>
      <c r="G21" s="3"/>
      <c r="H21" s="3"/>
      <c r="I21" s="3"/>
    </row>
    <row r="22" spans="1:9">
      <c r="A22" s="4" t="s">
        <v>3</v>
      </c>
      <c r="B22" s="4">
        <f>ROUND(SQRT(2.60918)*52.3761,2)</f>
        <v>84.6</v>
      </c>
      <c r="C22" s="4"/>
      <c r="D22" s="4"/>
      <c r="E22" s="4"/>
      <c r="F22" s="4"/>
      <c r="G22" s="4"/>
      <c r="H22" s="4"/>
      <c r="I22" s="4"/>
    </row>
    <row r="23" spans="1:9">
      <c r="A23" s="5"/>
      <c r="B23" s="5"/>
      <c r="C23" s="5"/>
      <c r="D23" s="5"/>
      <c r="E23" s="23" t="s">
        <v>17</v>
      </c>
      <c r="F23" s="23"/>
      <c r="G23" s="5"/>
      <c r="H23" s="5"/>
      <c r="I23" s="5"/>
    </row>
    <row r="24" spans="1:9">
      <c r="A24" s="3" t="s">
        <v>0</v>
      </c>
      <c r="B24" s="3"/>
      <c r="C24" s="3">
        <v>1</v>
      </c>
      <c r="D24" s="3">
        <v>1.5</v>
      </c>
      <c r="E24" s="3">
        <v>2</v>
      </c>
      <c r="F24" s="3">
        <v>2.5</v>
      </c>
      <c r="G24" s="3">
        <v>3</v>
      </c>
      <c r="H24" s="3">
        <v>3.5</v>
      </c>
      <c r="I24" s="3">
        <v>4</v>
      </c>
    </row>
    <row r="25" spans="1:9">
      <c r="A25" s="3" t="s">
        <v>1</v>
      </c>
      <c r="B25" s="3"/>
      <c r="C25" s="3">
        <v>4.2000000000000003E-2</v>
      </c>
      <c r="D25" s="3">
        <v>3.6999999999999998E-2</v>
      </c>
      <c r="E25" s="3">
        <v>2.5999999999999999E-2</v>
      </c>
      <c r="F25" s="3">
        <v>8.9999999999999993E-3</v>
      </c>
      <c r="G25" s="3">
        <v>0</v>
      </c>
      <c r="H25" s="3">
        <v>0</v>
      </c>
      <c r="I25" s="3">
        <v>0</v>
      </c>
    </row>
    <row r="26" spans="1:9">
      <c r="A26" s="3" t="s">
        <v>2</v>
      </c>
      <c r="B26" s="3">
        <v>-6.9999999999999999E-4</v>
      </c>
      <c r="C26" s="3"/>
      <c r="D26" s="3"/>
      <c r="E26" s="3"/>
      <c r="F26" s="3"/>
      <c r="G26" s="3"/>
      <c r="H26" s="3"/>
      <c r="I26" s="3"/>
    </row>
    <row r="27" spans="1:9">
      <c r="A27" s="4" t="s">
        <v>3</v>
      </c>
      <c r="B27" s="4">
        <f>ROUND(SQRT(3.01593)*49.0621,2)</f>
        <v>85.2</v>
      </c>
      <c r="C27" s="4"/>
      <c r="D27" s="4"/>
      <c r="E27" s="4"/>
      <c r="F27" s="4"/>
      <c r="G27" s="4"/>
      <c r="H27" s="4"/>
      <c r="I27" s="4"/>
    </row>
    <row r="28" spans="1:9">
      <c r="A28" s="5"/>
      <c r="B28" s="5"/>
      <c r="C28" s="5"/>
      <c r="D28" s="5"/>
      <c r="E28" s="23" t="s">
        <v>18</v>
      </c>
      <c r="F28" s="23"/>
      <c r="G28" s="5"/>
      <c r="H28" s="5"/>
      <c r="I28" s="5"/>
    </row>
    <row r="29" spans="1:9">
      <c r="A29" s="3" t="s">
        <v>0</v>
      </c>
      <c r="B29" s="3"/>
      <c r="C29" s="3">
        <v>1</v>
      </c>
      <c r="D29" s="3">
        <v>1.5</v>
      </c>
      <c r="E29" s="3">
        <v>2</v>
      </c>
      <c r="F29" s="3">
        <v>2.5</v>
      </c>
      <c r="G29" s="3">
        <v>3</v>
      </c>
      <c r="H29" s="3">
        <v>3.5</v>
      </c>
      <c r="I29" s="3">
        <v>4</v>
      </c>
    </row>
    <row r="30" spans="1:9">
      <c r="A30" s="3" t="s">
        <v>1</v>
      </c>
      <c r="B30" s="3"/>
      <c r="C30" s="3">
        <v>2.9000000000000001E-2</v>
      </c>
      <c r="D30" s="3">
        <v>3.1E-2</v>
      </c>
      <c r="E30" s="3">
        <v>2.8000000000000001E-2</v>
      </c>
      <c r="F30" s="3">
        <v>1.7000000000000001E-2</v>
      </c>
      <c r="G30" s="3">
        <v>5.0000000000000001E-3</v>
      </c>
      <c r="H30" s="3">
        <v>0</v>
      </c>
      <c r="I30" s="3">
        <v>0</v>
      </c>
    </row>
    <row r="31" spans="1:9">
      <c r="A31" s="3" t="s">
        <v>2</v>
      </c>
      <c r="B31" s="3">
        <v>-2.5999999999999999E-2</v>
      </c>
      <c r="C31" s="3"/>
      <c r="D31" s="3"/>
      <c r="E31" s="3"/>
      <c r="F31" s="3"/>
      <c r="G31" s="3"/>
      <c r="H31" s="3"/>
      <c r="I31" s="3"/>
    </row>
    <row r="32" spans="1:9">
      <c r="A32" s="4" t="s">
        <v>3</v>
      </c>
      <c r="B32" s="4">
        <f>ROUND(SQRT(2.94226)*60.1614,2)</f>
        <v>103.19</v>
      </c>
      <c r="C32" s="4"/>
      <c r="D32" s="4"/>
      <c r="E32" s="4"/>
      <c r="F32" s="4"/>
      <c r="G32" s="4"/>
      <c r="H32" s="4"/>
      <c r="I32" s="4"/>
    </row>
    <row r="33" spans="1:9">
      <c r="A33" s="5"/>
      <c r="B33" s="5"/>
      <c r="C33" s="5"/>
      <c r="D33" s="5"/>
      <c r="E33" s="23" t="s">
        <v>19</v>
      </c>
      <c r="F33" s="23"/>
      <c r="G33" s="5"/>
      <c r="H33" s="5"/>
      <c r="I33" s="5"/>
    </row>
    <row r="34" spans="1:9">
      <c r="A34" s="3" t="s">
        <v>0</v>
      </c>
      <c r="B34" s="3"/>
      <c r="C34" s="3">
        <v>1</v>
      </c>
      <c r="D34" s="3">
        <v>1.5</v>
      </c>
      <c r="E34" s="3">
        <v>2</v>
      </c>
      <c r="F34" s="3">
        <v>2.5</v>
      </c>
      <c r="G34" s="3">
        <v>3</v>
      </c>
      <c r="H34" s="3">
        <v>3.5</v>
      </c>
      <c r="I34" s="3">
        <v>4</v>
      </c>
    </row>
    <row r="35" spans="1:9">
      <c r="A35" s="3" t="s">
        <v>1</v>
      </c>
      <c r="B35" s="3"/>
      <c r="C35" s="3">
        <v>3.3E-3</v>
      </c>
      <c r="D35" s="3">
        <v>3.4000000000000002E-2</v>
      </c>
      <c r="E35" s="3">
        <v>1.7000000000000001E-2</v>
      </c>
      <c r="F35" s="3">
        <v>5.0000000000000001E-3</v>
      </c>
      <c r="G35" s="3">
        <v>0</v>
      </c>
      <c r="H35" s="3">
        <v>0</v>
      </c>
      <c r="I35" s="3">
        <v>0</v>
      </c>
    </row>
    <row r="36" spans="1:9">
      <c r="A36" s="3" t="s">
        <v>2</v>
      </c>
      <c r="B36" s="3">
        <v>-1E-3</v>
      </c>
      <c r="C36" s="3"/>
      <c r="D36" s="3"/>
      <c r="E36" s="3"/>
      <c r="F36" s="3"/>
      <c r="G36" s="3"/>
      <c r="H36" s="3"/>
      <c r="I36" s="3"/>
    </row>
    <row r="37" spans="1:9">
      <c r="A37" s="4" t="s">
        <v>3</v>
      </c>
      <c r="B37" s="4">
        <f>ROUND(SQRT(2.89486)*55.9121,2)</f>
        <v>95.13</v>
      </c>
      <c r="C37" s="4"/>
      <c r="D37" s="4"/>
      <c r="E37" s="4"/>
      <c r="F37" s="4"/>
      <c r="G37" s="4"/>
      <c r="H37" s="4"/>
      <c r="I37" s="4"/>
    </row>
    <row r="38" spans="1:9">
      <c r="A38" s="5"/>
      <c r="B38" s="5"/>
      <c r="C38" s="5"/>
      <c r="D38" s="5"/>
      <c r="E38" s="23" t="s">
        <v>20</v>
      </c>
      <c r="F38" s="23"/>
      <c r="G38" s="5"/>
      <c r="H38" s="5"/>
      <c r="I38" s="5"/>
    </row>
    <row r="39" spans="1:9">
      <c r="A39" s="3" t="s">
        <v>0</v>
      </c>
      <c r="B39" s="3"/>
      <c r="C39" s="3">
        <v>1</v>
      </c>
      <c r="D39" s="3">
        <v>1.5</v>
      </c>
      <c r="E39" s="3">
        <v>2</v>
      </c>
      <c r="F39" s="3">
        <v>2.5</v>
      </c>
      <c r="G39" s="3">
        <v>3</v>
      </c>
      <c r="H39" s="3">
        <v>3.5</v>
      </c>
      <c r="I39" s="3">
        <v>4</v>
      </c>
    </row>
    <row r="40" spans="1:9">
      <c r="A40" s="3" t="s">
        <v>1</v>
      </c>
      <c r="B40" s="3"/>
      <c r="C40" s="3">
        <v>3.5000000000000003E-2</v>
      </c>
      <c r="D40" s="3">
        <v>4.2000000000000003E-2</v>
      </c>
      <c r="E40" s="3">
        <v>2.8000000000000001E-2</v>
      </c>
      <c r="F40" s="3">
        <v>1.4E-2</v>
      </c>
      <c r="G40" s="3">
        <v>2E-3</v>
      </c>
      <c r="H40" s="3">
        <v>0</v>
      </c>
      <c r="I40" s="3">
        <v>0</v>
      </c>
    </row>
    <row r="41" spans="1:9">
      <c r="A41" s="3" t="s">
        <v>2</v>
      </c>
      <c r="B41" s="3">
        <v>-1.0999999999999999E-2</v>
      </c>
      <c r="C41" s="3"/>
      <c r="D41" s="3"/>
      <c r="E41" s="3"/>
      <c r="F41" s="3"/>
      <c r="G41" s="3"/>
      <c r="H41" s="3"/>
      <c r="I41" s="3"/>
    </row>
    <row r="42" spans="1:9">
      <c r="A42" s="4" t="s">
        <v>3</v>
      </c>
      <c r="B42" s="4">
        <f>ROUND(SQRT(2.7835)*66.8357,2)</f>
        <v>111.51</v>
      </c>
      <c r="C42" s="4"/>
      <c r="D42" s="4"/>
      <c r="E42" s="4"/>
      <c r="F42" s="4"/>
      <c r="G42" s="4"/>
      <c r="H42" s="4"/>
      <c r="I42" s="4"/>
    </row>
    <row r="43" spans="1:9">
      <c r="A43" s="5"/>
      <c r="B43" s="5"/>
      <c r="C43" s="5"/>
      <c r="D43" s="5"/>
      <c r="E43" s="23" t="s">
        <v>21</v>
      </c>
      <c r="F43" s="23"/>
      <c r="G43" s="5"/>
      <c r="H43" s="5"/>
      <c r="I43" s="5"/>
    </row>
    <row r="44" spans="1:9">
      <c r="A44" s="3" t="s">
        <v>0</v>
      </c>
      <c r="B44" s="3"/>
      <c r="C44" s="3">
        <v>1</v>
      </c>
      <c r="D44" s="3">
        <v>1.5</v>
      </c>
      <c r="E44" s="3">
        <v>2</v>
      </c>
      <c r="F44" s="3">
        <v>2.5</v>
      </c>
      <c r="G44" s="3">
        <v>3</v>
      </c>
      <c r="H44" s="3">
        <v>3.5</v>
      </c>
      <c r="I44" s="3">
        <v>4</v>
      </c>
    </row>
    <row r="45" spans="1:9">
      <c r="A45" s="3" t="s">
        <v>1</v>
      </c>
      <c r="B45" s="3"/>
      <c r="C45" s="3">
        <v>1.2E-2</v>
      </c>
      <c r="D45" s="3">
        <v>2.1999999999999999E-2</v>
      </c>
      <c r="E45" s="3">
        <v>1.7999999999999999E-2</v>
      </c>
      <c r="F45" s="3">
        <v>1.2999999999999999E-2</v>
      </c>
      <c r="G45" s="3">
        <v>4.0000000000000001E-3</v>
      </c>
      <c r="H45" s="3">
        <v>0</v>
      </c>
      <c r="I45" s="3">
        <v>0</v>
      </c>
    </row>
    <row r="46" spans="1:9">
      <c r="A46" s="3" t="s">
        <v>2</v>
      </c>
      <c r="B46" s="3">
        <v>3.2000000000000001E-2</v>
      </c>
      <c r="C46" s="3"/>
      <c r="D46" s="3"/>
      <c r="E46" s="3"/>
      <c r="F46" s="3"/>
      <c r="G46" s="3"/>
      <c r="H46" s="3"/>
      <c r="I46" s="3"/>
    </row>
    <row r="47" spans="1:9">
      <c r="A47" s="4" t="s">
        <v>3</v>
      </c>
      <c r="B47" s="4">
        <f>ROUND(SQRT(3.3265)*50.0087,2)</f>
        <v>91.21</v>
      </c>
      <c r="C47" s="4"/>
      <c r="D47" s="4"/>
      <c r="E47" s="4"/>
      <c r="F47" s="4"/>
      <c r="G47" s="4"/>
      <c r="H47" s="4"/>
      <c r="I47" s="4"/>
    </row>
    <row r="48" spans="1:9">
      <c r="A48" s="5"/>
      <c r="B48" s="5"/>
      <c r="C48" s="5"/>
      <c r="D48" s="5"/>
      <c r="E48" s="23" t="s">
        <v>22</v>
      </c>
      <c r="F48" s="23"/>
      <c r="G48" s="5"/>
      <c r="H48" s="5"/>
      <c r="I48" s="5"/>
    </row>
    <row r="49" spans="1:9">
      <c r="A49" s="3" t="s">
        <v>0</v>
      </c>
      <c r="B49" s="3"/>
      <c r="C49" s="3">
        <v>1</v>
      </c>
      <c r="D49" s="3">
        <v>1.5</v>
      </c>
      <c r="E49" s="3">
        <v>2</v>
      </c>
      <c r="F49" s="3">
        <v>2.5</v>
      </c>
      <c r="G49" s="3">
        <v>3</v>
      </c>
      <c r="H49" s="3">
        <v>3.5</v>
      </c>
      <c r="I49" s="3">
        <v>4</v>
      </c>
    </row>
    <row r="50" spans="1:9">
      <c r="A50" s="3" t="s">
        <v>1</v>
      </c>
      <c r="B50" s="3"/>
      <c r="C50" s="3">
        <v>4.2999999999999997E-2</v>
      </c>
      <c r="D50" s="3">
        <v>4.1000000000000002E-2</v>
      </c>
      <c r="E50" s="3">
        <v>2.5999999999999999E-2</v>
      </c>
      <c r="F50" s="3">
        <v>1.2E-2</v>
      </c>
      <c r="G50" s="3">
        <v>1E-3</v>
      </c>
      <c r="H50" s="3">
        <v>0</v>
      </c>
      <c r="I50" s="3">
        <v>8.9999999999999993E-3</v>
      </c>
    </row>
    <row r="51" spans="1:9">
      <c r="A51" s="3" t="s">
        <v>2</v>
      </c>
      <c r="B51" s="3">
        <v>-2.4E-2</v>
      </c>
      <c r="C51" s="3"/>
      <c r="D51" s="3"/>
      <c r="E51" s="3"/>
      <c r="F51" s="3"/>
      <c r="G51" s="3"/>
      <c r="H51" s="3"/>
      <c r="I51" s="3"/>
    </row>
    <row r="52" spans="1:9">
      <c r="A52" s="4" t="s">
        <v>3</v>
      </c>
      <c r="B52" s="4">
        <f>ROUND(SQRT(2.78912)*70.3609,2)</f>
        <v>117.51</v>
      </c>
      <c r="C52" s="4"/>
      <c r="D52" s="4"/>
      <c r="E52" s="4"/>
      <c r="F52" s="4"/>
      <c r="G52" s="4"/>
      <c r="H52" s="4"/>
      <c r="I52" s="4"/>
    </row>
    <row r="53" spans="1:9">
      <c r="A53" s="5"/>
      <c r="B53" s="5"/>
      <c r="C53" s="5"/>
      <c r="D53" s="5"/>
      <c r="E53" s="23" t="s">
        <v>23</v>
      </c>
      <c r="F53" s="23"/>
      <c r="G53" s="5"/>
      <c r="H53" s="5"/>
      <c r="I53" s="5"/>
    </row>
    <row r="54" spans="1:9">
      <c r="A54" s="3" t="s">
        <v>0</v>
      </c>
      <c r="B54" s="3"/>
      <c r="C54" s="3">
        <v>1</v>
      </c>
      <c r="D54" s="3">
        <v>1.5</v>
      </c>
      <c r="E54" s="3">
        <v>2</v>
      </c>
      <c r="F54" s="3">
        <v>2.5</v>
      </c>
      <c r="G54" s="3">
        <v>3</v>
      </c>
      <c r="H54" s="3">
        <v>3.5</v>
      </c>
      <c r="I54" s="3">
        <v>4</v>
      </c>
    </row>
    <row r="55" spans="1:9">
      <c r="A55" s="3" t="s">
        <v>1</v>
      </c>
      <c r="B55" s="3"/>
      <c r="C55" s="3">
        <v>4.7E-2</v>
      </c>
      <c r="D55" s="3">
        <v>4.1000000000000002E-2</v>
      </c>
      <c r="E55" s="3">
        <v>2.5999999999999999E-2</v>
      </c>
      <c r="F55" s="3">
        <v>8.9999999999999993E-3</v>
      </c>
      <c r="G55" s="3">
        <v>0</v>
      </c>
      <c r="H55" s="3">
        <v>0</v>
      </c>
      <c r="I55" s="3">
        <v>0</v>
      </c>
    </row>
    <row r="56" spans="1:9">
      <c r="A56" s="3" t="s">
        <v>2</v>
      </c>
      <c r="B56" s="3">
        <v>-3.5000000000000003E-2</v>
      </c>
      <c r="C56" s="3"/>
      <c r="D56" s="3"/>
      <c r="E56" s="3"/>
      <c r="F56" s="3"/>
      <c r="G56" s="3"/>
      <c r="H56" s="3"/>
      <c r="I56" s="3"/>
    </row>
    <row r="57" spans="1:9">
      <c r="A57" s="4" t="s">
        <v>3</v>
      </c>
      <c r="B57" s="4">
        <f>ROUND(SQRT(2.48056)*70.9896,2)</f>
        <v>111.81</v>
      </c>
      <c r="C57" s="4"/>
      <c r="D57" s="4"/>
      <c r="E57" s="4"/>
      <c r="F57" s="4"/>
      <c r="G57" s="4"/>
      <c r="H57" s="4"/>
      <c r="I57" s="4"/>
    </row>
    <row r="58" spans="1:9">
      <c r="A58" s="5"/>
      <c r="B58" s="5"/>
      <c r="C58" s="5"/>
      <c r="D58" s="5"/>
      <c r="E58" s="23" t="s">
        <v>24</v>
      </c>
      <c r="F58" s="23"/>
      <c r="G58" s="5"/>
      <c r="H58" s="5"/>
      <c r="I58" s="5"/>
    </row>
    <row r="59" spans="1:9">
      <c r="A59" s="3" t="s">
        <v>0</v>
      </c>
      <c r="B59" s="3"/>
      <c r="C59" s="3">
        <v>1</v>
      </c>
      <c r="D59" s="3">
        <v>1.5</v>
      </c>
      <c r="E59" s="3">
        <v>2</v>
      </c>
      <c r="F59" s="3">
        <v>2.5</v>
      </c>
      <c r="G59" s="3">
        <v>3</v>
      </c>
      <c r="H59" s="3">
        <v>3.5</v>
      </c>
      <c r="I59" s="3">
        <v>4</v>
      </c>
    </row>
    <row r="60" spans="1:9">
      <c r="A60" s="3" t="s">
        <v>1</v>
      </c>
      <c r="B60" s="3"/>
      <c r="C60" s="3">
        <v>1.7000000000000001E-2</v>
      </c>
      <c r="D60" s="3">
        <v>1.9E-2</v>
      </c>
      <c r="E60" s="3">
        <v>1.4999999999999999E-2</v>
      </c>
      <c r="F60" s="3">
        <v>7.0000000000000001E-3</v>
      </c>
      <c r="G60" s="3">
        <v>0</v>
      </c>
      <c r="H60" s="3">
        <v>0</v>
      </c>
      <c r="I60" s="3">
        <v>0</v>
      </c>
    </row>
    <row r="61" spans="1:9">
      <c r="A61" s="3" t="s">
        <v>2</v>
      </c>
      <c r="B61" s="3">
        <v>8.9999999999999993E-3</v>
      </c>
      <c r="C61" s="3"/>
      <c r="D61" s="3"/>
      <c r="E61" s="3"/>
      <c r="F61" s="3"/>
      <c r="G61" s="3"/>
      <c r="H61" s="3"/>
      <c r="I61" s="3"/>
    </row>
    <row r="62" spans="1:9">
      <c r="A62" s="4" t="s">
        <v>3</v>
      </c>
      <c r="B62" s="4">
        <f>ROUND(SQRT(3.29651)*55.5932,2)</f>
        <v>100.94</v>
      </c>
      <c r="C62" s="4"/>
      <c r="D62" s="4"/>
      <c r="E62" s="4"/>
      <c r="F62" s="4"/>
      <c r="G62" s="4"/>
      <c r="H62" s="4"/>
      <c r="I62" s="4"/>
    </row>
    <row r="63" spans="1:9">
      <c r="A63" s="5"/>
      <c r="B63" s="5"/>
      <c r="C63" s="5"/>
      <c r="D63" s="5"/>
      <c r="E63" s="23" t="s">
        <v>25</v>
      </c>
      <c r="F63" s="23"/>
      <c r="G63" s="5"/>
      <c r="H63" s="5"/>
      <c r="I63" s="5"/>
    </row>
    <row r="64" spans="1:9">
      <c r="A64" s="3" t="s">
        <v>0</v>
      </c>
      <c r="B64" s="3"/>
      <c r="C64" s="3">
        <v>1</v>
      </c>
      <c r="D64" s="3">
        <v>1.5</v>
      </c>
      <c r="E64" s="3">
        <v>2</v>
      </c>
      <c r="F64" s="3">
        <v>2.5</v>
      </c>
      <c r="G64" s="3">
        <v>3</v>
      </c>
      <c r="H64" s="3">
        <v>3.5</v>
      </c>
      <c r="I64" s="3">
        <v>4</v>
      </c>
    </row>
    <row r="65" spans="1:9">
      <c r="A65" s="3" t="s">
        <v>1</v>
      </c>
      <c r="B65" s="3"/>
      <c r="C65" s="3">
        <v>3.5000000000000003E-2</v>
      </c>
      <c r="D65" s="3">
        <v>3.2000000000000001E-2</v>
      </c>
      <c r="E65" s="3">
        <v>2.1000000000000001E-2</v>
      </c>
      <c r="F65" s="3">
        <v>5.0000000000000001E-3</v>
      </c>
      <c r="G65" s="3">
        <v>0</v>
      </c>
      <c r="H65" s="3">
        <v>0</v>
      </c>
      <c r="I65" s="3">
        <v>0</v>
      </c>
    </row>
    <row r="66" spans="1:9">
      <c r="A66" s="3" t="s">
        <v>2</v>
      </c>
      <c r="B66" s="3">
        <v>-8.0000000000000002E-3</v>
      </c>
      <c r="C66" s="3"/>
      <c r="D66" s="3"/>
      <c r="E66" s="3"/>
      <c r="F66" s="3"/>
      <c r="G66" s="3"/>
      <c r="H66" s="3"/>
      <c r="I66" s="3"/>
    </row>
    <row r="67" spans="1:9">
      <c r="A67" s="4" t="s">
        <v>3</v>
      </c>
      <c r="B67" s="4">
        <f>ROUND(SQRT(2.83947)*62.9184,2)</f>
        <v>106.02</v>
      </c>
      <c r="C67" s="4"/>
      <c r="D67" s="4"/>
      <c r="E67" s="4"/>
      <c r="F67" s="4"/>
      <c r="G67" s="4"/>
      <c r="H67" s="4"/>
      <c r="I67" s="4"/>
    </row>
    <row r="68" spans="1:9">
      <c r="A68" s="5"/>
      <c r="B68" s="5"/>
      <c r="C68" s="5"/>
      <c r="D68" s="5"/>
      <c r="E68" s="23" t="s">
        <v>26</v>
      </c>
      <c r="F68" s="23"/>
      <c r="G68" s="5"/>
      <c r="H68" s="5"/>
      <c r="I68" s="5"/>
    </row>
    <row r="69" spans="1:9">
      <c r="A69" s="3" t="s">
        <v>0</v>
      </c>
      <c r="B69" s="3"/>
      <c r="C69" s="3">
        <v>1</v>
      </c>
      <c r="D69" s="3">
        <v>1.5</v>
      </c>
      <c r="E69" s="3">
        <v>2</v>
      </c>
      <c r="F69" s="3">
        <v>2.5</v>
      </c>
      <c r="G69" s="3">
        <v>3</v>
      </c>
      <c r="H69" s="3">
        <v>3.5</v>
      </c>
      <c r="I69" s="3">
        <v>4</v>
      </c>
    </row>
    <row r="70" spans="1:9">
      <c r="A70" s="3" t="s">
        <v>1</v>
      </c>
      <c r="B70" s="3"/>
      <c r="C70" s="3">
        <v>3.2000000000000001E-2</v>
      </c>
      <c r="D70" s="3">
        <v>2.5000000000000001E-2</v>
      </c>
      <c r="E70" s="3">
        <v>0.02</v>
      </c>
      <c r="F70" s="3">
        <v>1.2E-2</v>
      </c>
      <c r="G70" s="3">
        <v>2E-3</v>
      </c>
      <c r="H70" s="3">
        <v>0</v>
      </c>
      <c r="I70" s="3">
        <v>0</v>
      </c>
    </row>
    <row r="71" spans="1:9">
      <c r="A71" s="3" t="s">
        <v>2</v>
      </c>
      <c r="B71" s="3">
        <v>-0.02</v>
      </c>
      <c r="C71" s="3"/>
      <c r="D71" s="3"/>
      <c r="E71" s="3"/>
      <c r="F71" s="3"/>
      <c r="G71" s="3"/>
      <c r="H71" s="3"/>
      <c r="I71" s="3"/>
    </row>
    <row r="72" spans="1:9">
      <c r="A72" s="4" t="s">
        <v>3</v>
      </c>
      <c r="B72" s="4">
        <f>ROUND(SQRT(3.09177)*50.5378,2)</f>
        <v>88.86</v>
      </c>
      <c r="C72" s="4"/>
      <c r="D72" s="4"/>
      <c r="E72" s="4"/>
      <c r="F72" s="4"/>
      <c r="G72" s="4"/>
      <c r="H72" s="4"/>
      <c r="I72" s="4"/>
    </row>
    <row r="73" spans="1:9">
      <c r="A73" s="5"/>
      <c r="B73" s="5"/>
      <c r="C73" s="5"/>
      <c r="D73" s="5"/>
      <c r="E73" s="23" t="s">
        <v>27</v>
      </c>
      <c r="F73" s="23"/>
      <c r="G73" s="5"/>
      <c r="H73" s="5"/>
      <c r="I73" s="5"/>
    </row>
    <row r="74" spans="1:9">
      <c r="A74" s="3" t="s">
        <v>0</v>
      </c>
      <c r="B74" s="3"/>
      <c r="C74" s="3">
        <v>1</v>
      </c>
      <c r="D74" s="3">
        <v>1.5</v>
      </c>
      <c r="E74" s="3">
        <v>2</v>
      </c>
      <c r="F74" s="3">
        <v>2.5</v>
      </c>
      <c r="G74" s="3">
        <v>3</v>
      </c>
      <c r="H74" s="3">
        <v>3.5</v>
      </c>
      <c r="I74" s="3">
        <v>4</v>
      </c>
    </row>
    <row r="75" spans="1:9">
      <c r="A75" s="3" t="s">
        <v>1</v>
      </c>
      <c r="B75" s="3"/>
      <c r="C75" s="3">
        <v>1.9E-2</v>
      </c>
      <c r="D75" s="3">
        <v>3.7999999999999999E-2</v>
      </c>
      <c r="E75" s="3">
        <v>2.4E-2</v>
      </c>
      <c r="F75" s="3">
        <v>1.2999999999999999E-2</v>
      </c>
      <c r="G75" s="3">
        <v>1E-3</v>
      </c>
      <c r="H75" s="3">
        <v>0</v>
      </c>
      <c r="I75" s="3">
        <v>0</v>
      </c>
    </row>
    <row r="76" spans="1:9">
      <c r="A76" s="3" t="s">
        <v>2</v>
      </c>
      <c r="B76" s="3">
        <v>-6.0000000000000001E-3</v>
      </c>
      <c r="C76" s="3"/>
      <c r="D76" s="3"/>
      <c r="E76" s="3"/>
      <c r="F76" s="3"/>
      <c r="G76" s="3"/>
      <c r="H76" s="3"/>
      <c r="I76" s="3"/>
    </row>
    <row r="77" spans="1:9">
      <c r="A77" s="4" t="s">
        <v>3</v>
      </c>
      <c r="B77" s="4">
        <f>ROUND(SQRT(3.03325)*54.6749,2)</f>
        <v>95.22</v>
      </c>
      <c r="C77" s="4"/>
      <c r="D77" s="4"/>
      <c r="E77" s="4"/>
      <c r="F77" s="4"/>
      <c r="G77" s="4"/>
      <c r="H77" s="4"/>
      <c r="I77" s="4"/>
    </row>
    <row r="78" spans="1:9">
      <c r="A78" s="5"/>
      <c r="B78" s="5"/>
      <c r="C78" s="5"/>
      <c r="D78" s="5"/>
      <c r="E78" s="23" t="s">
        <v>28</v>
      </c>
      <c r="F78" s="23"/>
      <c r="G78" s="5"/>
      <c r="H78" s="5"/>
      <c r="I78" s="5"/>
    </row>
    <row r="79" spans="1:9">
      <c r="A79" s="3" t="s">
        <v>0</v>
      </c>
      <c r="B79" s="3"/>
      <c r="C79" s="3">
        <v>1</v>
      </c>
      <c r="D79" s="3">
        <v>1.5</v>
      </c>
      <c r="E79" s="3">
        <v>2</v>
      </c>
      <c r="F79" s="3">
        <v>2.5</v>
      </c>
      <c r="G79" s="3">
        <v>3</v>
      </c>
      <c r="H79" s="3">
        <v>3.5</v>
      </c>
      <c r="I79" s="3">
        <v>4</v>
      </c>
    </row>
    <row r="80" spans="1:9">
      <c r="A80" s="3" t="s">
        <v>1</v>
      </c>
      <c r="B80" s="3"/>
      <c r="C80" s="3">
        <v>1.7999999999999999E-2</v>
      </c>
      <c r="D80" s="3">
        <v>2.1000000000000001E-2</v>
      </c>
      <c r="E80" s="3">
        <v>1.4E-2</v>
      </c>
      <c r="F80" s="3">
        <v>1E-3</v>
      </c>
      <c r="G80" s="3">
        <v>0</v>
      </c>
      <c r="H80" s="3">
        <v>0</v>
      </c>
      <c r="I80" s="3">
        <v>0</v>
      </c>
    </row>
    <row r="81" spans="1:9">
      <c r="A81" s="3" t="s">
        <v>2</v>
      </c>
      <c r="B81" s="3">
        <v>3.1E-2</v>
      </c>
      <c r="C81" s="3"/>
      <c r="D81" s="3"/>
      <c r="E81" s="3"/>
      <c r="F81" s="3"/>
      <c r="G81" s="3"/>
      <c r="H81" s="3"/>
      <c r="I81" s="3"/>
    </row>
    <row r="82" spans="1:9">
      <c r="A82" s="4" t="s">
        <v>3</v>
      </c>
      <c r="B82" s="4">
        <f>ROUND(SQRT(2.77896)*44.4816,2)</f>
        <v>74.150000000000006</v>
      </c>
      <c r="C82" s="4"/>
      <c r="D82" s="4"/>
      <c r="E82" s="4"/>
      <c r="F82" s="4"/>
      <c r="G82" s="4"/>
      <c r="H82" s="4"/>
      <c r="I82" s="4"/>
    </row>
    <row r="83" spans="1:9">
      <c r="A83" s="5"/>
      <c r="B83" s="5"/>
      <c r="C83" s="5"/>
      <c r="D83" s="5"/>
      <c r="E83" s="23" t="s">
        <v>29</v>
      </c>
      <c r="F83" s="23"/>
      <c r="G83" s="5"/>
      <c r="H83" s="5"/>
      <c r="I83" s="5"/>
    </row>
    <row r="84" spans="1:9">
      <c r="A84" s="3" t="s">
        <v>0</v>
      </c>
      <c r="B84" s="3"/>
      <c r="C84" s="3">
        <v>1</v>
      </c>
      <c r="D84" s="3">
        <v>1.5</v>
      </c>
      <c r="E84" s="3">
        <v>2</v>
      </c>
      <c r="F84" s="3">
        <v>2.5</v>
      </c>
      <c r="G84" s="3">
        <v>3</v>
      </c>
      <c r="H84" s="3">
        <v>3.5</v>
      </c>
      <c r="I84" s="3">
        <v>4</v>
      </c>
    </row>
    <row r="85" spans="1:9">
      <c r="A85" s="3" t="s">
        <v>1</v>
      </c>
      <c r="B85" s="3"/>
      <c r="C85" s="3">
        <v>1.4999999999999999E-2</v>
      </c>
      <c r="D85" s="3">
        <v>2.5999999999999999E-2</v>
      </c>
      <c r="E85" s="3">
        <v>3.2000000000000001E-2</v>
      </c>
      <c r="F85" s="3">
        <v>2.7E-2</v>
      </c>
      <c r="G85" s="3">
        <v>1.0999999999999999E-2</v>
      </c>
      <c r="H85" s="3">
        <v>3.0000000000000001E-3</v>
      </c>
      <c r="I85" s="3">
        <v>0</v>
      </c>
    </row>
    <row r="86" spans="1:9">
      <c r="A86" s="3" t="s">
        <v>2</v>
      </c>
      <c r="B86" s="3">
        <v>7.0000000000000001E-3</v>
      </c>
      <c r="C86" s="3"/>
      <c r="D86" s="3"/>
      <c r="E86" s="3"/>
      <c r="F86" s="3"/>
      <c r="G86" s="3"/>
      <c r="H86" s="3"/>
      <c r="I86" s="3"/>
    </row>
    <row r="87" spans="1:9">
      <c r="A87" s="4" t="s">
        <v>3</v>
      </c>
      <c r="B87" s="4">
        <f>ROUND(SQRT(3.4622)*57.2145,2)</f>
        <v>106.46</v>
      </c>
      <c r="C87" s="4"/>
      <c r="D87" s="4"/>
      <c r="E87" s="4"/>
      <c r="F87" s="4"/>
      <c r="G87" s="4"/>
      <c r="H87" s="4"/>
      <c r="I87" s="4"/>
    </row>
    <row r="88" spans="1:9">
      <c r="A88" s="5"/>
      <c r="B88" s="5"/>
      <c r="C88" s="5"/>
      <c r="D88" s="5"/>
      <c r="E88" s="23" t="s">
        <v>30</v>
      </c>
      <c r="F88" s="23"/>
      <c r="G88" s="5"/>
      <c r="H88" s="5"/>
      <c r="I88" s="5"/>
    </row>
    <row r="89" spans="1:9">
      <c r="A89" s="3" t="s">
        <v>0</v>
      </c>
      <c r="B89" s="3"/>
      <c r="C89" s="3">
        <v>1</v>
      </c>
      <c r="D89" s="3">
        <v>1.5</v>
      </c>
      <c r="E89" s="3">
        <v>2</v>
      </c>
      <c r="F89" s="3">
        <v>2.5</v>
      </c>
      <c r="G89" s="3">
        <v>3</v>
      </c>
      <c r="H89" s="3">
        <v>3.5</v>
      </c>
      <c r="I89" s="3">
        <v>4</v>
      </c>
    </row>
    <row r="90" spans="1:9">
      <c r="A90" s="3" t="s">
        <v>1</v>
      </c>
      <c r="B90" s="3"/>
      <c r="C90" s="3">
        <v>0.03</v>
      </c>
      <c r="D90" s="3">
        <v>3.9E-2</v>
      </c>
      <c r="E90" s="3">
        <v>2.9000000000000001E-2</v>
      </c>
      <c r="F90" s="3">
        <v>1.7999999999999999E-2</v>
      </c>
      <c r="G90" s="3">
        <v>1E-3</v>
      </c>
      <c r="H90" s="3">
        <v>0</v>
      </c>
      <c r="I90" s="3">
        <v>0</v>
      </c>
    </row>
    <row r="91" spans="1:9">
      <c r="A91" s="3" t="s">
        <v>2</v>
      </c>
      <c r="B91" s="3">
        <v>-1.9E-2</v>
      </c>
      <c r="C91" s="3"/>
      <c r="D91" s="3"/>
      <c r="E91" s="3"/>
      <c r="F91" s="3"/>
      <c r="G91" s="3"/>
      <c r="H91" s="3"/>
      <c r="I91" s="3"/>
    </row>
    <row r="92" spans="1:9">
      <c r="A92" s="4" t="s">
        <v>3</v>
      </c>
      <c r="B92" s="4">
        <f>ROUND(SQRT(2.96734)*60.1478,2)</f>
        <v>103.61</v>
      </c>
      <c r="C92" s="4"/>
      <c r="D92" s="4"/>
      <c r="E92" s="4"/>
      <c r="F92" s="4"/>
      <c r="G92" s="4"/>
      <c r="H92" s="4"/>
      <c r="I92" s="4"/>
    </row>
    <row r="93" spans="1:9">
      <c r="A93" s="5"/>
      <c r="B93" s="5"/>
      <c r="C93" s="5"/>
      <c r="D93" s="5"/>
      <c r="E93" s="23" t="s">
        <v>31</v>
      </c>
      <c r="F93" s="23"/>
      <c r="G93" s="5"/>
      <c r="H93" s="5"/>
      <c r="I93" s="5"/>
    </row>
    <row r="94" spans="1:9">
      <c r="A94" s="3" t="s">
        <v>0</v>
      </c>
      <c r="B94" s="3"/>
      <c r="C94" s="3">
        <v>1</v>
      </c>
      <c r="D94" s="3">
        <v>1.5</v>
      </c>
      <c r="E94" s="3">
        <v>2</v>
      </c>
      <c r="F94" s="3">
        <v>2.5</v>
      </c>
      <c r="G94" s="3">
        <v>3</v>
      </c>
      <c r="H94" s="3">
        <v>3.5</v>
      </c>
      <c r="I94" s="3">
        <v>4</v>
      </c>
    </row>
    <row r="95" spans="1:9">
      <c r="A95" s="3" t="s">
        <v>1</v>
      </c>
      <c r="B95" s="3"/>
      <c r="C95" s="3">
        <v>1.7999999999999999E-2</v>
      </c>
      <c r="D95" s="3">
        <v>2.9000000000000001E-2</v>
      </c>
      <c r="E95" s="3">
        <v>2.1999999999999999E-2</v>
      </c>
      <c r="F95" s="3">
        <v>1.4999999999999999E-2</v>
      </c>
      <c r="G95" s="3">
        <v>4.0000000000000001E-3</v>
      </c>
      <c r="H95" s="3">
        <v>0</v>
      </c>
      <c r="I95" s="3">
        <v>0</v>
      </c>
    </row>
    <row r="96" spans="1:9">
      <c r="A96" s="3" t="s">
        <v>2</v>
      </c>
      <c r="B96" s="3">
        <v>-1E-4</v>
      </c>
      <c r="C96" s="3"/>
      <c r="D96" s="3"/>
      <c r="E96" s="3"/>
      <c r="F96" s="3"/>
      <c r="G96" s="3"/>
      <c r="H96" s="3"/>
      <c r="I96" s="3"/>
    </row>
    <row r="97" spans="1:9">
      <c r="A97" s="4" t="s">
        <v>3</v>
      </c>
      <c r="B97" s="4">
        <f>ROUND(SQRT(3.02353)*54.5843,2)</f>
        <v>94.91</v>
      </c>
      <c r="C97" s="4"/>
      <c r="D97" s="4"/>
      <c r="E97" s="4"/>
      <c r="F97" s="4"/>
      <c r="G97" s="4"/>
      <c r="H97" s="4"/>
      <c r="I97" s="4"/>
    </row>
    <row r="98" spans="1:9">
      <c r="A98" s="5"/>
      <c r="B98" s="5"/>
      <c r="C98" s="5"/>
      <c r="D98" s="5"/>
      <c r="E98" s="23" t="s">
        <v>32</v>
      </c>
      <c r="F98" s="23"/>
      <c r="G98" s="5"/>
      <c r="H98" s="5"/>
      <c r="I98" s="5"/>
    </row>
    <row r="99" spans="1:9">
      <c r="A99" s="3" t="s">
        <v>0</v>
      </c>
      <c r="B99" s="3"/>
      <c r="C99" s="3">
        <v>1</v>
      </c>
      <c r="D99" s="3">
        <v>1.5</v>
      </c>
      <c r="E99" s="3">
        <v>2</v>
      </c>
      <c r="F99" s="3">
        <v>2.5</v>
      </c>
      <c r="G99" s="3">
        <v>3</v>
      </c>
      <c r="H99" s="3">
        <v>3.5</v>
      </c>
      <c r="I99" s="3">
        <v>4</v>
      </c>
    </row>
    <row r="100" spans="1:9">
      <c r="A100" s="3" t="s">
        <v>1</v>
      </c>
      <c r="B100" s="3"/>
      <c r="C100" s="3">
        <v>3.9E-2</v>
      </c>
      <c r="D100" s="3">
        <v>3.5000000000000003E-2</v>
      </c>
      <c r="E100" s="3">
        <v>0.02</v>
      </c>
      <c r="F100" s="3">
        <v>5.0000000000000001E-3</v>
      </c>
      <c r="G100" s="3">
        <v>0</v>
      </c>
      <c r="H100" s="3">
        <v>1E-3</v>
      </c>
      <c r="I100" s="3">
        <v>0</v>
      </c>
    </row>
    <row r="101" spans="1:9">
      <c r="A101" s="3" t="s">
        <v>2</v>
      </c>
      <c r="B101" s="3">
        <v>-1.0999999999999999E-2</v>
      </c>
      <c r="C101" s="3"/>
      <c r="D101" s="3"/>
      <c r="E101" s="3"/>
      <c r="F101" s="3"/>
      <c r="G101" s="3"/>
      <c r="H101" s="3"/>
      <c r="I101" s="3"/>
    </row>
    <row r="102" spans="1:9">
      <c r="A102" s="4" t="s">
        <v>3</v>
      </c>
      <c r="B102" s="4">
        <f>ROUND(SQRT(2.59572)*60.1803,2)</f>
        <v>96.96</v>
      </c>
      <c r="C102" s="4"/>
      <c r="D102" s="4"/>
      <c r="E102" s="4"/>
      <c r="F102" s="4"/>
      <c r="G102" s="4"/>
      <c r="H102" s="4"/>
      <c r="I102" s="4"/>
    </row>
  </sheetData>
  <mergeCells count="21">
    <mergeCell ref="E88:F88"/>
    <mergeCell ref="E93:F93"/>
    <mergeCell ref="E98:F98"/>
    <mergeCell ref="E58:F58"/>
    <mergeCell ref="E63:F63"/>
    <mergeCell ref="E68:F68"/>
    <mergeCell ref="E73:F73"/>
    <mergeCell ref="E78:F78"/>
    <mergeCell ref="E83:F83"/>
    <mergeCell ref="E53:F53"/>
    <mergeCell ref="A1:I2"/>
    <mergeCell ref="E3:F3"/>
    <mergeCell ref="E8:F8"/>
    <mergeCell ref="E13:F13"/>
    <mergeCell ref="E18:F18"/>
    <mergeCell ref="E23:F23"/>
    <mergeCell ref="E28:F28"/>
    <mergeCell ref="E33:F33"/>
    <mergeCell ref="E38:F38"/>
    <mergeCell ref="E43:F43"/>
    <mergeCell ref="E48:F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0D2C-7ABF-9346-8391-7A5A9FC234D6}">
  <dimension ref="A1:I52"/>
  <sheetViews>
    <sheetView topLeftCell="A19" workbookViewId="0">
      <selection activeCell="K45" sqref="K45"/>
    </sheetView>
  </sheetViews>
  <sheetFormatPr baseColWidth="10" defaultRowHeight="16"/>
  <sheetData>
    <row r="1" spans="1:9">
      <c r="A1" s="16" t="s">
        <v>65</v>
      </c>
      <c r="B1" s="15"/>
      <c r="C1" s="15"/>
      <c r="D1" s="15"/>
      <c r="E1" s="15"/>
      <c r="F1" s="15"/>
      <c r="G1" s="15"/>
      <c r="H1" s="15"/>
      <c r="I1" s="15"/>
    </row>
    <row r="2" spans="1:9">
      <c r="A2" s="15"/>
      <c r="B2" s="15"/>
      <c r="C2" s="15"/>
      <c r="D2" s="15"/>
      <c r="E2" s="15"/>
      <c r="F2" s="15"/>
      <c r="G2" s="15"/>
      <c r="H2" s="15"/>
      <c r="I2" s="15"/>
    </row>
    <row r="3" spans="1:9">
      <c r="E3" s="24" t="s">
        <v>51</v>
      </c>
      <c r="F3" s="24"/>
    </row>
    <row r="4" spans="1:9">
      <c r="A4" t="s">
        <v>0</v>
      </c>
      <c r="C4">
        <v>1</v>
      </c>
      <c r="D4">
        <v>1.5</v>
      </c>
      <c r="E4">
        <v>2</v>
      </c>
      <c r="F4">
        <v>2.5</v>
      </c>
      <c r="G4">
        <v>3</v>
      </c>
    </row>
    <row r="5" spans="1:9">
      <c r="A5" t="s">
        <v>1</v>
      </c>
      <c r="C5">
        <v>4.0000000000000001E-3</v>
      </c>
      <c r="D5">
        <v>7.0000000000000001E-3</v>
      </c>
      <c r="E5">
        <v>1E-3</v>
      </c>
      <c r="F5">
        <v>0</v>
      </c>
      <c r="G5">
        <v>0</v>
      </c>
    </row>
    <row r="6" spans="1:9">
      <c r="A6" t="s">
        <v>2</v>
      </c>
      <c r="B6">
        <v>3.2000000000000001E-2</v>
      </c>
    </row>
    <row r="7" spans="1:9">
      <c r="A7" t="s">
        <v>3</v>
      </c>
      <c r="B7">
        <f>ROUND(SQRT(2.05508403988327)*34.9646,2)</f>
        <v>50.12</v>
      </c>
    </row>
    <row r="8" spans="1:9">
      <c r="E8" s="24" t="s">
        <v>52</v>
      </c>
      <c r="F8" s="24"/>
    </row>
    <row r="9" spans="1:9">
      <c r="A9" t="s">
        <v>0</v>
      </c>
      <c r="C9">
        <v>1</v>
      </c>
      <c r="D9">
        <v>1.5</v>
      </c>
      <c r="E9">
        <v>2</v>
      </c>
      <c r="F9">
        <v>2.5</v>
      </c>
      <c r="G9">
        <v>3</v>
      </c>
    </row>
    <row r="10" spans="1:9">
      <c r="A10" t="s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>
      <c r="A11" t="s">
        <v>2</v>
      </c>
      <c r="B11">
        <v>7.3999999999999996E-2</v>
      </c>
    </row>
    <row r="12" spans="1:9">
      <c r="A12" t="s">
        <v>3</v>
      </c>
      <c r="B12">
        <f>ROUND(SQRT(2.26667)*34.9646,2)</f>
        <v>52.64</v>
      </c>
    </row>
    <row r="13" spans="1:9">
      <c r="E13" s="24" t="s">
        <v>53</v>
      </c>
      <c r="F13" s="24"/>
    </row>
    <row r="14" spans="1:9">
      <c r="A14" t="s">
        <v>0</v>
      </c>
      <c r="C14">
        <v>1</v>
      </c>
      <c r="D14">
        <v>1.5</v>
      </c>
      <c r="E14">
        <v>2</v>
      </c>
      <c r="F14">
        <v>2.5</v>
      </c>
      <c r="G14">
        <v>3</v>
      </c>
    </row>
    <row r="15" spans="1:9">
      <c r="A15" t="s">
        <v>1</v>
      </c>
      <c r="C15">
        <v>6.0000000000000001E-3</v>
      </c>
      <c r="D15">
        <v>5.0000000000000001E-3</v>
      </c>
      <c r="E15">
        <v>8.0000000000000004E-4</v>
      </c>
      <c r="F15">
        <v>0</v>
      </c>
      <c r="G15">
        <v>0</v>
      </c>
    </row>
    <row r="16" spans="1:9">
      <c r="A16" t="s">
        <v>2</v>
      </c>
      <c r="B16">
        <v>5.7000000000000002E-2</v>
      </c>
    </row>
    <row r="17" spans="1:7">
      <c r="A17" t="s">
        <v>3</v>
      </c>
      <c r="B17">
        <f>ROUND(SQRT(2.13299)*32.4601,2)</f>
        <v>47.41</v>
      </c>
    </row>
    <row r="18" spans="1:7">
      <c r="E18" s="24" t="s">
        <v>54</v>
      </c>
      <c r="F18" s="24"/>
    </row>
    <row r="19" spans="1:7">
      <c r="A19" t="s">
        <v>0</v>
      </c>
      <c r="C19">
        <v>1</v>
      </c>
      <c r="D19">
        <v>1.5</v>
      </c>
      <c r="E19">
        <v>2</v>
      </c>
      <c r="F19">
        <v>2.5</v>
      </c>
      <c r="G19">
        <v>3</v>
      </c>
    </row>
    <row r="20" spans="1:7">
      <c r="A20" t="s">
        <v>1</v>
      </c>
      <c r="C20">
        <v>8.0000000000000002E-3</v>
      </c>
      <c r="D20">
        <v>1.6E-2</v>
      </c>
      <c r="E20">
        <v>7.0000000000000001E-3</v>
      </c>
      <c r="F20">
        <v>0</v>
      </c>
      <c r="G20">
        <v>0</v>
      </c>
    </row>
    <row r="21" spans="1:7">
      <c r="A21" t="s">
        <v>2</v>
      </c>
      <c r="B21">
        <v>0.04</v>
      </c>
    </row>
    <row r="22" spans="1:7">
      <c r="A22" t="s">
        <v>3</v>
      </c>
      <c r="B22">
        <f>ROUND(SQRT(1.97013)*32.5031,2)</f>
        <v>45.62</v>
      </c>
    </row>
    <row r="23" spans="1:7">
      <c r="E23" s="24" t="s">
        <v>55</v>
      </c>
      <c r="F23" s="24"/>
    </row>
    <row r="24" spans="1:7">
      <c r="A24" t="s">
        <v>0</v>
      </c>
      <c r="C24">
        <v>1</v>
      </c>
      <c r="D24">
        <v>1.5</v>
      </c>
      <c r="E24">
        <v>2</v>
      </c>
      <c r="F24">
        <v>2.5</v>
      </c>
      <c r="G24">
        <v>3</v>
      </c>
    </row>
    <row r="25" spans="1:7">
      <c r="A25" t="s">
        <v>1</v>
      </c>
      <c r="C25">
        <v>2E-3</v>
      </c>
      <c r="D25">
        <v>8.0000000000000002E-3</v>
      </c>
      <c r="E25">
        <v>2E-3</v>
      </c>
      <c r="F25">
        <v>0</v>
      </c>
      <c r="G25">
        <v>0</v>
      </c>
    </row>
    <row r="26" spans="1:7">
      <c r="A26" t="s">
        <v>2</v>
      </c>
      <c r="B26">
        <v>6.5000000000000002E-2</v>
      </c>
    </row>
    <row r="27" spans="1:7">
      <c r="A27" t="s">
        <v>3</v>
      </c>
      <c r="B27">
        <f>ROUND(SQRT(2.32445)*30.9668,2)</f>
        <v>47.21</v>
      </c>
    </row>
    <row r="28" spans="1:7">
      <c r="E28" s="24" t="s">
        <v>56</v>
      </c>
      <c r="F28" s="24"/>
    </row>
    <row r="29" spans="1:7">
      <c r="A29" t="s">
        <v>0</v>
      </c>
      <c r="C29">
        <v>1</v>
      </c>
      <c r="D29">
        <v>1.5</v>
      </c>
      <c r="E29">
        <v>2</v>
      </c>
      <c r="F29">
        <v>2.5</v>
      </c>
      <c r="G29">
        <v>3</v>
      </c>
    </row>
    <row r="30" spans="1:7">
      <c r="A30" t="s">
        <v>1</v>
      </c>
      <c r="C30">
        <v>1.2999999999999999E-2</v>
      </c>
      <c r="D30">
        <v>1.0999999999999999E-2</v>
      </c>
      <c r="E30">
        <v>7.0000000000000001E-3</v>
      </c>
      <c r="F30">
        <v>1E-3</v>
      </c>
      <c r="G30">
        <v>0</v>
      </c>
    </row>
    <row r="31" spans="1:7">
      <c r="A31" t="s">
        <v>2</v>
      </c>
      <c r="B31">
        <v>1.6E-2</v>
      </c>
    </row>
    <row r="32" spans="1:7">
      <c r="A32" t="s">
        <v>3</v>
      </c>
      <c r="B32">
        <f>ROUND(SQRT(2.2153)*28.1625,2)</f>
        <v>41.92</v>
      </c>
    </row>
    <row r="33" spans="1:7">
      <c r="E33" s="24" t="s">
        <v>57</v>
      </c>
      <c r="F33" s="24"/>
    </row>
    <row r="34" spans="1:7">
      <c r="A34" t="s">
        <v>0</v>
      </c>
      <c r="C34">
        <v>1</v>
      </c>
      <c r="D34">
        <v>1.5</v>
      </c>
      <c r="E34">
        <v>2</v>
      </c>
      <c r="F34">
        <v>2.5</v>
      </c>
      <c r="G34">
        <v>3</v>
      </c>
    </row>
    <row r="35" spans="1:7">
      <c r="A35" t="s">
        <v>1</v>
      </c>
      <c r="C35">
        <v>1.2999999999999999E-2</v>
      </c>
      <c r="D35">
        <v>1.0999999999999999E-2</v>
      </c>
      <c r="E35">
        <v>4.0000000000000002E-4</v>
      </c>
      <c r="F35">
        <v>1E-4</v>
      </c>
      <c r="G35">
        <v>0</v>
      </c>
    </row>
    <row r="36" spans="1:7">
      <c r="A36" t="s">
        <v>2</v>
      </c>
      <c r="B36">
        <v>3.5999999999999997E-2</v>
      </c>
    </row>
    <row r="37" spans="1:7">
      <c r="A37" t="s">
        <v>3</v>
      </c>
      <c r="B37">
        <f>ROUND(SQRT(2.10163)*42.9063,2)</f>
        <v>62.2</v>
      </c>
    </row>
    <row r="38" spans="1:7">
      <c r="E38" s="24" t="s">
        <v>58</v>
      </c>
      <c r="F38" s="24"/>
    </row>
    <row r="39" spans="1:7">
      <c r="A39" t="s">
        <v>0</v>
      </c>
      <c r="C39">
        <v>1</v>
      </c>
      <c r="D39">
        <v>1.5</v>
      </c>
      <c r="E39">
        <v>2</v>
      </c>
      <c r="F39">
        <v>2.5</v>
      </c>
      <c r="G39">
        <v>3</v>
      </c>
    </row>
    <row r="40" spans="1:7">
      <c r="A40" t="s">
        <v>1</v>
      </c>
      <c r="C40">
        <v>2E-3</v>
      </c>
      <c r="D40">
        <v>7.0000000000000001E-3</v>
      </c>
      <c r="E40">
        <v>3.0000000000000001E-3</v>
      </c>
      <c r="F40">
        <v>0</v>
      </c>
      <c r="G40">
        <v>0</v>
      </c>
    </row>
    <row r="41" spans="1:7">
      <c r="A41" t="s">
        <v>2</v>
      </c>
      <c r="B41">
        <v>4.1000000000000002E-2</v>
      </c>
    </row>
    <row r="42" spans="1:7">
      <c r="A42" t="s">
        <v>3</v>
      </c>
      <c r="B42">
        <f>ROUND(SQRT(2.21181)*32.1912,2)</f>
        <v>47.88</v>
      </c>
    </row>
    <row r="43" spans="1:7">
      <c r="E43" s="24" t="s">
        <v>59</v>
      </c>
      <c r="F43" s="24"/>
    </row>
    <row r="44" spans="1:7">
      <c r="A44" t="s">
        <v>0</v>
      </c>
      <c r="C44">
        <v>1</v>
      </c>
      <c r="D44">
        <v>1.5</v>
      </c>
      <c r="E44">
        <v>2</v>
      </c>
      <c r="F44">
        <v>2.5</v>
      </c>
      <c r="G44">
        <v>3</v>
      </c>
    </row>
    <row r="45" spans="1:7">
      <c r="A45" t="s">
        <v>1</v>
      </c>
      <c r="C45">
        <v>4.0000000000000001E-3</v>
      </c>
      <c r="D45">
        <v>3.0000000000000001E-3</v>
      </c>
      <c r="E45">
        <v>0</v>
      </c>
      <c r="F45">
        <v>0</v>
      </c>
      <c r="G45">
        <v>0</v>
      </c>
    </row>
    <row r="46" spans="1:7">
      <c r="A46" t="s">
        <v>2</v>
      </c>
      <c r="B46">
        <v>4.3999999999999997E-2</v>
      </c>
    </row>
    <row r="47" spans="1:7">
      <c r="A47" t="s">
        <v>3</v>
      </c>
      <c r="B47">
        <f>ROUND(SQRT(1.9061)*44.5819,2)</f>
        <v>61.55</v>
      </c>
    </row>
    <row r="48" spans="1:7">
      <c r="E48" s="24" t="s">
        <v>60</v>
      </c>
      <c r="F48" s="24"/>
    </row>
    <row r="49" spans="1:7">
      <c r="A49" t="s">
        <v>0</v>
      </c>
      <c r="C49">
        <v>1</v>
      </c>
      <c r="D49">
        <v>1.5</v>
      </c>
      <c r="E49">
        <v>2</v>
      </c>
      <c r="F49">
        <v>2.5</v>
      </c>
      <c r="G49">
        <v>3</v>
      </c>
    </row>
    <row r="50" spans="1:7">
      <c r="A50" t="s">
        <v>1</v>
      </c>
      <c r="C50">
        <v>6.0000000000000001E-3</v>
      </c>
      <c r="D50">
        <v>1.2E-2</v>
      </c>
      <c r="E50">
        <v>5.0000000000000001E-3</v>
      </c>
      <c r="F50">
        <v>1E-3</v>
      </c>
      <c r="G50">
        <v>0</v>
      </c>
    </row>
    <row r="51" spans="1:7">
      <c r="A51" t="s">
        <v>2</v>
      </c>
      <c r="B51">
        <v>2.1999999999999999E-2</v>
      </c>
    </row>
    <row r="52" spans="1:7">
      <c r="A52" t="s">
        <v>3</v>
      </c>
      <c r="B52">
        <f>ROUND(SQRT(2.33498)*35.0198,2)</f>
        <v>53.51</v>
      </c>
    </row>
  </sheetData>
  <mergeCells count="11">
    <mergeCell ref="E28:F28"/>
    <mergeCell ref="E33:F33"/>
    <mergeCell ref="E38:F38"/>
    <mergeCell ref="E43:F43"/>
    <mergeCell ref="E48:F48"/>
    <mergeCell ref="E23:F23"/>
    <mergeCell ref="A1:I2"/>
    <mergeCell ref="E3:F3"/>
    <mergeCell ref="E8:F8"/>
    <mergeCell ref="E13:F13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Voronoi (SR upto 4)</vt:lpstr>
      <vt:lpstr>Voronoi (SR upto 1.75)</vt:lpstr>
      <vt:lpstr>Frusta (SR upto 4)</vt:lpstr>
      <vt:lpstr>Frusta (SR upto 1.75)</vt:lpstr>
      <vt:lpstr>Salivary</vt:lpstr>
      <vt:lpstr>Mutant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Anbari_Meybodi</dc:creator>
  <cp:lastModifiedBy>Samira Anbari_Meybodi</cp:lastModifiedBy>
  <dcterms:created xsi:type="dcterms:W3CDTF">2020-07-03T17:02:21Z</dcterms:created>
  <dcterms:modified xsi:type="dcterms:W3CDTF">2020-07-04T17:34:41Z</dcterms:modified>
</cp:coreProperties>
</file>