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stk\OneDrive\Desktop\chartered_secretary_app\"/>
    </mc:Choice>
  </mc:AlternateContent>
  <xr:revisionPtr revIDLastSave="0" documentId="13_ncr:1_{663523F1-92E7-4053-BC33-A44C2F524E99}" xr6:coauthVersionLast="47" xr6:coauthVersionMax="47" xr10:uidLastSave="{00000000-0000-0000-0000-000000000000}"/>
  <bookViews>
    <workbookView xWindow="-108" yWindow="-108" windowWidth="23256" windowHeight="12456" xr2:uid="{00000000-000D-0000-FFFF-FFFF00000000}"/>
  </bookViews>
  <sheets>
    <sheet name="Articles" sheetId="1" r:id="rId1"/>
    <sheet name="Judgements" sheetId="2" r:id="rId2"/>
    <sheet name="Updates" sheetId="3" r:id="rId3"/>
    <sheet name="ROC &amp; RD ADJUDIC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2" i="4" l="1"/>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<sst xmlns="http://schemas.openxmlformats.org/spreadsheetml/2006/main" count="2958" uniqueCount="1399">
  <si>
    <t>Month</t>
  </si>
  <si>
    <t>Page</t>
  </si>
  <si>
    <t>Title</t>
  </si>
  <si>
    <t>Auther</t>
  </si>
  <si>
    <t>Section</t>
  </si>
  <si>
    <t>Ref</t>
  </si>
  <si>
    <t>Link</t>
  </si>
  <si>
    <t>2025_06</t>
  </si>
  <si>
    <t>The Rise of GIFT-IFSC as a Gateway to Global Education in India</t>
  </si>
  <si>
    <t>Sathyaraj CM</t>
  </si>
  <si>
    <t>-</t>
  </si>
  <si>
    <t>IFSC</t>
  </si>
  <si>
    <t>Strategic Role of Practising Company Secretaries
in Navigating FEMA Compliances for Cross-
Border Transactions</t>
  </si>
  <si>
    <t>CS Kanchan Maheswari</t>
  </si>
  <si>
    <t>FEMA</t>
  </si>
  <si>
    <t>Maritime Laws and India: Guarding Governance
of Waters</t>
  </si>
  <si>
    <t>Dr. Naresh Kumar</t>
  </si>
  <si>
    <t>Maritime Law</t>
  </si>
  <si>
    <t>Shaping Responsible Governance: The Role of
PCS in FEMA Compliance</t>
  </si>
  <si>
    <t>CS Suparn Sekhri</t>
  </si>
  <si>
    <t>Beyond Compliance: How PCS are Reshaping
India’s Boardrooms as Guardians
of Independence</t>
  </si>
  <si>
    <t>CS Mantasha Habib</t>
  </si>
  <si>
    <t>Taxation Laws and other Opportunities for
Practising Company Secretaries (PCS) in India</t>
  </si>
  <si>
    <t>CS Charu Vinayak</t>
  </si>
  <si>
    <t>Taxation</t>
  </si>
  <si>
    <t>FEMA: Roles and Responsibilities of Governance
Professionals</t>
  </si>
  <si>
    <t>CS Sheetal Patodiya</t>
  </si>
  <si>
    <t>Legal and Accounting Aspects of Interim Dividend</t>
  </si>
  <si>
    <t>CS (Dr.) K R Chandratre</t>
  </si>
  <si>
    <t>Companies Act</t>
  </si>
  <si>
    <t>Section 149(11) of the Companies Act, 2013-
Continuance of Independent Director in any Capacity
after Completion of Two Terms in Office during
Mandatory Cool-off period-An Analysis of the Law</t>
  </si>
  <si>
    <t>CS Ramaswami Kalidas</t>
  </si>
  <si>
    <t>149(11)</t>
  </si>
  <si>
    <t>Decoding the Conundrum of Promoter
Identification while Gearing up for IPO</t>
  </si>
  <si>
    <t>CS Neha Malik</t>
  </si>
  <si>
    <t>IPO</t>
  </si>
  <si>
    <t>Legal Analysis of the Pari Passu Principle in
Distribution of Assets to the Creditor under the
Insolvency and Bankruptcy Code, 2016</t>
  </si>
  <si>
    <t>CS (Dr.) Pratiti Nayak</t>
  </si>
  <si>
    <t>IBC</t>
  </si>
  <si>
    <t>Due Diligence in incorporation of companies
having foreign directorships</t>
  </si>
  <si>
    <t>Discipilinary Action</t>
  </si>
  <si>
    <t>2025_05</t>
  </si>
  <si>
    <t>Global Listings at GIFT IFSC</t>
  </si>
  <si>
    <t>CS Pradeep Ramakrishnan</t>
  </si>
  <si>
    <t>GIFT-IFSC</t>
  </si>
  <si>
    <t>The Changing Face of Rural Governance:
History and Development of Panchayats in India</t>
  </si>
  <si>
    <t>CS Ketan Madia</t>
  </si>
  <si>
    <t>Misc</t>
  </si>
  <si>
    <t>From Boardrooms to Gram Sabhas: Expanding
the Horizon of Governance Professionals</t>
  </si>
  <si>
    <t>CS Anjali Darshan Paliwal</t>
  </si>
  <si>
    <t>CSR and Rural Governance: A Collaborative
Approach</t>
  </si>
  <si>
    <t>CS Rolita Gupta</t>
  </si>
  <si>
    <t>Societies and Trusts: Role of CS in Promoting
Good Governance</t>
  </si>
  <si>
    <t>CS Shivangi Agarwal</t>
  </si>
  <si>
    <t>Social Audit: Transforming Grassroots
Governance Through Citizen Participation</t>
  </si>
  <si>
    <t>CS Shalini Iyengar</t>
  </si>
  <si>
    <t>ESG</t>
  </si>
  <si>
    <t>Corporate Social Responsibility and Rural
Governance: Building Partnerships for
Sustainable Development</t>
  </si>
  <si>
    <t>Dr. Sanchita Ray</t>
  </si>
  <si>
    <t>Conflict Management: Thy Name is Governance</t>
  </si>
  <si>
    <t>CS (Dr.) M. S. Sahoo</t>
  </si>
  <si>
    <t>The New Governance Vanguard: CS Professionals
in Action!</t>
  </si>
  <si>
    <t>CS Aditi Maheshwari</t>
  </si>
  <si>
    <t>Navigating the Growth-Inflation Trade-off: An
Analysis of RBI’s April 2025 Monetary Shifts
and its Sectoral Transmission Channels</t>
  </si>
  <si>
    <t>Akki Maruthi</t>
  </si>
  <si>
    <t>RBI</t>
  </si>
  <si>
    <t>Constitutional Values As A Guide For Corporate
Governance</t>
  </si>
  <si>
    <t>Vipan Kumar</t>
  </si>
  <si>
    <t>Due Diligence regarding receipt of shares
subscription amount</t>
  </si>
  <si>
    <t>10A</t>
  </si>
  <si>
    <t>ESG Corner</t>
  </si>
  <si>
    <t>2025_04</t>
  </si>
  <si>
    <t>Embracing Ethical Responsibility and Sustainable
Leadership</t>
  </si>
  <si>
    <t>CS Chandra Sekar Iyer Parameswaran</t>
  </si>
  <si>
    <t>India’s Tax Reforms: Past, Present and
the Income Tax Bill, 2025 for a Viksit Bharat</t>
  </si>
  <si>
    <t>Dr. Laxmana Rao</t>
  </si>
  <si>
    <t>Virtual Digital Assets under Direct Taxation</t>
  </si>
  <si>
    <t>CS (Dr.) Saibal Chandra Pal</t>
  </si>
  <si>
    <t>Economic Impacts of Direct Taxes on MSMEs</t>
  </si>
  <si>
    <t>CS Arunodaya Ojha</t>
  </si>
  <si>
    <t>Reformation in Income Tax with Income
Tax Bill, 2025: An Empirical Study Using
Multiple Regression Model</t>
  </si>
  <si>
    <t>CS (Dr.) D. Mukhopadhyay</t>
  </si>
  <si>
    <t>Artificial Intelligence and Tax Compliance</t>
  </si>
  <si>
    <t>Direct Taxation and MSMEs
Corporatisation: Gauging Impact</t>
  </si>
  <si>
    <t>CS Subrata Kumar Swain</t>
  </si>
  <si>
    <t>Artificial Intelligence and Tax
Compliance: A Paradigm Shift</t>
  </si>
  <si>
    <t>CS Hasti Vora</t>
  </si>
  <si>
    <t>Demat- A word of Caution for Issue/
Allotment in Securities</t>
  </si>
  <si>
    <t xml:space="preserve">Rutuja Umadikar </t>
  </si>
  <si>
    <t>An Empirical Study on Code on
Wages, 2019</t>
  </si>
  <si>
    <t>CS (Dr.) Sonia Patel</t>
  </si>
  <si>
    <t>Labour Law</t>
  </si>
  <si>
    <t>Women Directors &amp; Board Diversity: Legal
Framework &amp; Role of Company Secretary</t>
  </si>
  <si>
    <t>Swati R. Jain</t>
  </si>
  <si>
    <t>Appointment of Directors of a Private
Company: Some Critical Issues</t>
  </si>
  <si>
    <t>Due Diligence encompasses
completeness of information</t>
  </si>
  <si>
    <t>ESG CORNER</t>
  </si>
  <si>
    <t>2025_03</t>
  </si>
  <si>
    <t>Greenwashing in the Financial Market: A Deep
Dive into ESG, Climate Financing and IFSCA
Efforts to Combat Greenwashing</t>
  </si>
  <si>
    <t>Unlocking India’s Blue Economy beyond Shores:
Maritime Law as a Catalyst for Sailing towards
Sustainability</t>
  </si>
  <si>
    <t>CS (Dr.) Divyesh Patel</t>
  </si>
  <si>
    <t>Company Secretaries as Start-up Compliance
Advisors</t>
  </si>
  <si>
    <t>CS Sainath Aakuthota</t>
  </si>
  <si>
    <t>Startup</t>
  </si>
  <si>
    <t>Seas of Opportunities: Company Secretaries
Steering Maritime Compliance</t>
  </si>
  <si>
    <t>CS Dhwani Jarmarwala</t>
  </si>
  <si>
    <t>Empowering Governance, Securing Data: The
Evolving Role of Company Secretaries in Data
Privacy and Cybersecurity</t>
  </si>
  <si>
    <t>CS Gaurav Kumar Vohra</t>
  </si>
  <si>
    <t>Opportunities for Company Secretaries: Exploring
the Unexplored in Start-up Compliance Advisors:
Handholding New Ventures</t>
  </si>
  <si>
    <t>CS Dharminder Gulati</t>
  </si>
  <si>
    <t>Sustainable Practices: Integrating Ethical
Responsibility into Daily Life and Professional
Education</t>
  </si>
  <si>
    <t>CS (Dr.) Dipika Gupta</t>
  </si>
  <si>
    <t>Data Privacy &amp; Cybersecurity: A Governance
Imperative</t>
  </si>
  <si>
    <t>CS Rajiv Malik</t>
  </si>
  <si>
    <t>Decarbonizing the Energy Sector: A CS Perspective</t>
  </si>
  <si>
    <t>Dr. Dileep Kumar S. D.</t>
  </si>
  <si>
    <t>Collaboration and Stakeholder Engagement –
Relevance and Significance</t>
  </si>
  <si>
    <t>CS (Dr.) V. Balachandran</t>
  </si>
  <si>
    <t>Monitoring and Assessment of Corporate Social
Responsibility Projects</t>
  </si>
  <si>
    <t>CS Debdip Chowdhury</t>
  </si>
  <si>
    <t>Industry Standards for RPT Disclosures: A
Game Changer for Corporate Governance</t>
  </si>
  <si>
    <t>CS Pavan Kumar Vijay</t>
  </si>
  <si>
    <t>Importance of Gathering Information</t>
  </si>
  <si>
    <t>2025_02</t>
  </si>
  <si>
    <t>Greenwashing vis-à-vis Greenhushing –
Governance through the lens of Sustainability</t>
  </si>
  <si>
    <t>CS Shuchi Sharma</t>
  </si>
  <si>
    <t>Union Budget 2025: A Progressive, Futuristic
and Inclusive Budget towards Viksit Bharat 2047</t>
  </si>
  <si>
    <t>CS Asish Mohan</t>
  </si>
  <si>
    <t>The 2030 Agenda for Sustainable Development:
A Roadmap for Company Secretaries in India</t>
  </si>
  <si>
    <t>CS Neha Seth</t>
  </si>
  <si>
    <t>CSR and Sustainable Leadership with emphasis
on Public Sector Undertakings</t>
  </si>
  <si>
    <t>CS Nayana Das</t>
  </si>
  <si>
    <t>The 2030 Agenda for Sustainable Development</t>
  </si>
  <si>
    <t>CS Ankit Singhi</t>
  </si>
  <si>
    <t>CSR and Sustainable Leadership: Shaping The Future</t>
  </si>
  <si>
    <t>Employee Well-Being: Linchpin of Ethical Leadership</t>
  </si>
  <si>
    <t>CS Iyappan</t>
  </si>
  <si>
    <t>Integrating Corporate Social Responsibility in
the Corporate Governance Framework: A
Pathway to Economic Sustainability</t>
  </si>
  <si>
    <t>Dr. Purnima Singh</t>
  </si>
  <si>
    <t>Sustainable Leadership in the Modern Era:
Pioneering Ethical Governance and SDG
Integration for Lasting Impact</t>
  </si>
  <si>
    <t>Kannan Tiruvengadam</t>
  </si>
  <si>
    <t>CSR and Sustainability Leadership</t>
  </si>
  <si>
    <t>CS Neetu Agarwal</t>
  </si>
  <si>
    <t>Law and Procedure Relating to Significant
Beneficial Ownership of Shares under Section
90 of the Companies Act, 2013</t>
  </si>
  <si>
    <t>Surrogacy in India: Legal Landscape –
Regulations, Rules including Procedural Aspects,
for Compliance</t>
  </si>
  <si>
    <t>CS (Dr.) TA Srinivasen</t>
  </si>
  <si>
    <t>Due Diligence in Form INC-22</t>
  </si>
  <si>
    <t>2025_01</t>
  </si>
  <si>
    <t>Money Laundering Through Digital Currency and
Measures at International and National Levels</t>
  </si>
  <si>
    <t>Pramod Kumar Narula</t>
  </si>
  <si>
    <t>PMLA</t>
  </si>
  <si>
    <t>Role and Significance of Start-Ups for Viksit
Bharat@2047 (Role of Manufacturing and
Service Sectors)</t>
  </si>
  <si>
    <t>CS Madhuri Jeevan Ankalkhope</t>
  </si>
  <si>
    <t>Start-Ups as Engines, Governance as Fuel:
Charting India’s Sustainable Growth to 2047</t>
  </si>
  <si>
    <t>Dr. Ritu Gupta</t>
  </si>
  <si>
    <t>Ethical Governance in Unicorns: Role of CS</t>
  </si>
  <si>
    <t>Start-Ups and India’s National Quantum Mission</t>
  </si>
  <si>
    <t>Start-Ups in Tier 2 Cities: Opportunities &amp;
Challenges</t>
  </si>
  <si>
    <t>CS Nilabjo Chakraborty</t>
  </si>
  <si>
    <t>The Role of ESG Practices and SDGs in Green
Start-Ups</t>
  </si>
  <si>
    <t>Jyothi G. H.</t>
  </si>
  <si>
    <t>The Dynamic Start-Up Ecosystem in India: A
Blend of Innovation, Funding and Compliance</t>
  </si>
  <si>
    <t>CS Purvesh Pandit</t>
  </si>
  <si>
    <t>From Ideation to Execution: Challenges of
Scaling a Start-Up in India</t>
  </si>
  <si>
    <t>CS Harit Kumar Verma</t>
  </si>
  <si>
    <t>Journey of Traditional Clusters Towards
Atmanirbhar Bharat: A Case of Nuapatna
Handloom Cluster</t>
  </si>
  <si>
    <t>Dr. Varun Bhandari</t>
  </si>
  <si>
    <t>MSME</t>
  </si>
  <si>
    <t>The Role of Start-Ups in Shaping the future of
E-Commerce in India: Growth, Challenges and
Quick Commerce</t>
  </si>
  <si>
    <t>CS Nikhil Kalra</t>
  </si>
  <si>
    <t>Sovereign Green Bonds in IFSC-An Opportunity</t>
  </si>
  <si>
    <t>Strategic Impact of Issuing Bonus Shares</t>
  </si>
  <si>
    <t>CS Ashwani Singh Bisht</t>
  </si>
  <si>
    <t>“O Salomon Who Will Bell the Cat” : Need to Revisit Section 143A &amp; 142 of NIA Act</t>
  </si>
  <si>
    <t>CS Monali Pinakin Shah</t>
  </si>
  <si>
    <t>NIA Act</t>
  </si>
  <si>
    <t>Alternate Dispute Resolution: Impact of AI and
Digitization with Reference to Indian and Global
Practices and Perspectives: An Empirical Study</t>
  </si>
  <si>
    <t>CS (Prof.) (Dr.) D. Mukhopadhyay</t>
  </si>
  <si>
    <t>ADR</t>
  </si>
  <si>
    <t>Due Diligence in Incorporation of Companies</t>
  </si>
  <si>
    <t>2024_12</t>
  </si>
  <si>
    <t>The Evolving Role of ADR in India towards Corporate
Governance and Shaping Global Dispute Resolution</t>
  </si>
  <si>
    <t>CS Jinal Jain</t>
  </si>
  <si>
    <t>Mediation Act and Rules: Understanding Finer
Nuances</t>
  </si>
  <si>
    <t>Non Adversarial Settlement of Commercial Disputes:
Move towards Judicial Autonomy to Corporates</t>
  </si>
  <si>
    <t>CS (Prof.) Subrata Kumar Ray</t>
  </si>
  <si>
    <t>AI &amp; Digitization in Arbitration</t>
  </si>
  <si>
    <t>CS Raman Narasimhan</t>
  </si>
  <si>
    <t>Mediation and Arbitration: Securing the Future
for Company Secretaries Professionals</t>
  </si>
  <si>
    <t>CS Soniya Sethi</t>
  </si>
  <si>
    <t>Transforming Alternate Dispute Resolution:
Role of AI and Digitisation in Shaping Future
of Conflict Resolution</t>
  </si>
  <si>
    <t>CS Praveen Kumar</t>
  </si>
  <si>
    <t>Computation of Net Profit under Section 198 of
the Companies Act, 2013 for the purposes of
Managerial Remuneration and CSR</t>
  </si>
  <si>
    <t>The Mediation Act, 2023: Pioneering a New
Paradigm in Dispute Resolution</t>
  </si>
  <si>
    <t>Ravi Prakash</t>
  </si>
  <si>
    <t>Due Diligence in certification of e-Form MGT-7</t>
  </si>
  <si>
    <t>2024_11</t>
  </si>
  <si>
    <t>India’s Data Protection Laws in Light of The
Lessons Learned From European GDPR</t>
  </si>
  <si>
    <t>CS Faizur Rehman</t>
  </si>
  <si>
    <t>Governance in Indian Start-Ups: From Hustle
Culture to Professionalism
The Expanding Role of Company Secretaries</t>
  </si>
  <si>
    <t>CS Pragati Kumari</t>
  </si>
  <si>
    <t>PCS As Monitoring Agency For Implementation
of CCI Orders</t>
  </si>
  <si>
    <t>CS Surendra U Kanstiya</t>
  </si>
  <si>
    <t>Understanding Artificial Intelligence: A Layman’s
Overview</t>
  </si>
  <si>
    <t>Dr. Sajoy P. B.</t>
  </si>
  <si>
    <t>AI</t>
  </si>
  <si>
    <t>Digital Transformation &amp; AI : Shaping Profiles
of Future Professionals</t>
  </si>
  <si>
    <t>Evolving Governance in MSMEs and Start-Ups:
The Expanding Role of Governance Professionals</t>
  </si>
  <si>
    <t>Prof. P. Srinivas Subbarao</t>
  </si>
  <si>
    <t>Governance in MSMEs: CS Insights</t>
  </si>
  <si>
    <t>Strengthening Effective Governance &amp; Sustainability
In Banking Sector: CS as a Governance Professional
and Sustainability Expert</t>
  </si>
  <si>
    <t>CS Mithun B Shenoy</t>
  </si>
  <si>
    <t>Due Diligence in filing financial statements</t>
  </si>
  <si>
    <t>2024_10</t>
  </si>
  <si>
    <t>Prevention of Sexual Harassment (PoSH): A
Global Outlook</t>
  </si>
  <si>
    <t>CS Pradnesh Kamat</t>
  </si>
  <si>
    <t>POSH</t>
  </si>
  <si>
    <t>The Prevention of Sexual Harassment at Workplace
Act: A Historical, Cultural and Ethical Perspective</t>
  </si>
  <si>
    <t>CS (Dr.) Sudheendhra Putty</t>
  </si>
  <si>
    <t>Balancing Due Process and Workplace Safety:
Ethical Dilemmas for Effectively Implementing
the PoSH Act</t>
  </si>
  <si>
    <t>Urvashi Saikumar Pathak</t>
  </si>
  <si>
    <t>Leveraging Artificial Intelligence for Robust
PoSH Act Compliance in the Workplace</t>
  </si>
  <si>
    <t>CS (Dr.) Dipti Sharma</t>
  </si>
  <si>
    <t>PoSH Legislation – Role of Professionals in
Implementation</t>
  </si>
  <si>
    <t>Anjali Aggarwal</t>
  </si>
  <si>
    <t>Transforming Workplace Culture: The Role and
Impact of PoSH Legislations</t>
  </si>
  <si>
    <t>Ensuring Gender inclusivity and Workplace
Safety: The impact of PoSH Legislation in India</t>
  </si>
  <si>
    <t>CS Harshad Narsinhbhai Patel</t>
  </si>
  <si>
    <t>Law &amp; Procedure Relating to Adjudication of
Penalties Under Companies Act, 2013</t>
  </si>
  <si>
    <t>The Shift to Dematerialization: Challenges in
Protecting Shareholder Rights for Private
Companies</t>
  </si>
  <si>
    <t>CS Makarand Lele</t>
  </si>
  <si>
    <t>Resignation by a Director - Its Ramifications
under the Law</t>
  </si>
  <si>
    <t>The PoSH Act: Developing Discourses in South
Asian Countries and China</t>
  </si>
  <si>
    <t>Kusha Tiwari</t>
  </si>
  <si>
    <t>Material departure from generally accepted
procedures relating to Secretarial Practices</t>
  </si>
  <si>
    <t>2024_09</t>
  </si>
  <si>
    <t>Evolving Global Trends and Best Practices of Corporate
Governance: Balancing Profit with Purpose</t>
  </si>
  <si>
    <t>Challenges and Risks in Responsible Investing</t>
  </si>
  <si>
    <t>Building a Better Future with Sustainable Investments</t>
  </si>
  <si>
    <t>CS Yashi Garg</t>
  </si>
  <si>
    <t>Strategic Integration of Esg in Investment Practices:
Integrating Modern Investments Practices with
Sustainable Governance</t>
  </si>
  <si>
    <t>Sustainable Investments: Paving the Road to an
Environmentally Friendly Future</t>
  </si>
  <si>
    <t>CS Kiran Goklani</t>
  </si>
  <si>
    <t>Unleashing Fintech Potentials in India:
Opportunities and Challenges</t>
  </si>
  <si>
    <t>Dr. Niraj Gupta</t>
  </si>
  <si>
    <t>Green Banking</t>
  </si>
  <si>
    <t>CS Pawan Kumar Agarwal</t>
  </si>
  <si>
    <t>Governance Challenges in the Era of Digital
Transformation and Automation</t>
  </si>
  <si>
    <t>CS (Dr.) K S Ravichandran</t>
  </si>
  <si>
    <t>Green Finance and Innovation</t>
  </si>
  <si>
    <t>Nipun Goyal</t>
  </si>
  <si>
    <t>Incorporation of AI into Ethical and Sustainable
Investing Strategies and its Influence on
Financial Results and Decision-Making Pathways</t>
  </si>
  <si>
    <t>CS Sachin Sarda</t>
  </si>
  <si>
    <t>From Crisis to Conscience: Tracking the Growth
of SRI Dialogue in India through Covid-19</t>
  </si>
  <si>
    <t>Prof. Rabi Narayan Kar</t>
  </si>
  <si>
    <t>A New Path to Sustainability: Leveraging Circular
Economy for Waste Management in India</t>
  </si>
  <si>
    <t>CS Shujath Bin Ali</t>
  </si>
  <si>
    <t>Environmental Law</t>
  </si>
  <si>
    <t>Filing of Forms - Professional Misconduct</t>
  </si>
  <si>
    <t>Indian Union Budget 2024-25: Futuristic,
Progressive and Inclusive</t>
  </si>
  <si>
    <t>2024_08</t>
  </si>
  <si>
    <t>Does the Right of Renunciation in a Rights Issue
of Shares Constitute a Public Offer?: The Neverending
Confusion and Controversy</t>
  </si>
  <si>
    <t>Enhancing Corporate Governance: A Guide To Effective Secretarial Practices For Company Secretaries</t>
  </si>
  <si>
    <t>From Paper to Pixels - Transforming Corporate
Governance with Digital Solutions</t>
  </si>
  <si>
    <t>CS Bhuvesh Malhotra</t>
  </si>
  <si>
    <t>Proxy Advisory Framework and the Role of
Company Secretaries</t>
  </si>
  <si>
    <t>CS Rashi Mittal</t>
  </si>
  <si>
    <t>SEBI</t>
  </si>
  <si>
    <t>Black Money, Money Laundering and Interplay of
Multiple Economic Law and Enforcement Agencies</t>
  </si>
  <si>
    <t>Artificial Intelligence (AI) in Corporate
Governance: Transformative Trends and Legal
Pathways in India</t>
  </si>
  <si>
    <t>CS Tanmay Mukund Pethkar</t>
  </si>
  <si>
    <t>Downstream Investments under FEMA – Regulatory and Practical Considerations</t>
  </si>
  <si>
    <t>CS Amandeep Singh Oberoi</t>
  </si>
  <si>
    <t>Role of Social Stock Exchange in Achieving Viksit Bharat - A Comprehensive Review</t>
  </si>
  <si>
    <t>ESG - Redefining the Routes: The Role of the
Company Secretary as the Elixir in ESG</t>
  </si>
  <si>
    <t>Deepthi Menon</t>
  </si>
  <si>
    <t>Due diligence in filling and filing e-forms-
Professional Misconduct</t>
  </si>
  <si>
    <t>2024_07</t>
  </si>
  <si>
    <t>Remote Trading Participants (RTPs) on Stock
Exchanges in the IFSC</t>
  </si>
  <si>
    <t>IFCSA and the Ambition to Make the GIFTIFSC
as a Gateway to Global Climate Finance —
Innovating Today for a Sustainable Tomorrow</t>
  </si>
  <si>
    <t>Overview of International Financial Services
Centre and Opportunities for Company Secretaries</t>
  </si>
  <si>
    <t>CS (Dr.) Dipesh Shah</t>
  </si>
  <si>
    <t>Assessing the GIFT City’s Imperative Role in
Raising India as a Global Soft Power</t>
  </si>
  <si>
    <t>Sandip Shah</t>
  </si>
  <si>
    <t>Sailing into the Future: GIFT IFSC's Ship Leasing
Opportunities</t>
  </si>
  <si>
    <t>Ashutosh Sharma</t>
  </si>
  <si>
    <t>Credit Rating Agencies: Opportunities at GIFT IFSC</t>
  </si>
  <si>
    <t>Arjun Prasad</t>
  </si>
  <si>
    <t>Capital Markets Ecosystem in GIFT-IFSC</t>
  </si>
  <si>
    <t>Praveen Kamat</t>
  </si>
  <si>
    <t>REITs and InvITs: Opportunities at GIFT IFSC
India’s Massive Infrastructure and Real Estate
Needs – An Enormous Opportunity</t>
  </si>
  <si>
    <t>Aditya Sarda</t>
  </si>
  <si>
    <t>GIFT IFSC a Global FinTech Hub: Regulatory
Innovation Benchmarking Global Best Practices</t>
  </si>
  <si>
    <t>Akshay Singh</t>
  </si>
  <si>
    <t>Direct Listing of Indian Companies in GIFT
IFSC – Marking the Dawn of a New Era in the
Capital Market Landscape</t>
  </si>
  <si>
    <t>Saurabh Kumar</t>
  </si>
  <si>
    <t>IFSCA (Payment Services) Regulations, 2024-
An Overview</t>
  </si>
  <si>
    <t>Sanjay Meghraj Khobragade</t>
  </si>
  <si>
    <t>Relocation of Funds to GIFT IFSC</t>
  </si>
  <si>
    <t>Kanika Singh</t>
  </si>
  <si>
    <t>Opening of a New Era for Qualified Jewellers -
India International Bullion Exchange</t>
  </si>
  <si>
    <t>Chandan Satyarth</t>
  </si>
  <si>
    <t>Significance of IFSC &amp; its Role</t>
  </si>
  <si>
    <t>CS P. N. Kumar</t>
  </si>
  <si>
    <t>IFSCs: Transforming India into a Global
Financial Powerhouse</t>
  </si>
  <si>
    <t>CS (Dr.) Chetan Gandhi</t>
  </si>
  <si>
    <t>Navigating the Future: Benchmarking
Regulatory Innovation in Global Fintech Hubs
through International Financial Centres</t>
  </si>
  <si>
    <t>CS Anjali Banerjee</t>
  </si>
  <si>
    <t>Viksit Bharat @2047: Role of IFSCA in Driving
India’s Economic Growth</t>
  </si>
  <si>
    <t>CS Deepa Fernandes</t>
  </si>
  <si>
    <t>Guidance for Handholding Startups</t>
  </si>
  <si>
    <t>Embracing Technology: A Gateway to the Future
of Practising Company Secretary</t>
  </si>
  <si>
    <t>CS Shukla Bansal</t>
  </si>
  <si>
    <t>Alternative Investment Funds – Recent Trends,
Light-Touch to Compliance Intensive</t>
  </si>
  <si>
    <t>CS Unnati Shah</t>
  </si>
  <si>
    <t>Professional Misconduct - Signing on behalf of a
Company Secretary in Practice</t>
  </si>
  <si>
    <t>2024_06</t>
  </si>
  <si>
    <t>Company Secretary in Practice- A
Multidisciplinary Professional</t>
  </si>
  <si>
    <t>Secretarial Audit – A Measure to Strengthen
Corporate Governance</t>
  </si>
  <si>
    <t>CS Abhinav Kumar K P</t>
  </si>
  <si>
    <t>Secretarial Auditor’s Duty of Reporting Frauds
Under Section 143 of Companies Act, 2013</t>
  </si>
  <si>
    <t>CS in MSMEs: Catalysing Corporate Governance
at All Levels</t>
  </si>
  <si>
    <t>CS Sangeeta Panchal</t>
  </si>
  <si>
    <t>Company Secretaries as Arbitrators</t>
  </si>
  <si>
    <t>CS (Dr.) M. Govindarajan</t>
  </si>
  <si>
    <t>CS as Arbitrators: Moving to the Judicial Side</t>
  </si>
  <si>
    <t>CS Annu Khandelwal</t>
  </si>
  <si>
    <t>Maritime Laws − An Ocean to Explore</t>
  </si>
  <si>
    <t>CS Swetha R</t>
  </si>
  <si>
    <t>Opportunities for Company Secretaries in
Maritime Law: A Comprehensive Analysis</t>
  </si>
  <si>
    <t>Embracing Technology: Issues, Challenges and
Resources</t>
  </si>
  <si>
    <t>CS Garima Dadhich</t>
  </si>
  <si>
    <t>Embracing AI: Transforming the Company
Secretarial Profession for a Better Future</t>
  </si>
  <si>
    <t>CS Srividhya Sampath</t>
  </si>
  <si>
    <t>An Overview of Green Artificial Intelligence
(AI) and its Applications in India</t>
  </si>
  <si>
    <t>Sonali Sardar</t>
  </si>
  <si>
    <t>Quality for Enhancing Efficacy and Effectiveness
of Audit: An Exploratory Study on Determinants
of Audit Quality</t>
  </si>
  <si>
    <t>Professional Misconduct- for not exercising due
diligence by the Company Secretaries in Practice</t>
  </si>
  <si>
    <t>2024_05</t>
  </si>
  <si>
    <t>ESG and BRSR : Steering Board’s Responsibility
Towards Sustainable Governance</t>
  </si>
  <si>
    <t>CS Rakesh Chandra Sharma</t>
  </si>
  <si>
    <t>BRSR : A Broad Overview</t>
  </si>
  <si>
    <t>CS Aditya Mathur</t>
  </si>
  <si>
    <t>Viksit Bharat Going Global: Paradigm Shift in Landscape of ESG &amp; BRSR and Changing Role of Company Secretaries</t>
  </si>
  <si>
    <t>CS K S Parameswara Kumar</t>
  </si>
  <si>
    <t>Corporate Governance and Sustainable Development in India – An ESG Perspective</t>
  </si>
  <si>
    <t>Jyothi G H</t>
  </si>
  <si>
    <t>Infusing Impact Leadership Among ESG Professionals - Need of the Hour</t>
  </si>
  <si>
    <t>Katie Cook</t>
  </si>
  <si>
    <t>Unlocking ESG Potential - BRSR as a Key Reporting Framework in India</t>
  </si>
  <si>
    <t>CS Aanchal Mundhra</t>
  </si>
  <si>
    <t>Overview of the ESG Disclosure Landscape: IFRS &amp; BRSR</t>
  </si>
  <si>
    <t>Unlocking the Power of ESG Integration: A Roadmap for Sustainable Growth</t>
  </si>
  <si>
    <t>Estimating the Burn Rate in Start-Up Environment
and a Study of Burnout Cost in Recently Listed
Companies</t>
  </si>
  <si>
    <t>CS R L N Sundar Kumar</t>
  </si>
  <si>
    <t>‘Credit Audit’ of Banks with Emphasis on ‘High
Carbon Intensity’ Project Finance</t>
  </si>
  <si>
    <t>Sunil Dasari</t>
  </si>
  <si>
    <t>Professional Ethics - Due Diligence</t>
  </si>
  <si>
    <t>2024_04</t>
  </si>
  <si>
    <t>Gender Equality and Viksit bharat:
A Must-Have</t>
  </si>
  <si>
    <t>Women Company Secretaries -
Enormous Growth Potential in
Viksit bharat</t>
  </si>
  <si>
    <t>Dr. Ashok Kumar Mishra</t>
  </si>
  <si>
    <t>The need for Sustainable future
Development</t>
  </si>
  <si>
    <t>Deciphering the Role of blended
(Climate) Finance for building
Sustainable and Unstoppable
Vision of “Viksit bharat” – A today’s
Commitment for Tomorrow’s Action</t>
  </si>
  <si>
    <t>Viksit Yuva, Viksit bharat:
Fostering The Power of Young
Professionals</t>
  </si>
  <si>
    <t>CS Gagan M</t>
  </si>
  <si>
    <t>Viksit bharat- Aiming for Sustainability
and Sustainable Development</t>
  </si>
  <si>
    <t>CS Shubha Singh</t>
  </si>
  <si>
    <t>Emerging Technologies and Viksit
bharat: Unlocking the Potential for
Governance Professionals</t>
  </si>
  <si>
    <t>CS Hetali Mehta</t>
  </si>
  <si>
    <t>MSMEs &amp; Catalyst in Viksit bharat</t>
  </si>
  <si>
    <t>VIKSIT bHARAT@2047: Crystal
Gazing Through MSME Sector</t>
  </si>
  <si>
    <t>CS Vikas Rajanikant Pansare</t>
  </si>
  <si>
    <t>Impact of Rule 9b of Companies
(Prospectus and Allotment of
Securities) Rules, 2014: Need an
Amendment to Protect Private
Companies</t>
  </si>
  <si>
    <t>Dematerialisation of Securities of
Unlisted Companies Under The
Companies Act, 2013 – Comprehensive
Analysis</t>
  </si>
  <si>
    <t>CS Kulbhushan D Rane</t>
  </si>
  <si>
    <t>Funding by Companies to Political
Parties</t>
  </si>
  <si>
    <t>CS N Balasubramanian</t>
  </si>
  <si>
    <t>Small and Medium Real Estate
Investment Trusts</t>
  </si>
  <si>
    <t>CS Kapil Sanghvi</t>
  </si>
  <si>
    <t>Green to Greed: Unravelling Corporate Deception</t>
  </si>
  <si>
    <t>Puneet Gupta</t>
  </si>
  <si>
    <t>The Dichotomy of Women's Empowerment with
Microfinance - An Empirical Evidence from
Gurugram and Policy Recommendations</t>
  </si>
  <si>
    <t>Ritika Madan</t>
  </si>
  <si>
    <t>Furnishing correct particulars by Members to the
Institute, Council or its Committees, Disciplinary
Authorities: Professional Ethics</t>
  </si>
  <si>
    <t>2024_03</t>
  </si>
  <si>
    <t>SEBI Regulations - EoDB
Perspective</t>
  </si>
  <si>
    <t>CS C. B. Prabhumirashi</t>
  </si>
  <si>
    <t>Commercial Courts Act, 2015 -
Facilitating Ease of Doing Business</t>
  </si>
  <si>
    <t>CS Devendra Kumar Sharma</t>
  </si>
  <si>
    <t>EODB</t>
  </si>
  <si>
    <t>EoDB Ranking and ESG - A
Pathway to Resilient and
Responsible Business Practices</t>
  </si>
  <si>
    <t>Dr. Dileep Kumar S D</t>
  </si>
  <si>
    <t>Need For Cautious Approach in
Scripting EoDB</t>
  </si>
  <si>
    <t>Navigating the Regulatory
Landscape: Harmonizing Ease of
Doing Business (EoDB) with Effective
Governance</t>
  </si>
  <si>
    <t>CS Shivam Sharma</t>
  </si>
  <si>
    <t>Regulatory Scenario - Balancing
Ease of Doing Business and
Governance</t>
  </si>
  <si>
    <t>CS Munisha Gupta</t>
  </si>
  <si>
    <t>Company Law-The Altering Dynamics Through EoDB Lens</t>
  </si>
  <si>
    <t>Enhancing CSR Impact: A Win-Win Collaboration
for Corporates &amp; Voluntary Organizations (VOs)</t>
  </si>
  <si>
    <t>Can a Private Limited Company do
a Treasury Buy Back of Shares?</t>
  </si>
  <si>
    <t>CS Makarand M Joshi</t>
  </si>
  <si>
    <t>Journey of Ease of Doing Business
in India under the Direct Tax
Environment and the Way Forward</t>
  </si>
  <si>
    <t>Deepti Taneja</t>
  </si>
  <si>
    <t>Soliciting clients or professional work:
Company Secretaries in Practice</t>
  </si>
  <si>
    <t>2024_02</t>
  </si>
  <si>
    <t>Interim Union Budget 2024-25 – A
Roadmap towards Viksit Bharat</t>
  </si>
  <si>
    <t>Exemptions To Private Companies
Under Section 462 of The
Companies Act, 2013 in Relation To
General Meetings</t>
  </si>
  <si>
    <t>Concept of “Director” under the
Companies Act, 2013–Its
Ambivalence</t>
  </si>
  <si>
    <t>2(13)</t>
  </si>
  <si>
    <t>Audit Committee Chairperson to
Attend the Annual General Meeting
of the Company (consequences of
non-attendance under the provisions of
Companies Act, 2013)</t>
  </si>
  <si>
    <t>CS R Balakrishnan</t>
  </si>
  <si>
    <t>Implementation of Regulation
37A - SEBI (Listing Obligation and
Disclosure Requirements)
Regulations 2015</t>
  </si>
  <si>
    <t>CS Vallabh Joshi</t>
  </si>
  <si>
    <t>Developing an AML–Compliant Risk
Assessment Framework for SEBI
Registered Intermediaries</t>
  </si>
  <si>
    <t>CS Shaily Gupta</t>
  </si>
  <si>
    <t>Security in Digital Transformation
&amp; Artificial Intelligence
How Company Secretaries play a crucial role
in supporting security initiatives during digital
transformation efforts?</t>
  </si>
  <si>
    <t>CS Ankit Kesharwani</t>
  </si>
  <si>
    <t>Privacy Rights in Digital Sphere
The Digital Personal Data Protection Act, 2023</t>
  </si>
  <si>
    <t>CS Poorvee Ramanbhai Patel</t>
  </si>
  <si>
    <t>Insurance Broking and Its
Compliances</t>
  </si>
  <si>
    <t>CS Gopi Chitaliya</t>
  </si>
  <si>
    <t>IRDAI</t>
  </si>
  <si>
    <t>Artificial Intelligence for Digital
Transformation- Genesis, Fictions,
Applications and Challenges</t>
  </si>
  <si>
    <t>CS (Dr.) Krishnat H. Chougale</t>
  </si>
  <si>
    <t>B-Corporations: A New Initiative
For Sustainability</t>
  </si>
  <si>
    <t>Prof. Gopal Singh</t>
  </si>
  <si>
    <t>Internal Complaint Committee (ICC)
and Redressal: A Shield Against
Sexual Harassment of Women at
Workplace</t>
  </si>
  <si>
    <t>CS Mohua Singh</t>
  </si>
  <si>
    <t>Unlocking Opportunities: Company
Secretaries as POSH Trainers</t>
  </si>
  <si>
    <t>Can Corporate Social Responsibility
Funds be an Effective Tool for Solar
Energy Adaptation in India? A Study
Towards Sustainable Development</t>
  </si>
  <si>
    <t>Nimai Sundar Manna</t>
  </si>
  <si>
    <t>Company Secretaries in Practice:
Professional Ethics</t>
  </si>
  <si>
    <t>2024_01</t>
  </si>
  <si>
    <t>IPOs and FPOs: Decoding the
Legislative Side</t>
  </si>
  <si>
    <t>CS Meenu Sharma</t>
  </si>
  <si>
    <t>An Overview of SME Financing
Through IPOs with Special
Reference to BSE SME Platform</t>
  </si>
  <si>
    <t>CS Sapana Dey</t>
  </si>
  <si>
    <t>Navigating IPO Success: A
Comprehensive Guide anchored by
Company Secretaries in the Indian
Financial Seas</t>
  </si>
  <si>
    <t>CS Payal Gupta</t>
  </si>
  <si>
    <t>Dynamics Regulatory Aspects of
Anchor Investors in an IPO</t>
  </si>
  <si>
    <t>Dr. Nishant Gehlot</t>
  </si>
  <si>
    <t>Initial Public Offer: Opening Doors
of Funding and Opportunity</t>
  </si>
  <si>
    <t>CS Dharma Chiranjeevi Raju</t>
  </si>
  <si>
    <t>Public Offer: Widening the
Stakeholder’s Base</t>
  </si>
  <si>
    <t>IPO Frenzy: The Craze of Going
Public</t>
  </si>
  <si>
    <t>CS Aashita Vishwakarma</t>
  </si>
  <si>
    <t>From Hype to Action:
Understanding the Dynamics of
IPO Frenzies</t>
  </si>
  <si>
    <t>CS Simranjeet Kaur</t>
  </si>
  <si>
    <t>Employee Stock Option Plan
(ESOP) : The Finer Nuances</t>
  </si>
  <si>
    <t>A Study on the Reasons for the
Slow Pace Journey of the Existing
Corporate Distress Resolution
Mechanism in India</t>
  </si>
  <si>
    <t>Alok Kumar Kuchhal</t>
  </si>
  <si>
    <t>Ethics in profession: Company Secretary</t>
  </si>
  <si>
    <t>2023_12</t>
  </si>
  <si>
    <t>Prevention of Money Laundering Act-Role of CS in Ensuring Compliance</t>
  </si>
  <si>
    <t>CS Pramod S. Shah</t>
  </si>
  <si>
    <t>Role of CS as Reporting Entities</t>
  </si>
  <si>
    <t>CS Bharti Kashyap</t>
  </si>
  <si>
    <t>PMLA Legislations - An Insight into
Compliances</t>
  </si>
  <si>
    <t>CS Anirban Sen</t>
  </si>
  <si>
    <t>Navigating PMLA Compliance in
India: A Comprehensive Guide for
Companies and Company Secretaries</t>
  </si>
  <si>
    <t>Criminal Liability of Transferee
Company For Acts of Transferor
Company After Amalgamation</t>
  </si>
  <si>
    <t>Recent Amendments in
Compliances: Combating Money
Laundering In India</t>
  </si>
  <si>
    <t>CS (Dr.) Pallavi Baghel</t>
  </si>
  <si>
    <t>Unveiling Due Diligence and Internal Control Imperatives in
India’s PMLA Compliance</t>
  </si>
  <si>
    <t>Dr. Dipra Bhattacharya</t>
  </si>
  <si>
    <t>Decoding Whistle Blowing Policies
of Indian Companies</t>
  </si>
  <si>
    <t>Dr. Anil Kumar, Dr. Seema Gupta</t>
  </si>
  <si>
    <t>An Analysis of Jurisdiction of
NCLT/Civil Court on Company
matters – Sections 408 and 430 of the
Companies Act, 2013</t>
  </si>
  <si>
    <t>Effectiveness of CSR-A Corporate Voluntary Code in Preventing Human Trafficking: A
Doctrinal Analytical Approach</t>
  </si>
  <si>
    <t>Disciplinary Mechanism - Frequently Asked Questions</t>
  </si>
  <si>
    <t>2023_11</t>
  </si>
  <si>
    <t>The Insolvency and Bankruptcy Code</t>
  </si>
  <si>
    <t>Rectification of Register of Members
of a Company: Supreme Court reconfirms
Summary Jurisdiction
of NCLT under Section 58/59 of
Companies Act, 2013</t>
  </si>
  <si>
    <t>Governance, Risk Management and
Compliance (GRC) and Effective
Implementation and Monitoring</t>
  </si>
  <si>
    <t>Risk</t>
  </si>
  <si>
    <t>Risk Management Committee – A
Step Forward in Risk Management
and Corporate Governance</t>
  </si>
  <si>
    <t>CS Sudhakar Saraswatula</t>
  </si>
  <si>
    <t>The Significant Role of Governance
in Mitigation of Risk Assessment</t>
  </si>
  <si>
    <t>Dr. Jalpaben K. Patel</t>
  </si>
  <si>
    <t>Standardizing Foreign Exchange
Laws</t>
  </si>
  <si>
    <t>The Digital Governance Blueprint
for Unified Compliance Standards</t>
  </si>
  <si>
    <t>Decoding The SBO Chain: An
Insightful Analysis</t>
  </si>
  <si>
    <t>CS Ranjeet Pandey</t>
  </si>
  <si>
    <t>SBO – Navigating Through The
Framework to Reveal The True
Owners</t>
  </si>
  <si>
    <t>CS Kalpana Chauhan</t>
  </si>
  <si>
    <t>Anomalies in Identification and
Monitoring of Changes in SBO</t>
  </si>
  <si>
    <t>CS Deepti Jambigi Joshi</t>
  </si>
  <si>
    <t>Section 89 &amp; 90 : Understanding
the Spirit</t>
  </si>
  <si>
    <t>Intricacies of SBO in the Context of
Limited Liability Partnership</t>
  </si>
  <si>
    <t>Plastic Waste Management Rules in
India – Perspectives on overcoming
implementation challenges</t>
  </si>
  <si>
    <t>CS Prajakta Gadkari</t>
  </si>
  <si>
    <t>ETHICS IN PROFESSION</t>
  </si>
  <si>
    <t>2023_10</t>
  </si>
  <si>
    <t>ESG and Role of Company
Secretaries</t>
  </si>
  <si>
    <t>From Tradition to Transformation:
ESG Initiatives in Indian Corporate
Landscape</t>
  </si>
  <si>
    <t>CS Vidhi Agrawal</t>
  </si>
  <si>
    <t>Is ESG Really a “Value Proposition”
or Simply “Greenwashing”?
Demystifying the “ESG” in India with Surgical
Precision</t>
  </si>
  <si>
    <t>CS (Prof.) Divyesh Patel</t>
  </si>
  <si>
    <t>Role of Company Secretary in
Environmental, Social, and
Governance (ESG)</t>
  </si>
  <si>
    <t>Dr. M. Sumathy</t>
  </si>
  <si>
    <t>Exploring the Nexus of CSR and
ESG: Unveiling Key Similarities
and Differences</t>
  </si>
  <si>
    <t>CS Sandhya Aggarwal</t>
  </si>
  <si>
    <t>BRSR: Creating the Non-Financial
Rulebook</t>
  </si>
  <si>
    <t>CS Aditya Tillu</t>
  </si>
  <si>
    <t>ESG Board’s Responsibility –
India and Globally</t>
  </si>
  <si>
    <t>CS Rajiv Jha</t>
  </si>
  <si>
    <t>Cognitive Bias in Judicial Decision
Making</t>
  </si>
  <si>
    <t>Dr. Amreen Ameer Mailanchi</t>
  </si>
  <si>
    <t>Concentration of Real Estate
Development in The Vicinity of
Metropolitan Cities: Reasons,
Benefits, Challenges, Impact on
Future Generations &amp; Sustainable
Development</t>
  </si>
  <si>
    <t>Research Team under the aegis of ICSI-CCGRT
Navi Mumbai</t>
  </si>
  <si>
    <t>The Appellate Authority</t>
  </si>
  <si>
    <t>ESG Assurance</t>
  </si>
  <si>
    <t>2023_09</t>
  </si>
  <si>
    <t>Dimensions of Corporate Ethical
Dilemma and Measures to
Overcome Them</t>
  </si>
  <si>
    <t>CS Ashish Garg</t>
  </si>
  <si>
    <t>Ethics</t>
  </si>
  <si>
    <t>Ethical Governance and the
Role of Company Secretaries: A
Comprehensive Review</t>
  </si>
  <si>
    <t>Dr. Dileep Kumar S. D</t>
  </si>
  <si>
    <t>Formulating Corporate
Ethics Policy</t>
  </si>
  <si>
    <t>CS K M Ramachandra</t>
  </si>
  <si>
    <t>Ethical Leadership: The Founding
Base for Sustainable Governance</t>
  </si>
  <si>
    <t>CS Himanshu Malik</t>
  </si>
  <si>
    <t>From Concept to Reality: A
Roadmap to Designing and
Implementing an Ethics Program</t>
  </si>
  <si>
    <t>Amisha Saxena</t>
  </si>
  <si>
    <t>Ethics and Code of Conduct in Our
Indian Scriptures</t>
  </si>
  <si>
    <t>Ethics : The Founding Pillar of
Good Governance</t>
  </si>
  <si>
    <t>Ethics, Social Responsibility and
Governance</t>
  </si>
  <si>
    <t>Modern day Ethical Challenges</t>
  </si>
  <si>
    <t>CS Juhi Singhania</t>
  </si>
  <si>
    <t>Can Limited Liability Partnership
be considered Subsidiary of a
Company?</t>
  </si>
  <si>
    <t>Foundations of Ethical Governance:
Nurturing Sustainable Leadership</t>
  </si>
  <si>
    <t>Other Misconduct By The Members Under Part III
of The Second Schedule to The Company
Secretaries Act, 1980</t>
  </si>
  <si>
    <t>2023_08</t>
  </si>
  <si>
    <t>Mergers and Acquisitions –
Strategies and Execution</t>
  </si>
  <si>
    <t>CS Maitri Thakkar</t>
  </si>
  <si>
    <t>M&amp;A</t>
  </si>
  <si>
    <t>Mergers &amp; Acquisitions – The
Driving Force Behind Corporate
Synergy in Evolving Industries</t>
  </si>
  <si>
    <t>CS Anang Shandilya</t>
  </si>
  <si>
    <t>M&amp;As: Share Acquisition by Private
Arrangement– The Procedural Side</t>
  </si>
  <si>
    <t>CS Parth Sugandhi</t>
  </si>
  <si>
    <t>Impact of Mergers and Acquisitions
on Accounting-based Performance
of Firms in India</t>
  </si>
  <si>
    <t>Diwakar Kumar</t>
  </si>
  <si>
    <t>Implementation of Merger Remedies
Under Indian Competition Law –
Legal History of The Last Decade</t>
  </si>
  <si>
    <t>CS Prashant Kumar</t>
  </si>
  <si>
    <t>Merger Control Regime in India</t>
  </si>
  <si>
    <t>CS (Dr.) Mayank Tiwari</t>
  </si>
  <si>
    <t>Understanding Merger &amp; Acquisitions
Coupled with a Few Case Studies of
Recent Mergers</t>
  </si>
  <si>
    <t>Impact on Listed Companies of
Amendments to Regulation 30 of
Securities and Exchange Board of India
(Listing Obligations and Disclosure
Requirements) Regulations, 2015</t>
  </si>
  <si>
    <t>Sustainable Development Through
Extended Producer Responsibility:
an Overview</t>
  </si>
  <si>
    <t>Determinants of Payment Methods
and Sources of Financing for
Mergers and Acquisitions:Insights from
M&amp;A Deals of Pharmaceutical Companies
in India</t>
  </si>
  <si>
    <t>Jyotsana Mishra</t>
  </si>
  <si>
    <t>2023_07</t>
  </si>
  <si>
    <t>Valuation under GST –
Reimbursement/Compensation
Flowing from Third Party by Way of
Credit Notes is Liable to GST</t>
  </si>
  <si>
    <t>Vineet Sodhani</t>
  </si>
  <si>
    <t>GST</t>
  </si>
  <si>
    <t>GST: A Transformative Force
Reshaping India’s Economic
Landscape</t>
  </si>
  <si>
    <t>Neha Kukrety</t>
  </si>
  <si>
    <t>ITC Provisions under GST:
“Conditions Apply” Mode</t>
  </si>
  <si>
    <t>D.S. Mahajani</t>
  </si>
  <si>
    <t>GST: Transforming Economic
Dynamics Sustainably</t>
  </si>
  <si>
    <t>Dolly Lohia</t>
  </si>
  <si>
    <t>Exploring Opportunities for
Sustainable Development and
Competitiveness in the Indian and
International Business Environment</t>
  </si>
  <si>
    <t>Oscar Kujur</t>
  </si>
  <si>
    <t>Navigating the Evolving Landscape:
An Analysis of Gaming Laws in India</t>
  </si>
  <si>
    <t>Sumit Kochar</t>
  </si>
  <si>
    <t>Appointment of Additional Director-
Some Perspectives</t>
  </si>
  <si>
    <t>Ramaswami Kalidas</t>
  </si>
  <si>
    <t>ChatGPT for Education and
Learning: Applications and Agenda
for Multidisciplinary Research</t>
  </si>
  <si>
    <t>Prof. J. K. Singh</t>
  </si>
  <si>
    <t>Professional Misconduct By The Members Under
Part II of The Second Schedule to The Company
Secretaries Act, 1980</t>
  </si>
  <si>
    <t>International Sustainability Standards Board
(ISSB)- IFRS S1 and IFRS S2</t>
  </si>
  <si>
    <t>2023_06</t>
  </si>
  <si>
    <t>Company Secretaries as
Entrepreneurs: Embracing
Opportunities and Unlocking Benefits</t>
  </si>
  <si>
    <t>Shreshthi Surana</t>
  </si>
  <si>
    <t>The Growing Role of Company
Secretary in MSMEs &amp; Startups in
India: An Analytical Perspective</t>
  </si>
  <si>
    <t>Dr. Krishnat H. Chougale</t>
  </si>
  <si>
    <t>The Power of Expertise: How
Company Secretaries Enhance
HR and Labour Law Compliance</t>
  </si>
  <si>
    <t>Neha Seth</t>
  </si>
  <si>
    <t>E-Courts embarking on Phase-III:
Judicious Move for Indian Judiciary</t>
  </si>
  <si>
    <t>Kritika Anand Tiwary</t>
  </si>
  <si>
    <t>Governance in Mergers and
Amalgamations</t>
  </si>
  <si>
    <t>Omkar M. Dindorkar</t>
  </si>
  <si>
    <t>Development of Social Stock
Exchange: An Opportunity for
Practising Company Secretaries</t>
  </si>
  <si>
    <t>Kunal Sharma</t>
  </si>
  <si>
    <t>SSEs in India: Navigating the
Complexities of Impact, Return
and Responsibility in the Pursuit of
Sustainable Development</t>
  </si>
  <si>
    <t>Shaily Gupta</t>
  </si>
  <si>
    <t>Socially Responsible Investing –
Recent Developments in India</t>
  </si>
  <si>
    <t>Data Mining and Corporate
Governance</t>
  </si>
  <si>
    <t>Kanchan Bhave</t>
  </si>
  <si>
    <t>Companies Act – India and Japan:
Understanding the Basics</t>
  </si>
  <si>
    <t>Harshawardhan Chindhade</t>
  </si>
  <si>
    <t>Business Responsibility and
Sustainability Reporting (BRSR)-
Individuals’ Insights on Pertinence,
Supremacy and Challenges</t>
  </si>
  <si>
    <t>Dr. Meenu Maheshwari</t>
  </si>
  <si>
    <t>Professional Misconduct By The Company
Secretaries in Practice Under Part I of The Second
Schedule To The Company Secretaries Act, 1980</t>
  </si>
  <si>
    <t>2023_05</t>
  </si>
  <si>
    <t>Promoting Competition,
Empowering Consumers: The CCI
Game-changing Contribution to the
Marketplace</t>
  </si>
  <si>
    <t>Shivika Narang</t>
  </si>
  <si>
    <t>Competition</t>
  </si>
  <si>
    <t>Demystifying the Competition
Implications of “Abuse of
Dominance” (Concept and Compliances)</t>
  </si>
  <si>
    <t>Divyesh Patel</t>
  </si>
  <si>
    <t>The Competition (Amendment) Act,
2023: Power, Penalties,
Perplexity and Proposal</t>
  </si>
  <si>
    <t>Dr. Vidhi Madaan Chadda</t>
  </si>
  <si>
    <t>Achieving Excellence in Market
Dynamics Through Competition</t>
  </si>
  <si>
    <t>Pramod S. Shah</t>
  </si>
  <si>
    <t>Competition Act 2002 : An
Assessment with Reference to
Anti-Competitive Agreements and
Abuse of Dominant Position</t>
  </si>
  <si>
    <t>Dr. Rajwant Kaur</t>
  </si>
  <si>
    <t>Study of Anti-Competitive
Behaviour with reference to
Decided Case Laws under the
Competition Act 2002</t>
  </si>
  <si>
    <t>Prof. R Balakrishnan</t>
  </si>
  <si>
    <t>Understanding Legalities - Mergers,
Acquisitions and Combinations</t>
  </si>
  <si>
    <t>Jay Bhavesh Parekh</t>
  </si>
  <si>
    <t>The Role of the Competition
Commission of India in Tackling
Anti-Competitive Practices: An
Evaluation of the Commission’s
Effectiveness</t>
  </si>
  <si>
    <t>Jitendra Kumar</t>
  </si>
  <si>
    <t>Key Managerial Personnel: Section
203 of the Companies Act, 2013 - Two
Controversial Issues</t>
  </si>
  <si>
    <t>Human Resource Management,
Accounting and Artificial
Intelligence- A Promising Integration</t>
  </si>
  <si>
    <t>Talsaniya Gauravkumar Kanaiyalal</t>
  </si>
  <si>
    <t>Social Stock Exchange: New
Paradigm For Social Enterprises</t>
  </si>
  <si>
    <t>Dr. Pragati Mehra</t>
  </si>
  <si>
    <t>Acts considered to be ‘Other Misconduct’ by
Company Secretaries under Part IV of First
Schedule to the Company Secretaries Act, 1980</t>
  </si>
  <si>
    <t>2023_04</t>
  </si>
  <si>
    <t>Structuring Opportunities under
Foreign Exchange aspects of Investments
made from India and into India</t>
  </si>
  <si>
    <t>A.N.S. Vijay</t>
  </si>
  <si>
    <t>Green Washing and Green Blushing</t>
  </si>
  <si>
    <t>Manoj Sonawala</t>
  </si>
  <si>
    <t>Understanding Legalities: Role of a
Company Secretary in FEMA</t>
  </si>
  <si>
    <t>Sonika Bharati</t>
  </si>
  <si>
    <t>Achieving Economic Sustainability
through ESG</t>
  </si>
  <si>
    <t>A Sekar</t>
  </si>
  <si>
    <t>Transforming Corporate Governance:
The Impact of New Edge Technology
and Regulatory Revamp</t>
  </si>
  <si>
    <t>Nagesh Rudrakanthwar</t>
  </si>
  <si>
    <t>Cross-Border Insolvency</t>
  </si>
  <si>
    <t>Manasi Lad-Gudhate</t>
  </si>
  <si>
    <t>ESG &amp; Impact Investing: A Road to
Sustainability</t>
  </si>
  <si>
    <t>Pratiti Nayak</t>
  </si>
  <si>
    <t>Good Governance in Business</t>
  </si>
  <si>
    <t>Pran Nath Kumar</t>
  </si>
  <si>
    <t>Evolution of Digital Documentation –
an Observation</t>
  </si>
  <si>
    <t>Vikas Pansare</t>
  </si>
  <si>
    <t>Re-Engineering Regulation of Market:
How SEBI Deploys Data &amp; Tech</t>
  </si>
  <si>
    <t>Ms. Trisha Shreyashi</t>
  </si>
  <si>
    <t>ICT for Sustained and Gender Neutral
Economic Growth: Need for a Stronger
Telecom Sector in India in the Current 5G
Regime</t>
  </si>
  <si>
    <t>Dr. Manoj PK</t>
  </si>
  <si>
    <t>Corporate Compliance</t>
  </si>
  <si>
    <t>2023_03</t>
  </si>
  <si>
    <t>Social Stock Exchange (SSE) –
An Overview</t>
  </si>
  <si>
    <t>Shamik Dasgupta</t>
  </si>
  <si>
    <t>Corporate Bond Market Trends and
Challenges: The Role of a Corporate
Bond Market in an Economy</t>
  </si>
  <si>
    <t>Dr. Sridhar L S</t>
  </si>
  <si>
    <t>Payment to Directors in respect of
professional services rendered by
them-Some Perspectives on the Law</t>
  </si>
  <si>
    <t>Professional Misconduct</t>
  </si>
  <si>
    <t>2023_02</t>
  </si>
  <si>
    <t>Union Budget 2023-24 - An Exemplar of Progressive
And Inclusive Approach</t>
  </si>
  <si>
    <t>CS Ashish Mohan</t>
  </si>
  <si>
    <t>Analysing Anti-Competitive Agreements and
Cartels Under Competition Commission of India</t>
  </si>
  <si>
    <t>Sangeeta Panchal</t>
  </si>
  <si>
    <t>Digital Transformation &amp; Artificial Intelligence –
Future of Businesses</t>
  </si>
  <si>
    <t>C. B. Prabhumirashi</t>
  </si>
  <si>
    <t>Direct Selling Rules 2021 and Its Impacts &amp; Role of CS</t>
  </si>
  <si>
    <t>N. Balasubramanian</t>
  </si>
  <si>
    <t>Widening The Scope of Secretarial Audit &amp;
Compliance Management Regime</t>
  </si>
  <si>
    <t>Thomas K</t>
  </si>
  <si>
    <t>Material Responsible Business Conduct and
Sustainability Issues</t>
  </si>
  <si>
    <t>CS Bijan Kumar Dash</t>
  </si>
  <si>
    <t>Adopting ESG-Sensitive Lending Practices for
Sustainable Finance</t>
  </si>
  <si>
    <t>Timothy Lopes</t>
  </si>
  <si>
    <t>Regulatory Sandbox: A way of Innovative Revolution</t>
  </si>
  <si>
    <t>Pushkar Wadekar</t>
  </si>
  <si>
    <t>Issue &amp; Allotment Confusion – Companies Act vs.
Fema Regulations</t>
  </si>
  <si>
    <t>Dheeraj Kumar Sharma</t>
  </si>
  <si>
    <t>Lurking fear of the Unknown: Reconsidering Cyber
Security in the Digital Transformation Age</t>
  </si>
  <si>
    <t>Dr. Pinky Mistri</t>
  </si>
  <si>
    <t>Gender Budgeting</t>
  </si>
  <si>
    <t>2023_01</t>
  </si>
  <si>
    <t>EXPOSURE DRAFT OF ICSI SOCIAL AUDIT STANDARDS</t>
  </si>
  <si>
    <t>Social Audit</t>
  </si>
  <si>
    <t>INVESTORS AND PROXY FIRMS ARE CHANGING THE INDIAN CORPORATE GOVERNANCE LANDSCAPE</t>
  </si>
  <si>
    <t>Hetal Dalal</t>
  </si>
  <si>
    <t>STEWARDSHIP AND PROXY ADVISORS : QUALITY ENHANCERS IN GOVERNANCE</t>
  </si>
  <si>
    <t>J. N Gupta</t>
  </si>
  <si>
    <t>THE ROLE OF PROXY ADVISORY FIRMS</t>
  </si>
  <si>
    <t>Shriram Subramanian</t>
  </si>
  <si>
    <t>PROXY ADVISORY FIRMS IN INDIA: THE IMPACT AND THE WAY FORWARD</t>
  </si>
  <si>
    <t>Prof. Biju Varkkey</t>
  </si>
  <si>
    <t>GROWING ROLE OF PROXY ADVISORY FIRMS AS STEWARDS</t>
  </si>
  <si>
    <t>CS Preeti Grover</t>
  </si>
  <si>
    <t>UNDERSTANDING PROXY ADVISORY FIRMS</t>
  </si>
  <si>
    <t>Ketan Madia</t>
  </si>
  <si>
    <t>ROLE OF STEWARDSHIP AND PROXY FIRMS IN STRENGTHENING CORPORATE GOVERNANCE</t>
  </si>
  <si>
    <t>Dr. V. Balachandran</t>
  </si>
  <si>
    <t>The Role of Sustainable Stock Exchanges in
Promoting the Sustainable Development Goals</t>
  </si>
  <si>
    <t>Does Section 430 of the Companies Act, 2013
Completely Bar the Jurisdiction of Civil Courts?</t>
  </si>
  <si>
    <t>Dr. K R Chandratre</t>
  </si>
  <si>
    <t>Disciplinary Mechanism</t>
  </si>
  <si>
    <t>Type</t>
  </si>
  <si>
    <t>Summary</t>
  </si>
  <si>
    <t>CENTRAL BANK OF INDIA v. ELMOT
ENGINEERING CO &amp; ORS [SC]</t>
  </si>
  <si>
    <t>Companies Act,1956- Section 446- two recovery
suits filed by the bank in Andhra Pradeshcompany
went into winding up proceedings
and liquidator was appointed- leave of the
winding up court to prosecute suits in Andhra
Pradesh was sought- High Court transferred
the two suits to Bombay- whether tenable-
Held,No.</t>
  </si>
  <si>
    <t>AMIT SOMANI v. NATIONAL FINANCIAL
REPORTING AUTHORITY [NCLAT]</t>
  </si>
  <si>
    <t>appellant
was prosecuted by NFRA – appellant filed appeal
with delay of 147 days- whether delay to be
condoned-Held,No.</t>
  </si>
  <si>
    <t>IN RE: LINCON POLYMERS PRIVATE LIMITED &amp;
ANR [NCLAT]</t>
  </si>
  <si>
    <t>family
companies- scheme of demerger- first motion
rejected by NCLT- whether correct-Held,No.</t>
  </si>
  <si>
    <t>TORRENT PHARMACEUTICALS LTD v. INDORBIT
PHARMACEUTICALS P. LTD. &amp; ANR [DEL]</t>
  </si>
  <si>
    <t>TM Act</t>
  </si>
  <si>
    <t>Suit against trade dress infringementdefendant
proceeded exparte-judgement sought
on admission- whether judgement can be given-
Held,No.</t>
  </si>
  <si>
    <t>DEEN DAYAL UPADHYAY HOSPITAL v. SANGEETA
[DEL]</t>
  </si>
  <si>
    <t>Industrial Disputes Act,1947</t>
  </si>
  <si>
    <t>out sourced employeeterminated-
employee proved the continuance
service of 240 days- management failed to dislodge
the claim of continuous service- labour court
passed award in favour of the employee- whether
correct-Held, Yes.</t>
  </si>
  <si>
    <t>RAJ KUMAR v. FOOD CORPORATION OF INDIA &amp;
ORS [DEL]</t>
  </si>
  <si>
    <t>3 employees found
to be involved in huge shortage of wheat stockdifferent
degrees of punishment given- petitioner,
who was the kingpin, was terminated while
others were not- parity of punishment sought in
the appeal- whether parity of punishment can be
given-Held,No.</t>
  </si>
  <si>
    <t>MUNISH GROVER v. CONTAINER CORPORATION
OF INDIA LTD &amp; ORS [DEL]</t>
  </si>
  <si>
    <t>employee was
transferred – employee challenged the transferwhether
transfer is bad- Held,No.</t>
  </si>
  <si>
    <t>KSD ZONNE ENERGIE LLP v CANARA BANK[CCI]</t>
  </si>
  <si>
    <t>Competition Act, 2002</t>
  </si>
  <si>
    <t>Sections 3 (anti-competition
agreements) and 4 (abuse of dominance) – loan by
banks- allegations as to arbitrary increase in the rate
of interest, charging hidden interest, demanding
back interest, serving notice under SARFAESI
Act, withholding original documents- whether
constitute violation of Sections 3 and
4-Held, No.</t>
  </si>
  <si>
    <t>UMAR JAVEED &amp; ANR v. JAMMU &amp; KASHMIR BANK
[CCI]</t>
  </si>
  <si>
    <t>Sections 3 (anti-competition
agreements) and 4 (abuse of dominance) –
agreements between the bank and various entities
/institutions for providing financial assistance to
their employees- whether constitute violation of
Sections 3 and 4-Held,No.</t>
  </si>
  <si>
    <t>SUNDARAM INDUSTRIES LTD v. SUNDARAM
INDUSTRIES EMPLOYEE UNION [SC]</t>
  </si>
  <si>
    <t>change in working
condition- some workers disobey the changetermination
from service- whether tenable-Held,
No.</t>
  </si>
  <si>
    <t>MAHLE ANAND FILTER SYSTEM PVT LTD v. STATE
OF HIMACHAL PRADESH &amp; ORS [HP]</t>
  </si>
  <si>
    <t>merger of companiespetitioner
transferee company changed its name
post-merger – petitioner owned two MIG flatspetitioner
approached the revenue authorities to
record the change of name- authorities demanded
payment of stamp duty- whether tenable-Held,No</t>
  </si>
  <si>
    <t>ARUN HASTIMAL FIRODIA v. STATE OF
MAHARASHTRA &amp; ANR[BOM]</t>
  </si>
  <si>
    <t>management company failed
to implement the judgement of the labour courtcriminal
process issued against chairman of the
company- whether tenable- Held,No</t>
  </si>
  <si>
    <t>JUGAL KISHORE SARAFF v. CFM ASSET
RECONSTRUCTION PVT. LTD [NCLAT]</t>
  </si>
  <si>
    <t>CIRP
against corporate guarantors- NCLT admitted the
petition- objections raised as to its invocation to set
aside the admission - whether tenable- Held,No.</t>
  </si>
  <si>
    <t>FIGHT AGAINST CORRUPTION (NGO) &amp; ANR v.
AIRPORTS AUTHORITY OF INDIA &amp; ORS [CCI]</t>
  </si>
  <si>
    <t>Section 4- abuse of
dominance- airport parking services- rigging
alleged - whether tenable - Held,No.</t>
  </si>
  <si>
    <t>VINISH KHANNA v. M/S A&amp;T EUROPE SPA &amp; ORS
[CCI]</t>
  </si>
  <si>
    <t>Section 4- abuse of
dominance- construction of swimming pool of
world class standard- specification of materialsspecification
of suppliers of materials- whether
abuse of dominance- Held,No.</t>
  </si>
  <si>
    <t>K. GOPI v. THE SUB REGISTRAR [SC]</t>
  </si>
  <si>
    <t>Registration Act, 1908</t>
  </si>
  <si>
    <t>Tamil Nadu Registration
Rules – Rule 55A registration of sale deed-Requirement of establishing the title of the sellerwhether
valid- Held, No.</t>
  </si>
  <si>
    <t>GALLANT EQUIPMENT PVT LTD v. RASHMI
METALIKS LTD [CAL]</t>
  </si>
  <si>
    <t>Arbitration and Conciliation Act, 1996</t>
  </si>
  <si>
    <t>interim relief- respondent failed to
take delivery of the oven – petitioner feared
encashment of bank guarantee by the respondentpetitioner
approached the court for restraining
the respondent from encashing the bank
guarantee – whether injunction can be given-
Held, Yes.</t>
  </si>
  <si>
    <t>THE MANAGEMENT OF WORTH TRUST v. THE
SECRETARY WORTH TRUST WORKERS UNION[SC]</t>
  </si>
  <si>
    <t>Payment of Bonus Act, 1965</t>
  </si>
  <si>
    <t>Section 32- exempted
establishments- charitable trust- running
manufacturing units for profit- whether exempted
from the Act- Held, No.</t>
  </si>
  <si>
    <t>INSURANCE REGULATORY AND DEVELOPMENT
AUTHORITY OF INDIA v. SHRIRAM LIFE
INSURANCE COMPANY LTD [NCLAT]</t>
  </si>
  <si>
    <t>Sections 230-232 of the Companies Act,2013 read
with Section 35 of the Insurance Act- transferor
companies engaged in non-insurance businesstransferee
company engaged in insurance
business- amalgamation- whether prior approval
from IRADI required- Held, No</t>
  </si>
  <si>
    <t>QUANTUM MUTUAL FUND &amp; ORS v. ICICI
SECURITIES LIMITED &amp; ORS [NCLAT]</t>
  </si>
  <si>
    <t>Sections 230-232 of the Companies Act, 2013 read
with regulation 37 of SEBI (Delisting of Equity
Shares) Regulations, 2021- NCLT sanctioned
the scheme of amalgamation- objection of the appellant rejected- appellant not having requisite
shareholding to object- whether rejection is
correct-Held, Yes</t>
  </si>
  <si>
    <t>XYZ v. NAVODAYA VIDYALAYA SAMITI &amp; ANR [CCI]</t>
  </si>
  <si>
    <t>Competition Act, 2002- Section 4- abuse
of dominance- Section 3 - anti competitive
agreements- supply of goods/materials to PM Shree
scheme through bidding- release of RFP restricting
entry of entities- whether allegations tenable-Held,
No.</t>
  </si>
  <si>
    <t>XYZ v. ALPHABET INC. &amp; ORS [CCI]</t>
  </si>
  <si>
    <t>Competition Act, 2002- Section 4- abuse of
dominance- bundling of computer software
Microsoft Defender- preinstallation thereof in
computer systems - whether abuse of dominance-
Held, No.</t>
  </si>
  <si>
    <t>U.P. POWER CORPORATION LTD v. SATYA RAM &amp;
ANR [SC]</t>
  </si>
  <si>
    <t>Retirement of workers- dispute as to correct
age of workers- labour court directed payment
of compensation- High Court confirming the
order- correct age of workers ignored by High
Court- whether the judgement tenable-Held,
No.</t>
  </si>
  <si>
    <t>K.S. MEHTA v. MORGAN SECURITIES AND
CREDITS PVT. LTD [SC]</t>
  </si>
  <si>
    <t>NI Act</t>
  </si>
  <si>
    <t>Negotiable Instruments Act- section 141-
cheque dishonour- vicarious liability of
director- complaint did not contain specific
averments- trial court issued process- High Court
refused to quash the process- whether correct-
Held, No</t>
  </si>
  <si>
    <t>ENMAS GB POWER SYSTEMS PROJECTS LTD v.
MICRO AND SMALL ENTERPRISES FACILITATION
COUNCIL &amp; ORS [KANT]</t>
  </si>
  <si>
    <t>Micro Small and Medium Enterprises Development
Act- Section 18- dispute as to payment- MSFC
conducted conciliation proceedings – failure
of settlement- MSFC passed the award without
referring the parties to arbitration- whether the
award tenable-Held, No.</t>
  </si>
  <si>
    <t>BANK OF BARODA v FAROOQ ALI KHAN [SC]</t>
  </si>
  <si>
    <t>Insolvency and Bankruptcy Code, 2016- Section
95- insolvency resolution process of individual-
NCLT admitted the application- intervention of
High Court- High Court dismissed the insolvency
application filed against the respondent- whether
correct-Held,No.</t>
  </si>
  <si>
    <t>AJAY VIJ &amp; ANR v. ABHISHEK DUTTA [NCLAT]</t>
  </si>
  <si>
    <t>Insolvency and Bankruptcy Code, 2016-
liquidation-during CIRP CD converted into LLP- on
the basis of Form18 filed with MCA NCLT held CD to
have committed perjury - directed liquidator to file
criminal proceedings -whether correct-Held,No</t>
  </si>
  <si>
    <t>ADGST (SM) ARMY PURCHASE ORGANISATION v
GOKUL AGRO RESOURCES LTD &amp; ORS [CCI]</t>
  </si>
  <si>
    <t>Competition Act, 2002- Section 3- cartelisation –
OPs companies of same group- bidding processminor
difference in pricing- whether collusion-
Held,No</t>
  </si>
  <si>
    <t>XYZ v HP INDIA SALES PRIVATE LTD &amp; ORS [CCI]</t>
  </si>
  <si>
    <t>Competition Act, 2002- Section 3- bid riggingtenders
floated by Municipal Corporation of
Gurugram and Faridabad for procurement of
inkjet printers- OPs quoted prices for HP productswhether
involved in bid rigging- Held,No.</t>
  </si>
  <si>
    <t>Payment of Gratuity Act, 1972- Section 4(6)-
forfeiture of gratuity- misconduct involving moral
turpitude- whether conviction by criminal court
necessary-Held,No.</t>
  </si>
  <si>
    <t>Payment of Gratuity Act</t>
  </si>
  <si>
    <t>MAHARASHTRA STATE ROAD TRANSPORT
CORPORATION v. MAHADEO KRISHNA NAIK [SC]</t>
  </si>
  <si>
    <t>Termination of service of driver - accidentemployer
indulging in suppression of material facts
and advancing falsehood to justify the termination before the labour court- contrary stand taken by
the employer before the MACT – whether employer
indulged in suppressio veri and suggestio falsi-
Held, Yes.</t>
  </si>
  <si>
    <t>SAHAKARMAHARSHI BHAUSAHEB THORAT
SAHAKARI SAKHAR KARKHANA LTD v. THYSSEN
KRUPP INDUSTRIES INDIA P.LTD [SC]</t>
  </si>
  <si>
    <t>Arbitration Act, 1940- Section 30- claim of damages
outside the contract- whether allowable- Held,No</t>
  </si>
  <si>
    <t>KAMAL KISHOR SHRIGOPAL TAPARIA v. INDIA
ENER GEN PRIVATE LIMITED[SC]</t>
  </si>
  <si>
    <t>Negotiable Instruments Act- sections 138 &amp; 141-
vicarious liability of resigned director- appellant
resigned from the board before the dishonoured
cheques were issued- whether vicariously liable
-Held, No.</t>
  </si>
  <si>
    <t>DELHI CLOTH &amp; GENERAL MILLS CO. LTD v
UNION OF INDIA &amp; ORS.[SC]</t>
  </si>
  <si>
    <t>58A</t>
  </si>
  <si>
    <t>Companies (Acceptance of Deposit) Rules, 1975-
rule 3A- obligation to deposit 10% of the deposits
maturing during the year ending 31st March next
following-whether constitutionally valid-Held, yes.</t>
  </si>
  <si>
    <t>MOHAMMED ENTERPRISES (TANZANIA) LTD v
FAROOQ ALI KHAN &amp; ORS [SC]</t>
  </si>
  <si>
    <t>Insolvency and Bankruptcy Code,2016- CIRPacceptance
of resolution plan by CoC- intervention
by High Court under writ jurisdiction – whether
tenable-Held, No.</t>
  </si>
  <si>
    <t>ASSISTANT COMMISSIONER CGST v. PRADEEP
KABRA RESOLUTION PROFESSIONAL [NCLAT]</t>
  </si>
  <si>
    <t>Insolvency and Bankruptcy Code, 2016-CIRPresolution
plan approved- appellant’s claim was
settled at lesser value treating it as unsecured
creditor- whether the GST dues are secured debt-
Held No.</t>
  </si>
  <si>
    <t>WPIL LTD v. GAMMON INDIA LTD [NCLAT]</t>
  </si>
  <si>
    <t>Insolvency and Bankruptcy Code, 2016- CIRP
under Section 9- petition filed after the expiry of 3
years- dismissed as time barred- Whether correct-
Held, Yes.</t>
  </si>
  <si>
    <t>CHIEF REVENUE CONTROLLING OFFICER CUM
INSPECTOR GENERAL OF REGISTRATION, &amp; ORS
v P. BABU [SC]</t>
  </si>
  <si>
    <t>Indian Stamp Act</t>
  </si>
  <si>
    <t>Indian Stamp Act, 1882- Section 47A- determination
of value -undervaluation of sale deeds- deeds
valued at higher value without following the
prescribed procedure- High Court disallowed the
valuation determined by the authorities whether
correct-Held, Yes.</t>
  </si>
  <si>
    <t>MYPREFERRED TRANSFORMATION AND
HOSPITALITY PVT LTD v. FARIDABAD
IMPLEMENTS PVT. LTD[SC]</t>
  </si>
  <si>
    <t>Arbitration and Conciliation Act,1996- Section 34-
proviso- challenge to award- 3 months period of limitation expired on the last day of courts workingpetition
filed immediately on the day of opening of
court- whether benefit of additional 30 days can be
given -Held,No.</t>
  </si>
  <si>
    <t>RAJESH GEORGE v. HONDA MOTORCYCLE &amp;
SCOOTER INDIA PVT. LTD [CCI]</t>
  </si>
  <si>
    <t>Competition Act, 2002- Section 4- abuse of
dominance- dealers required to abandon other
scooter manufacturers dealership- dumping of
unpopular models- whether abuse of dominance-
Held,No.</t>
  </si>
  <si>
    <t>BEACH MINERAL PRODUCERS ASSOCIATION v
IREL (INDIA) LTD [CCI]</t>
  </si>
  <si>
    <t>Competition Act, 2002- Section 4- abuse of
dominance- sale of beach sand Ilmeniteallegations
of discriminatory conditions of sale and
excessive/discriminatory pricing, - whether abuse
of dominance- Held,No.</t>
  </si>
  <si>
    <t>WHATSAPP LLC v. COMPETITION COMMISSION OF
INDIA &amp; ORS. [NCLAT]</t>
  </si>
  <si>
    <t>Section 4 and 26- sharing
of user data- CCI issued directions with respect to
sharing of user data “for advertising purposes” and
“for purposes other than advertising”- 5 years ban
imposed on sharing of user data “for advertising
purposes” – monetary penalty also imposedappellants
sought stay of these directions- Whether
stay can be granted – Held Yes for the 5 year ban
only.</t>
  </si>
  <si>
    <t>PUNEET P. BHATIA VS ASREC (INDIA) LIMITED &amp;
ANR [NCLAT]</t>
  </si>
  <si>
    <t>Insolvency and Bankruptcy Code,2016- Sections
7 and 10A - CIRP by financial creditor- Date of
default mentioned in application falling within the
protected period- date of default amended later-
CIRP application admitted – whether tenable-Held
Yes.</t>
  </si>
  <si>
    <t>TAJINDER SINGH BHATHAL v. MRF LTD &amp; ORS
[NCLAT]</t>
  </si>
  <si>
    <t>Companies Act, 2013- section 59- ownership of
shares- suit pending in the civil court- company
petition also filed before NCLT- Appellant undertook
to withdraw the civil suit- civil suit withdrawn on
13.08.2022- NCLT dismissed the company petition
on 10.08.2022 as the suit was still pending in the
civil court- whether correct- Held,No.</t>
  </si>
  <si>
    <t>ABHIJIT REALTORS &amp; INFRAVENTURES PVT. LTD.
&amp; ANR v. ROHIT MEHRA [NCLAT]</t>
  </si>
  <si>
    <t>Insolvency and bankruptcy Code,2016- approval
of resolution plan- unsuccessful applicants
challenged the RP of the successful applicantwhether
tenable-Held,No.</t>
  </si>
  <si>
    <t>WINZO GAMES PVT LTD v GOOGLE LLC &amp; ORS [CCI]</t>
  </si>
  <si>
    <t>Competition Act, 2002- Section 4- abuse of
dominance- digital gaming platform- uploading of
apps of developers on Play store-various allegations
of abuse of dominance made-whether abuse of
dominance existed so as to warrant investigation
by DG- Held, Yes.</t>
  </si>
  <si>
    <t>XYZ v. WOODMAN ELECTRONICS INDIA PRIVATE
LTD [CCI]</t>
  </si>
  <si>
    <t>Competition Act, 2002- Section 4-abuse of
dominance- Chinese android head units- concealing
of country of origin in the products sold- use of
misleading tag line- whether competition issues-
Held,No.</t>
  </si>
  <si>
    <t>PRASAD TECHNOLOGY PARK PVT LTD v. SUBREGISTRAR
&amp; ORS [SC]</t>
  </si>
  <si>
    <t>Companies Act,1956- sections 21&amp;23- change of
name of company- whether involves transfer of
property-Held,No.</t>
  </si>
  <si>
    <t>KAILASH MOTILAL KAKRANIA &amp; ANR v. APURVA
OIL AND INDUSTRIES PVT LTD [NCLAT]</t>
  </si>
  <si>
    <t>Insolvency and Bankruptcy Code,2016- section
7- CIRP by financial creditor- counter claim of
corporate debtor- NCLT rejected the application
on the ground of wrong calculation of interest and
counter claim- whether correct-Held, No.</t>
  </si>
  <si>
    <t>SHRIRAM INVESTMENTS v. THE COMMISSIONER
OF INCOME TAX -III, CHENNAI [SC]</t>
  </si>
  <si>
    <t>Income Tax</t>
  </si>
  <si>
    <t>Income tax Act,1961- section 139- filing of two
revised returns- second revised return filed after
the prescribed period- assessing officer rejected
the second revised return and completed the
assessment- on appeal ITAT remanded the case
back to the assessing officer- revenue appealed
to the High Court against the remand which was
allowed- whether the High Court was correct-Held,
Yes.</t>
  </si>
  <si>
    <t>RUGBY RENERGY PVT. LTD v. SREI EQUIPMENT
FINANCE LTD [NCLAT]</t>
  </si>
  <si>
    <t>Insolvency and Bankruptcy Act,2016- appealappeal
filed with 15 days delay- refiled with 185
days delay- whether the delay could be condoned-
Held,No.</t>
  </si>
  <si>
    <t>PREM TRADING COMPANY &amp; ANR v. RAMCHANDRA
DALLARAM CHOUDHARY &amp; ORS [NCLAT]</t>
  </si>
  <si>
    <t>Insolvency and Bankruptcy Act,2016- resolution
plan- two resolution applicants- plan of one
resolution applicant approved by CoC and the
other was rejected- whether then rejection was
correct- Held, Yes</t>
  </si>
  <si>
    <t>S.D. MANOHARA v. KONKAN RAILWAY
CORPORATION LTD[SC]</t>
  </si>
  <si>
    <t>Employee submitted resignation letter- later
withdrew the same before acceptance- employer
rejected the withdrawal of rejection letter- whether
correct- Held,No</t>
  </si>
  <si>
    <t>The Companies (Accounts) Amendment Rules,
2025</t>
  </si>
  <si>
    <t>MCA</t>
  </si>
  <si>
    <t>The Companies (Indian Accounting Standards)
Amendment Rules, 2025</t>
  </si>
  <si>
    <t>Reporting on FIRMS portal – Issuance of Partly
Paid Units by Investment Vehicles</t>
  </si>
  <si>
    <t>Withdrawal of Master Circular on Deendayal
Antyodaya Yojana – National Urban Livelihoods
Mission (DAY-NULM) and related circulars</t>
  </si>
  <si>
    <t>Alteration in the name of “North East Small
Finance Bank Limited” to “slice Small Finance
Bank Limited” in the Second Schedule to the
Reserve Bank of India Act, 1934</t>
  </si>
  <si>
    <t>Exim Bank’s GOI-supported Line of Credit
(LOC) for USD 700 million to the Govt. of
Mongolia (GO-MNG), for financing construction
of Crude Oil Refinery Plant in Mongolia</t>
  </si>
  <si>
    <t>Reserve Bank of India (Digital Lending)
Directions, 2025</t>
  </si>
  <si>
    <t>Investments by Foreign Portfolio Investors in
Corporate Debt Securities through the General
Route – Relaxations</t>
  </si>
  <si>
    <t>Amendments to Directions - Compounding of
Contraventions under FEMA, 1999</t>
  </si>
  <si>
    <t>Reporting of HSN codes in Table 12 and
list of documents in Table 13 of GSTR-
1/1A</t>
  </si>
  <si>
    <t>Advisor y for Biometric -Based Aadhaar
Authentication and Document
Verification for GST Registration
Applicants of Sikkim</t>
  </si>
  <si>
    <t>Invoice -wise Reporting Functionalit y
in Form GSTR-7 on portal -reg</t>
  </si>
  <si>
    <t>Updates in Refund Filing Process
for various refund categories -Reg</t>
  </si>
  <si>
    <t>Updates in Refund Filing Process
for Recipients of Deemed Export</t>
  </si>
  <si>
    <t xml:space="preserve">Advisor y on Appeal withdrawal
with respect to Waiver scheme
</t>
  </si>
  <si>
    <t>Advisor y on reporting values in
Table 3.2 of GSTR-3B</t>
  </si>
  <si>
    <t>Amendment in Companies (Compromises,
Arrangements and Amalgamations) Rules, 2016
[CAA Rules]</t>
  </si>
  <si>
    <t>Processing of Regulatory Authorisations/
Licenses/ Approvals through PRAVAAH</t>
  </si>
  <si>
    <t>Dispensation of `100 and `200 denomination
banknotes through ATMs</t>
  </si>
  <si>
    <t>Master Direction on Framework of incentives
for Currency Distribution &amp; Exchange Scheme
for bank branches including currency chests</t>
  </si>
  <si>
    <t>Note Sorting Machines: Standards issued by the
Bureau of Indian Standards -Revised Timeline
for Implementation</t>
  </si>
  <si>
    <t>Exports through warehouses in ‘Bharat Mart’
in UAE – relaxations</t>
  </si>
  <si>
    <t>Master Directions - Compounding of
Contraventions under FEMA, 1999</t>
  </si>
  <si>
    <t>Circular - Migration to '.bank.in' domain</t>
  </si>
  <si>
    <t>Basel III Framework on Liquidity Standards
– Liquidity Coverage Ratio (LCR) – Review of
haircuts on High Quality Liquid Assets (HQLA)
and review of composition and run-off rates
on certain categories of deposits</t>
  </si>
  <si>
    <t>Opening of and operation in deposit accounts of
minors</t>
  </si>
  <si>
    <t>Penal Interest on shortfall in CRR and SLR
requirements-Change in Bank Rate</t>
  </si>
  <si>
    <t>Advisory on Case Insensitivity in IRN
Generation</t>
  </si>
  <si>
    <t>Advisory on reporting values in Table 3.2
of GSTR-3B</t>
  </si>
  <si>
    <t>Gold Monetization Scheme (GMS), 2015 -
Amendment</t>
  </si>
  <si>
    <t>Master Directions - Reserve Bank of India
(Priority Sector Lending – Targets and
Classification) Directions, 2025</t>
  </si>
  <si>
    <t>Advisor y: Enhancements in Biometric
Functionalit y - Allowing Directors to opt
for Biometric Authentication in their Home
State</t>
  </si>
  <si>
    <t>The Companies (Prospectus and Allotment of
Securities) Amendment Rules, 2025</t>
  </si>
  <si>
    <t>Timelines for deployment of funds collected by
Asset Management Companies (AMCs) in New
Fund Offer (NFO) as per asset allocation of the
scheme</t>
  </si>
  <si>
    <t>Opening of Demat Account in the name of
Association of Persons</t>
  </si>
  <si>
    <t>Foreign Exchange Management (Manner
of Receipt and Payment) (Amendment)
Regulations, 2025</t>
  </si>
  <si>
    <t>ADVISORY ON E-WAY BILL GENERATION FOR
GOODS UNDER CHAPTER 71</t>
  </si>
  <si>
    <t>ADVISORY FOR GST REGISTRATION PROCESS
(RULE 8 OF CGST RULES, 2017)</t>
  </si>
  <si>
    <t>Guidelines For Funding Research and Studies,
Workshops and Conferences etc. Under The Plan
Scheme "Corporate Data Management" of The
Ministry of Corporate Affairs</t>
  </si>
  <si>
    <t>Foreign Exchange Management (Foreign
Currency Accounts by a person resident in
India) (Fifth Amendment) Regulations, 2025</t>
  </si>
  <si>
    <t>Foreign Exchange Management (Mode
of Payment and Reporting of Non- Debt
Instruments) (Third Amendment) Regulations,
2025</t>
  </si>
  <si>
    <t>Master Direction - Reserve Bank of India
(Non-resident Investment in Debt Instruments)
Directions, 2025</t>
  </si>
  <si>
    <t>ENABLING APPLICATION FOR RECTIFICATION AS
PER NOTIFICATION 22/2024-CT, DATED 08.10.2024</t>
  </si>
  <si>
    <t>IMPLEMENTATION OF MANDATORY HSN CODE
SELECTION IN GSTR-1 &amp; GSTR-1A</t>
  </si>
  <si>
    <t>ATTENTION – HARD LOCKING OF AUTOPOPULATED
LIABILITY IN GSTR-3B</t>
  </si>
  <si>
    <t>The Companies (Accounts) Second Amendment
Rules, 2024</t>
  </si>
  <si>
    <t>Introduction of a Mutual Funds Lite (MF Lite)
framework for passively managed schemes of
Mutual Funds</t>
  </si>
  <si>
    <t>ADVISORY ON MANDATORY SEQUENTIAL
FILING OF GSTR-7 RETURNS</t>
  </si>
  <si>
    <t>ADVISORY: TIME LIMIT FOR REPORTING
E-INVOICE ON THE IRP PORTAL – LOWERING
OF THRESHOLD TO ANNUALISED
AGGREGATE TURNOVER (AATO) 10 CRORES
AND ABOVE</t>
  </si>
  <si>
    <t>ADVISORY FOR FORM GST DRC-03A</t>
  </si>
  <si>
    <t>Authority</t>
  </si>
  <si>
    <t>Judgement</t>
  </si>
  <si>
    <t>Adjudication order for violation of Section
134(3)(h) of the Companies Act, 2013 in the
matter of BGR MINING &amp; INFRA LIMITED</t>
  </si>
  <si>
    <t>ROC, Hydrabad</t>
  </si>
  <si>
    <t>ROC Hyderabad issued an adjudication order
dated 6th May, 2025, in the matter of BGR Mining
&amp; Infra Limited for violating Section 134(3)(h) of
the Companies Act, 2013, as the company failed to
disclose particulars of lease rentals paid to directors
and their relatives in the form AOC-2 attached to
the Board Report for the FY 2016-17 to FY 2018-19.
The Adjudication Authority imposed the penalty
of `3,00,000 upon the company, for each financial
year from 2016-17 to 2018-19 and penalty of `50,000
each was imposed on the Managing Director and the
Company Secretary for FY 2016-17. Further, a penalty
of `50,000 imposed on each of seven directors and on
one Company Secretary for FY 2017-18 and FY 2018-
19 respectively for their defaults</t>
  </si>
  <si>
    <t>Adjudication order for violation of Section
29(1) of the Companies Act, 2013 in the matter
of NEPTUNE PETROCHEMICALS LIMITED</t>
  </si>
  <si>
    <t>ROC, Ahmedabad</t>
  </si>
  <si>
    <t>ROC Ahmedabad issued an adjudication order dated
13th May, 2025, in the matter of Neptune Petrochemicals
Limited for violating Section 29(1) of the Companies Act,
2013 as the company delayed the dematerialization of
shares issued in physical form. The Adjudicating Officer
imposed a penalty of `1,19,000 upon the company and a
penalty of `50,000 on the Managing Director in default</t>
  </si>
  <si>
    <t>Adjudication order for violation of Section
203(1) of the Companies Act, 2013 in the matter
of SAMYAMA JYOTHI SOLAR ENERGY
PRIVATE LIMITED</t>
  </si>
  <si>
    <t>ROC Hyderabad issued an adjudication order dated
15th May, 2025, in the matter of Samyama Jyothi Solar
Energy Private Limited for violating Section 203(1)
of the Companies Act, 2013 as the company failed to
appoint the whole-time Company Secretary within
the stipulated timeframe. The Adjudicating Authority
imposed a penalty of `5,00,000 upon the company and
`1,96,000 each on two directors in default</t>
  </si>
  <si>
    <t>Adjudication order for violation of Section 12 of
the Companies Act, 2013 in the matter of ALPS
LIFE SCIENCES PRIVATE LIMITED</t>
  </si>
  <si>
    <t>ROC, Delhi</t>
  </si>
  <si>
    <t>ROC Delhi issued an adjudication order dated 16th May,
2025, in the matter of Alps Life Sciences Private Limited
for violating Section 12(1) of the Companies Act, 2013 as
the company failed to maintain its registered office. The
Adjudicating Authority imposed a penalty of `50,000 upon
the company and `50,000 each on two directors for default</t>
  </si>
  <si>
    <t>Adjudication order for violation of Section
12 of the Companies Act, 2013 in the matter
of PRATEEK REALTORS INDIA PRIVATE
LIMITED</t>
  </si>
  <si>
    <t>ROC Delhi issued an adjudication order dated 16th May,
2025, in the matter of Prateek Realtors India Private
Limited for violating Section 12(1) of the Companies Act,
2013 as the company failed to maintain its registered
office. The Adjudicating Authority imposed a penalty of
`1,00,000 upon the company and `1,00,000 each on its
two directors in default.</t>
  </si>
  <si>
    <t>Adjudication order for violation of Section
158 of the Companies Act, in the matter of
VAISHALI PROFICIENT NIDHI LIMITED</t>
  </si>
  <si>
    <t>ROC, Patna</t>
  </si>
  <si>
    <t>ROC Patna issued an adjudication order dated 30th
May, 2025 in the matter of Vaishali Proficient Nidhi
Limited as its directors failed to include the Director’s
Identification Number (DIN) in the annexures to the
financial statements for the financial years from 2014-
15 to 2018-19. The Adjudicating Authority imposed a
penalty of `2,50,000 upon the company and penalties
ranging from `50,000 to `2,00,000 on its six directors
for their respective period of default.</t>
  </si>
  <si>
    <t>Adjudication order for violation of Section 158
of the Companies Act, 2013 in the matter of
TILAK PROFICIENT NIDHI LIMITED</t>
  </si>
  <si>
    <t>ROC Patna issued an adjudication order dated 30th
May, 2025 in the matter of Tilak Proficient Nidhi
Limited as its directors failed to include the Director’s
Identification Number (DIN) in the annexures to the
financial statements for the financial years from 2014-
15 to 2018-19, thus violating the provisions of Section
158 of the Companies Act, 2013. The Adjudicating
Authority imposed a penalty of `2,50,000 upon the
company and penalties ranging from `50,000 to
`2,00,000 on its six directors for their respective
period of default.</t>
  </si>
  <si>
    <t>Adjudication order for violation of Section
12 of the Companies Act, 2013 in the
matter of MANIKRAJ MOTORS PRIVATE
LIMITED</t>
  </si>
  <si>
    <t>ROC Patna issued an adjudication order dated 30th
May, 2025 in the matter of Manikraj Motors Private
Limited, as the company failed to maintain a registered
office of the company, thus violating the provisions
of Section 12(1) of the Companies Act, 2013. The
Adjudicating Authority imposed a penalty of `1,00,000 upon the company and `1,00,000 each on the two
directors in default.</t>
  </si>
  <si>
    <t>Adjudication order for violation of Section 118
of the Companies Act, 2013 in the matter of
TILAK PROFICIENT NIDHI LIMITED</t>
  </si>
  <si>
    <t>ROC Patna issued an adjudication order dated 30th May
2025 in the matter of Tilak Proficient Nidhi Limited for
violation of Section 118 of the Companies Act, 2013 for
non-maintenance of proper minutes books of General
Meetings and other company meetings since its incorporation.
The Adjudicating Authority imposed a penalty
of `25,000 upon the company `5,000 each on eight directors
in default.</t>
  </si>
  <si>
    <t>Adjudication order for violation of Section 203 of
Companies Act, 2013 in the matter of RS. PABBLA
CONSTRUCTIONS PRIVATE LIMITED</t>
  </si>
  <si>
    <t>RD, South East</t>
  </si>
  <si>
    <t>In the matter of RS. Pabbla Constructions Private
Limited the RD (SOUTH EAST) vide order dated 19th
May, 2025 after considering the facts of the case, rejected
the appeal against the RoC order for violation of Section
203 of the Companies Act, 2013.</t>
  </si>
  <si>
    <t>Adjudication order for violation of Section 203 of
Companies Act, 2013 in the matter of KAUTILYA
WAREHOUSING PRIVATE LIMITED</t>
  </si>
  <si>
    <t>In the matter of Kautilya Warehousing Private Limited
the RD (SOUTH EAST) vide order dated 23rd May,
2025 after considering the facts of the case, Reduced the
quantum of penalty amount to 40% of the RoC order to
`2,00,000 upon the company and 20% of the RoC order
to `1,00,000 upon two of the directors in default for violation
of Section 203 of the Companies Act, 2013</t>
  </si>
  <si>
    <t>Adjudication order for violation of Section 89 of
Companies Act, 2013 in the matter of CREDIL
TECHNOLOGIES PRIVATE LIMITED</t>
  </si>
  <si>
    <t>In the matter of Credil Technologies Private Limited the
RD (SOUTH EAST) vide order dated 28th May, 2025 after
considering the facts of the case, Reduced the quantum
of penalty amount of the RoC order to `1,00,000 upon
the company and `40,000 upon five directors in default
for violation of Section 89 of the Companies Act, 2013</t>
  </si>
  <si>
    <t>Adjudication Order for violation of Section
12 of the Companies Act, 2013 in the
matter of DIVYAM INFRACON PRIVATE
LIMITED</t>
  </si>
  <si>
    <t>ROC Ahmedabad issued an adjudication order
dated 02nd April, 2025 in the matter of Divyam
Infracon Private Limited for not filing E- Form
ACTIVE and thus violating rule 25A of the
Companies (Incorporation) Rules, 2014, read
with Section 12(1) of the Companies Act, 2013.
The Adjudicating Authority imposed penalty of
`1,00,000 each upon the company and on three of
the Directors in default.</t>
  </si>
  <si>
    <t>Adjudication Order for violation of Section 12
of the Companies Act, 2013 in the matter of
ECOSPACE COMMODITIES TRADE PRIVATE
LIMITED</t>
  </si>
  <si>
    <t>ROC Delhi issued an adjudication order dated
16th April, 2025 in the matter of Ecospace
Commodities Trade Private Limited for not
maintaining the Registered Office of the company
and thus violating the provisions of Section 12
of the Companies Act, 2013. The Adjudicating
Authority imposed penalty of `50,000 each upon
the company and on three of the Directors for
such default</t>
  </si>
  <si>
    <t>Adjudication Order for violation of Section 12
of the Companies Act, 2013 in the matter of
SHIVNATH HOLDINGS PRIVATE LIMITED</t>
  </si>
  <si>
    <t>ROC Delhi issued an adjudication order dated
16th April, 2025 in the matter of Shivnath
Holdings Private Limited for not mentioning
the CIN on letter head of the Company and
thus violating the provisions of Section 12(3)C
of the Companies Act, 2013. The Adjudicating
Authority imposed penalty of `2,000 each upon
the company and on two of the Directors for such
default.</t>
  </si>
  <si>
    <t>Adjudication Order for violation of Section 155
of the Companies Act, 2013 in the matter of
PARITOSH CANNING (application filed sou
moto)</t>
  </si>
  <si>
    <t>Mr. Paritosh Canning has filed sou-moto
application as he was holding more than two DINs
and thus violating the provisions of section 155 of
the Companies Act, 2013, after hearing the dispute
ROC Kolkata issued adjudication order dated 21st
April, 2025 and imposed the penalty of `2,19,000
upon Mr. Paritosh Canning for default.</t>
  </si>
  <si>
    <t>Adjudication Order for violation of Section 90
of the Companies Act, 2013 in the matter of
HANKOOK LATEX PRIVATE LIMITED</t>
  </si>
  <si>
    <t>ROC, Ernakulum</t>
  </si>
  <si>
    <t>ROC Ernakulum issued adjudication order dated
21st April, 2025 in the matter of Hankook Latex
Private Limited as its two SBOs did not declared
their interest in form BEN-1 within timelines and
thus violated section 90(4) of the Companies Act,
2013. The Adjudicating Authority imposed penalty
of `2,00,000 each upon two SBOs for not declaring
their interest in form BEN-1</t>
  </si>
  <si>
    <t>Adjudication Order for violation of Section 155
of the Companies Act, 2013 in the matter of
SANJAY BASU (application filed sou-moto)</t>
  </si>
  <si>
    <t>ROC, Kolkata</t>
  </si>
  <si>
    <t>Mr. Sanjay Basu has filed sou-moto application
as he was holding more than two DINs and thus
violating the provisions of section 155 of the
Companies Act, 2013, after hearing the dispute
ROC Kolkata issued adjudication order dated 22nd
April, 2025 and imposed the penalty of `2,64,500
upon Mr. Sanjay Basu for default.</t>
  </si>
  <si>
    <t>Adjudication Order for violation of Section 12
of the Companies Act, 2013 in the matter of
KALINGA TREXIM PRIVATE LIMITED</t>
  </si>
  <si>
    <t>RD, East</t>
  </si>
  <si>
    <t>In the matter of Kalinga Trexim Private Limited
the RD (EAST) vide order dated 16th April, 2025
after considering the facts of the case dismissed the appeal against the RoC order and ordered
to pay penalty of `4,00,000 as imposed upon
the Company and three directors in default
for violation of Section 12 of the Companies
Act, 2013.</t>
  </si>
  <si>
    <t>Adjudication Order for violation of Section 158
of the Companies Act, 2013 in the matter of
KALINGA TREXIM PRIVATE LIMITED</t>
  </si>
  <si>
    <t>In the matter of Kalinga Trexim Private Limited
the RD (EAST) vide order dated 16th April, 2025
after considering the facts of the case dismissed
the appeal against the RoC order and ordered
to pay penalty of `5,50,000 imposed upon
the Company and three directors in default
for violation of Section 158 of the Companies
Act, 2013.</t>
  </si>
  <si>
    <t>Adjudication Order for violation of Section
143 of the Companies Act, 2013 in the
matter of KAUSALYA AVENUES PRIVATE
LIMITED</t>
  </si>
  <si>
    <t>In the matter of Kausalya Avenues Private Limited
the RD (SOUTH EAST) vide order dated 16th
April, 2025 after considering the facts of the
case rejected the appeal against the RoC order
and ordered to refile the appeal based on the
decision of the Hon’ble Supreme Court of India
for violation of Section 143 of the Companies
Act, 2013.</t>
  </si>
  <si>
    <t>Adjudication Order for violation of Section 143
of the Companies Act, 2013 in the matter of
NALGONDA REALTORS PRIVATE LIMITED</t>
  </si>
  <si>
    <t>In the matter of Nalgonda Realtors Private
Limited the RD (SOUTH EAST) vide order dated
16th April, 2025 after considering the facts of the
case rejected the appeal against the RoC order
and ordered to refile the appeal based on the
decision of the Hon’ble Supreme Court of India
for violation of Section 143 of the Companies
Act, 2013</t>
  </si>
  <si>
    <t>Adjudication Order for violation of Section
143 of the Companies Act, 2013 in the
matter of KAPIL PROPERTY DEVELOPERS
LIMITED</t>
  </si>
  <si>
    <t>In the matter of Kapil Property Developers
Limited the RD (SOUTH EAST) vide order dated
16th April, 2025 after considering the facts of the
case rejected the appeal against the RoC order
and ordered to refile the appeal based on the
decision of the Hon’ble Supreme Court of India
for violation of Section 143 of the Companies
Act, 2013.</t>
  </si>
  <si>
    <t>Adjudication Order for violation of Section 203
of the Companies Act, 2013 in the matter of
SUTARA ROADS &amp; INFRA LIMITED</t>
  </si>
  <si>
    <t>In the matter of Sutara Roads &amp; Infra Limited
the RD (SOUTH EAST) vide order dated 04th
April, 2024 after considering the facts of the case
Reduced the quantum of penalty amount of the
RoC order to `5,00,000 upon the Company and
three of the directors in default for violation of
section 203 of the Companies Act, 2013.</t>
  </si>
  <si>
    <t>Adjudication Order for violation of Section 155
of the Companies Act, 2013 in the matter of
MR. KRISHNA AGARWAL</t>
  </si>
  <si>
    <t>In the matter of Krishna Agarwal the RD (SOUTH
EAST) vide order dated 16th April, 2024 after
considering the facts of the case dismissed the
appeal against the RoC order and ordered to pay
penalty `2,21,500 for violation of section 155 of the
Companies Act, 2013.</t>
  </si>
  <si>
    <t>Adjudication Order for violation of Section 90
of the Companies Act, 2013 in the matter of
TRISTAR TRANSPORT (INDIA) PRIVATE
LIMITED</t>
  </si>
  <si>
    <t>ROC Ernakulam issued adjudication order dated 27th
February, 2025 in the matter of Tristar Transport
(India) Private Limited for delay in filing form BEN -2
and in issuing notice in form BEN-4 for identifying
the beneficial owner and thus violated the provisions
of Section 90(4A) of the Companies Act, 2013. The
Adjudicating Authority imposed penalty of `5,00,000
upon the company and `1,00,000 each upon three
directors &amp; `68,200 on one director. Penalty of
`2,00,000 imposed on SBO for such default.</t>
  </si>
  <si>
    <t>Adjudication order for violation of Section 203
of the Companies Act, 2013 in the matter of
MECWEL POWER PRIVATE LIMITED</t>
  </si>
  <si>
    <t>In the matter of Mecwel Power Private Limited the
RD (SOUTH EAST) vide order dated 13th March,
2025 after considering the facts of the case rejected
the appeal against the RoC order and ordered to
pay the penalty of `15,00,000 imposed upon the
Company and two directors in default for violation
of Section 203 of the Companies Act, 2013</t>
  </si>
  <si>
    <t>Adjudication order for violation of Section 173 of
the Companies Act, 2013 in the matter of WATER
AND SANITATION (INDIA) FOR URBAN POOR</t>
  </si>
  <si>
    <t>In the matter of Water &amp; Sanitation (INDIA) for
Urban Poor the RD (SOUTH EAST) vide order dated
31st January, 2025 after considering the facts of the
case Reduced the quantum of penalty amount of the
RoC order to `2,85,000 upon the Company and four
directors in default for violation of Section 173 of the
Companies Act, 2013.</t>
  </si>
  <si>
    <t>Adjudication order for violation of Section 138
of the Companies Act, 2013 in the matter of
KANORIA PLASCHEM LIMITED</t>
  </si>
  <si>
    <t>In the matter of Konoria Plaschem Limited the RD
(SOUTH EAST) vide order dated 31st January, 2025
after considering the facts of the case Reduced the
quantum of penalty amount of the RoC order to
`85,000 upon the Company and one director in
default for violation of Section 138 of the Companies
Act, 2013.</t>
  </si>
  <si>
    <t>Adjudication order for violation of Section 135 &amp;
134 of the Companies Act, 2013 in the matter of
SADDLES INTERNATIONAL AUTOMOTIVE &amp;
AVIATION INTERIORS PRIVATE LIMITED</t>
  </si>
  <si>
    <t>In the matter of Saddles International Automotive
&amp; Aviation Interiors Private Limited the RD
(SOUTH EAST) vide order dated 8th January, 2025
after considering the facts of the case Reduced the
quantum of penalty amount of the RoC order to
`32,72,000 upon the Company and two directors
in default for violation of Section 135 &amp; 134 of the
Companies Act, 2013</t>
  </si>
  <si>
    <t>Adjudication order for violation of Section 12
of the Companies Act, 2013 in the matter of
DEVKRIPA TRADELINK PRIVATE LIMITED</t>
  </si>
  <si>
    <t>In the matter of Devkripa Tradelink Private Limited
the RD (SOUTH EAST) vide order dated 17th March,
2025 after considering the facts of the case dismissed
the appeal against the RoC order and ordered to pay
the penalty of `1,50,000 imposed upon the Company
and two directors in default for violation of Section
12 of the Companies Act, 2013.</t>
  </si>
  <si>
    <t>Adjudication order for violation of Section 42, 55
&amp; 62 of the Companies Act, 2013 in the matter of
AARYAK JEWELLERY PRIVATE LIMITED</t>
  </si>
  <si>
    <t>In the matter of Aaryak Jewellery Private Limited the
RD (SOUTH EAST) vide order dated 24th March, 2025
after considering the facts of the RoC order, the RD
(South East) not modified the penal amount imposed
by ROC for violation of Section 42 of the Companies
Act, 2013. However, RD (South East) modified the
penalty amount imposed for violation of section 55 &amp;
62 of the Companies Act, 2013 to `2,85,000 imposed
upon the Company and four directors in default</t>
  </si>
  <si>
    <t>Adjudication order for violation of Section 56
(4) of the Companies Act, 2013 in the matter of
RIVER MOBILITY PRIVATE LIMITED</t>
  </si>
  <si>
    <t>In the matter of River Mobility Private Limited the
RD (SOUTH EAST) vide order dated 26th March,
2025 after considering the facts of the case Reduced
the quantum of penalty amount of the RoC order
to `1,00,000 upon the Company and two directors
in default for violation of Section 56 (4) of the
Companies Act, 2013.</t>
  </si>
  <si>
    <t>Adjudication Order for violation of Section 92 of the
Companies Act, 2013 in the matter of MOONLIGHT
ASSOCIATES LIMITED</t>
  </si>
  <si>
    <t>ROC, Guwahati</t>
  </si>
  <si>
    <t>ROC Guwahati issued an adjudication order dated 05th
February, 2025 in the matter of Moonlight Associates
Limited as it failed to file its Annual Returns from the
FY 2014-15 to 2021-22 and thus violating the provisions
of Section 92(5) of the Companies Act, 2013. The
Adjudication Authority imposed penalties of `2,10,000,
`199,600, `1,63,000, `1,26,500, and `90,000 on the
company for defaults in each respective financial year
from 2017-18 to 2021-22. Additionally, penalty of `60,000
was imposed on one of the directors of the company for
each Financial Year from 2017-18 to 2021-22.</t>
  </si>
  <si>
    <t>Adjudication Order for violation of Section 12 of the
Companies Act, 2013 in the matter of MOONLIGHT
ASSOCIATES LIMITED'</t>
  </si>
  <si>
    <t>ROC Guwahati issued an adjudication order dated 05th
February, 2025 in the matter of Moonlight Associates
Limited for not maintaining the Registered Office of the
company and thus violating the provisions of Section 12
of the Companies Act, 2013. The Adjudicating Authority
imposed penalty of `1,00,000 each upon the company and
on one of the Directors in default.</t>
  </si>
  <si>
    <t>Adjudication Order for violation of Section 137 of the
Companies Act, 2013 in the matter of MOONLIGHT
ASSOCIATES LIMITED</t>
  </si>
  <si>
    <t>ROC Guwahati issued an adjudication order dated 05th
February, 2025 in the matter of Moonlight Associates
Limited as it failed to file its Financial Statements
from the FY 2013-14 to 2021-22 and thus violating the
provisions of Section 137(1) of the Companies Act,
2013. The Adjudication Authority imposed penalties
of `2,02,700, `166,100, `1,29,600, and `93,100 on the
company for defaults in each respective financial year
from 2018-19 to 2021-22. Additionally, penalty of `60,000
was imposed on one of the Directors of the company for
each Financial Year from 2018-19 to 2021-22 respectively.</t>
  </si>
  <si>
    <t>Adjudication Order for violation of Section 158 of
the Companies Act, 2013 in the matter of EC NIDHI
LIMITED (application filed suo-motu)</t>
  </si>
  <si>
    <t>EC Nidhi Limited has filed suo-motu applications for
not mentioning the DIN of directors in the Financial
Statement for the year ended 31.03.2020, 31.03.2021 and
31.03.2022 attached with AOC-4 resulting the violation
of Section 158 of the Companies Act, 2013 and liable
for penalty under Section 172 of the Companies Act,
2013. After hearing the dispute ROC Ernakulam issued multiple adjudication orders dated 06th February, 2025 and
imposed penalty of `50,000 each upon the company and
on one of the Directors in default for each financial year
respectively.</t>
  </si>
  <si>
    <t>Adjudication Order for violation of Section 158 of the
Companies Act, 2013 in the matter of THAZHAYIL
NIDHI LIMITED (application filed suo-motu)</t>
  </si>
  <si>
    <t>Thazha Yil Nidhi Limited has filed suo-motu application
for not mentioning the DIN of directors in the Financial
Statement for the year ended 31.03.2016 attached with
AOC-4 and thus violating the provisions of Section 158
of the Companies Act, 2013 and liable for penalty under
Section 172 of the Companies Act, 2013. After hearing the
dispute ROC Ernakulam issued adjudication order dated
06th February, 2025 and imposed penalty of `50,000 each
upon the company and on three of the Directors in default.</t>
  </si>
  <si>
    <t>Adjudication order for violation of Section 12
of the Companies Act, 2013 in the matter of
ARISEBHAVISHYA INDIA MUTUAL BENEFIT
NIDHI LIMITED</t>
  </si>
  <si>
    <t>ROC, Chandigarh</t>
  </si>
  <si>
    <t>ROC Chandigarh issued an adjudication order dated 10th
February, 2025 in the matter of Arisebhavishya India Mutual
Benefit Nidhi Limited for not maintaining the Registered
Office of the company and thus violating the provisions of
Section 12 of the Companies Act, 2013. The Adjudicating
Authority imposed penalty of `50,000 each upon the
company and on three of the Directors for such default</t>
  </si>
  <si>
    <t>Adjudication order for violation of Section 117 of
the Companies Act, 2013 in the matter of MUSIRI
KAMADHENU NIDHI LIMITED</t>
  </si>
  <si>
    <t>ROC, Chennai</t>
  </si>
  <si>
    <t>ROC Chennai issued an adjudication order dated 12th
December, 2024 in the matter of Musiri Kamadhenu
Nidhi Limited for not filing e-form MGT-14 for approval
of accounts with ROC from the financial years 2016-17
to 2020-21 and thus violating the provisions of Section
117(3)(g) and Section 179(3)(g) of the Companies Act,
2013. The Adjudicating Authority imposed penalty of
`2,00,000 for each financial year upon the company.
Additionally imposed penalty of `50,000 each on three
of the Directors in default for each financial year 2016-
17 &amp;2017-18 respectively and `50,000 on one of the
Directors in default for each financial year from 2018-19
&amp; 2020-21 respectively.</t>
  </si>
  <si>
    <t>Adjudication order for violation of Section 10A of the
Companies Act, 2013 in the matter of EMPERIUM
CONSTRUCTIONS PRIVATE LIMITED'</t>
  </si>
  <si>
    <t>ROC Delhi issued an adjudication order dated 20th
February, 2025 in the matter of Emperium Constructions
Private Limited for not filing the form INC-20A in time
i.e., within 180 days of incorporation of company and thus
violating the provisions of Section 10A of the Companies
Act, 2013. The Adjudicating Authority imposed penalty
of `50,000 upon the company and penalty of `19,000
each upon two of the Directors for such default.</t>
  </si>
  <si>
    <t>Adjudication order for violation of Section 92(5) of
the Companies Act, 2013 in the matter of FYNPE
PRIVATE LIMITED</t>
  </si>
  <si>
    <t>ROC, Chhatisgarh</t>
  </si>
  <si>
    <t>ROC Chhattisgarh issued an adjudication order dated
01st January, 2025 in the matter of Fynpe Private
Limited as it failed to file its Annual Returns since
incorporation and thus violating the provisions
of Section 92(5) of the Companies Act, 2013. The
Adjudication Authority imposed a penalty of `40,700
each on the company and one of the directors.
Additionally, a penalty of `17,100 was imposed on the
other director for the same default</t>
  </si>
  <si>
    <t>Adjudication order for violation of Section 137(3)
of the Companies Act, 2013 in the matter of
FYNPE PRIVATE LIMITED</t>
  </si>
  <si>
    <t>ROC Chhattisgarh issued an adjudication order dated
01st January, 2025 in the matter of Fynpe Private
Limited as it failed to file its Financial Statements
since incorporation and thus violating the provisions
of Section 137(1) of the Companies Act, 2013. The
Adjudication Authority imposed a penalty of `43,700
each on the company and one of the directors.
Additionally, a penalty of `20,100 was imposed on the
other director for the same default.</t>
  </si>
  <si>
    <t>Adjudication order for violation of Section 118
of the Companies Act, 2013 in the matter of
TRIVENI NIDHI LIMITED</t>
  </si>
  <si>
    <t>ROC, Kanpur</t>
  </si>
  <si>
    <t>ROC Kanpur issued adjudication order dated 04th
September, 2024 in the matter of Triveni Nidhi Limited as the company failed to maintain Minutes Books as
per the provisions of Secretarial Standard 1 and 2 and
thus violating the provisions of Section 118(1) of the
Companies Act, 2013. The Adjudicating Authority
imposed penalty of `25,000 upon the company and
`5,000 each on three directors in default.</t>
  </si>
  <si>
    <t>Adjudication order for violation of Section 134(3)
(q) of the Companies Act, 2013 in the matter of
SHUBHMANGAL INDIA NIDHI LIMITED</t>
  </si>
  <si>
    <t>ROC Kanpur issued an adjudication order dated
09th September, 2024 in the matter of Shubhmangal
India Nidhi Limited as the directors failed to include
the details of directors resigned during the year in
the Board Report for Financial Year 2018-19, thus
violating the provisions of Section 134(3)(q) of the
Companies Act, 2013. The Adjudicating Authority
GIST imposed penalty of `3,00,000 upon the company and
`50,000 each on three directors in default</t>
  </si>
  <si>
    <t>Adjudication order for violation of Section 140 of
the Companies Act, 2013 in the matter of SHRI
RAM NIDHI LIMITED</t>
  </si>
  <si>
    <t>ROC Kanpur issued an adjudication order dated
03rd September, 2024 in the matter of Shri Ram
Nidhi Limited as its auditor failed to file Form
ADT-3 within 30 days of her resignation and
thus violated the provisions of Section 140 of the
Companies Act, 2013. The Adjudicating Authority
imposed a penalty of `2,00,000 on the auditor for
such default.</t>
  </si>
  <si>
    <t>Adjudication order for violation of Section 90
of the Companies Act, 2013 in the matter of
JWORLD ELECTRONICS INDIA PRIVATE
LIMITED</t>
  </si>
  <si>
    <t>ROC Kanpur issued adjudication order dated 31th
December, 2024 in the matter of Jworld Electronics
India Private Limited for its delay in filing e-form BEN-
2 from 26.12.2020 to 26.04.2024 and thus violating
the provisions of Section 90(4) of the Companies Act,
2013. The Adjudicating Authority imposed penalty
of `5,00,000 upon the company and `1,00,000 each
upon three directors for such default.</t>
  </si>
  <si>
    <t>Adjudication order for violation of Rule 12A of
Companies (Appointment and Qualification
of Directors) Rules, 2014 in the matter of
XINPOMING TECHNOLOGY PRIVATE
LIMITED'</t>
  </si>
  <si>
    <t>12A</t>
  </si>
  <si>
    <t>ROC Kanpur issued adjudication order in the matter
of Xinpoming Technology Private Limited for
failure to file DIR-3KYC for one director and thus
violating the provisions of Rule 12A of Companies
(Appointment and Qualification of Directors) Rules,
2014. The Adjudicating Authority imposed penalty of
`50,000 upon one of the directors of the company for
such default.</t>
  </si>
  <si>
    <t>Adjudication order for violation of Section
188 of the Companies Act, 2013 in the
matter of WATAI ELECTRONICS PRIVATE
LIMITED</t>
  </si>
  <si>
    <t>ROC Kanpur issued adjudication order dated 26th
December, 2024 in the matter of Watai Electronics
Private Limited for failure to avail approval of
shareholders in the general meeting as the company
entered into Related Party Transactions with a group
company for value of more than 10% of the total
turnover and thus violating the provisions of Section
188(1) of the Companies Act, 2013. The Adjudicating
Authority imposed penalty of `5,00,000 each upon
the Company and one of the directors of the company
in default.</t>
  </si>
  <si>
    <t>Adjudication order for violation of Section 158
of the Companies Act, 2013 in the matter of
SHUBHMANGAL INDIA NIDHI LIMITED</t>
  </si>
  <si>
    <t>ROC Kanpur issued an adjudication order dated 09th
September, 2024 in the matter of Shubhmangal India
Nidhi Limited for not mentioning of DIN in the financial
statements for the year ended 31.03.2021 and thus
violating the provisions of Section 158 of the Companies
Act, 2013. The Adjudicating Authority imposed penalty
of `2,62,700, `2,56,600, `2,08,000, `1,35,200 and
`1,26,500 upon the company for each Financial year
ended on 31.03.2017 to 31.03.2021 respectively and
`1,00,000 each on three Directors for each financial year
for such a default.</t>
  </si>
  <si>
    <t>Adjudication order for violation of Section 184 of
the Companies Act, 2013 in the matter of WATAI
ELECTRONICS PRIVATE LIMITED</t>
  </si>
  <si>
    <t>ROC Kanpur issued adjudication order dated 26th
December, 2024 in the matter of Watai Electronics
Private Limited for failure to disclose directors’ interest
in the companies to the Board and thus violating the
provisions of Section 188(1) of the Companies Act, 2013.
The Adjudicating Authority imposed penalty of `1,00,000
upon the director for not disclosing his interest.</t>
  </si>
  <si>
    <t>Adjudication order for violation of Section 179(3)
of the Companies Act, 2013 in the matter of BCL
HOMES LIMITED</t>
  </si>
  <si>
    <t>ROC Chandigarh issued adjudication order dated 08th
January, 2025 in the matter of BCL Homes Limited
as the directors did not pass any Board Resolution for
approving the Financial Statements and Board’s Report
and thus violating the provisions of Section 179(3) of
the Companies Act, 2013. The Adjudicating Authority
imposed penalty of `2,00,000 upon the company and
`50,000 each on three directors in default</t>
  </si>
  <si>
    <t>Adjudication order for violation of Section 165 of
Companies Act, 2013 in the matter of Mr. Kailash
Nath Bhandari Ex-Director of DAHEJ HARBOUR
AND INFRASTRUCTURE LIMITED</t>
  </si>
  <si>
    <t>ROC Ahmedabad issued adjudication order dated
09th January, 2025 in the matter of Mr. Kailash
Nath Bhandari Ex- Director of Dahej Harbour and
Infrastructure Limited as he was holding directorship
in more than 10 public companies and thus violating
the provisions of Section 165 of Companies Act,
2013. The Adjudicating Authority imposed penalty of
`2,00,000 upon Mr. Kailash Nath Bhandari for such a
violation.</t>
  </si>
  <si>
    <t>Adjudication order for violation of Section 118
of the Companies Act, 2013 in the matter of
SUCHINDRUM KALI NIDHI LIMITED</t>
  </si>
  <si>
    <t>ROC Chennai issued adjudication order dated
14th October, 2024 in the matter of Suchindrum
Kali Nidhi Limited as the company failed to
maintain separate Minutes Books for AGM, Board
&amp; Committee Meetings and thus violating the
provisions of Section 118(1) of the Companies Act,
2013. The Adjudicating Authority imposed penalty
of `25,000 upon the company and `5,000 each upon
two directors in default for each Financial Year 2014-
15 and 2015-16.</t>
  </si>
  <si>
    <t>Adjudication order for violation of Section 173(1)
of the Companies Act, 2013 in the matter of
VELODYNE LIDAR INDIA PRIVATE LIMITED</t>
  </si>
  <si>
    <t>ROC, Bengaluru</t>
  </si>
  <si>
    <t>ROC Bengaluru issued an adjudication order dated
2nd December, 2024 in the matter of Velodyne Lidar India Private Limited for not conducting the Board
meetings for the Financial Year 2023-24 within
stipulated time and thus violating the provisions
of Section 173 of the Companies Act, 2013. The
Adjudication Authority imposed penalty of `88,000
upon the company and `50,000 each upon two
directors in default</t>
  </si>
  <si>
    <t>Adjudication order for violation of Section 135(1)
of the Companies Act, 2013 in the matter CARE
DETERGENTS PRIVATE LIMITED</t>
  </si>
  <si>
    <t>ROC Kanpur issued adjudication order dated
29th July, 2024 in the matter of Care Detergents
Private Limited for failure to comply with the
provision of Section 135(6) of the Companies Act,
2013. The Adjudicating Authority imposed penalty
of `1,00,00,000 upon the company and `2,00,000
each upon the three directors in default</t>
  </si>
  <si>
    <t>Adjudication order for violation of Rule 12A of
Companies (Appointment and Qualification
of Directors) Rules, 2014 in the matter of GDY
MANUFACTURING PRIVATE LIMITED</t>
  </si>
  <si>
    <t>ROC Kanpur issued adjudication order dated
6th September, 2024 in the matter of GDY
Manufacturing Private Limited for failure file
DIR-3KYC for two directors and thus violating the
provisions of Rule 12A of Companies (Appointment and Qualification of Directors) Rules, 2014. The
Adjudicating Authority imposed penalty of `25,000
upon the two directors of the company in default</t>
  </si>
  <si>
    <t>Adjudication order for violation of Section
62(2) of the Companies Act, 2013 in the matter
of MACQUARIE GROUP (INDIA) PRIVATE
LIMITED (Application filed suo-motu)</t>
  </si>
  <si>
    <t>Macquarie Group (India) Private Limited filed
suo-motu application as it has not adhered to 3
days period for sending offer letter to existing
shareholders and thus violating the provisions of
Section 62 of the Companies Act, 2013. In reply, ROC
Delhi issued adjudication order dated 11th December,
2024 and has imposed the penalty of `10,000 each
upon the company and on the three Directors
in default.</t>
  </si>
  <si>
    <t>Adjudication order for violation of Section 117
of the Companies Act, 2013 in the matter of KCP
INFRA LIMITED</t>
  </si>
  <si>
    <t>ROC Chennai issued adjudication order dated
29th October, 2024 in the matter of KCP Infra Limited
for delay in filing e-form MGT-14 for the Financial
Years 2014- 15, 2019-20, 2021-22, 2022-23 &amp; 2023-
24 and thus contravened the provisions of Section
117 of the Companies Act, 2013. The Adjudicating
Authority imposed penalty of `2,00,000, `1,97,500,
`2,00,000, `1,24,000 and `77,600 upon the company
for default in each Financial Year respectively
and `50,000 upon the Managing Director of
the company for each Financial Year for such
default.</t>
  </si>
  <si>
    <t>Adjudication order for violation of Rule 9A of
the Companies (Prospectus and Allotment of
Securities) Rules, 2014 in the matter of KCP
INFRA LIMITED</t>
  </si>
  <si>
    <t>9A</t>
  </si>
  <si>
    <t>ROC Chennai issued adjudication order dated
29th October, 2024 in the matter of KCP Infra Limited
for issuing the debentures in physical form and thus
contravened the provisions of Rule 9A of Companies
(Prospectus and Allotment of Securities) Rules,
2014. The Adjudicating Authority imposed penalty
of `10,000 upon the company and `10,000 upon the
Managing Director of the company</t>
  </si>
  <si>
    <t>Adjudication order for violation of Rule l4(6) of
the Companies (Prospectus and allotment of
Securities) Nidhi Rules, 2014 in the matter of
SOUNDARAMBIGAI BENEFIT FUND NIDHI
LIMITED</t>
  </si>
  <si>
    <t>ROC Chennai issued adjudication order dated 2nd
September 2024 in the matter of Soundarambigai
Benefit Fund Nidhi Limited for not filing Form
PAS-3 with requisite details as stipulated under rule
14(6) of the Companies (Prospectus and allotment
of Securities) Nidhi Rules, 2014. The Adjudicating
Authority imposed penalty of `10,000 each upon the
company and three directors of the company</t>
  </si>
  <si>
    <t>Adjudication order for violation of Section 29 of
the Companies Act, 2013 in the matter of KROSS
LIMITED</t>
  </si>
  <si>
    <t>ROC, Jharkhand</t>
  </si>
  <si>
    <t>ROC Jharkhand issued adjudication order dated
10th September 2024 in the matter of Kross Limited
which contravened the provisions of Section 29 of the
Companies Act, 2013 for not converting the shares
into dematerialized form. The Adjudicating Authority
imposed penalty of `50,000 each upon the officers in
default</t>
  </si>
  <si>
    <t>Adjudication order for violation of Section 29 of
the Companies Act, 2013 in the matter of ISPAT
SHEETS LIMITED</t>
  </si>
  <si>
    <t>ROC Guwahati issued adjudication order dated 29th
October 2024 in the matter Ispat Sheets Limited
which contravened the provisions of Section 29
of the Companies Act, 2013 with Rule 9A of the
Companies (Prospectus and Allotment of Securities)
Rules, 2014 for non-filing of PAS-6 for FY 2019-
20 and FY 2020-21. The Adjudicating Authority
imposed penalty of `2,00,000 upon the company
and `50,000 each upon the three directors in
default.</t>
  </si>
  <si>
    <t>Adjudication order for violation of Section 101 of
the Companies Act, 2013 in the matter of CALCUTTA
SOUTH CLUB LTD.</t>
  </si>
  <si>
    <t>ROC, Calcutta</t>
  </si>
  <si>
    <t>In the matter of Calcutta South Club Ltd. the RD
(EAST) vide order dated 22nd October, 2024 after considering
the facts of the case confirmed a penalty of
`50,000 imposed by ROC West Bengal upon the company
and officers in default for violation of Section 101
of the Companies Act, 2013.</t>
  </si>
  <si>
    <t>Adjudication order for violation of Section 405 of the
Companies Act, 2013 in the matter of SAMSUNG
R&amp;D INSTITUTE INDIA-BANGALORE PRIVATE
LIMITED</t>
  </si>
  <si>
    <t>RD (SOUTH EAST) In the matter of Samsung R&amp;D
Institute India-Bangalore Private Limited, vide order
dated 26th June, 2024 after considering the facts of the
case Reduced the penalty amount to 60% of the quantum
of the penalty imposed by ROC Hyderabad to `7,00,200
on the Company and two of the directors in default for
violation of Section 405 of the Companies Act, 2013</t>
  </si>
  <si>
    <t>Adjudication order for violation of Section 88 of
Companies Act, 2013 in the matter of KALINGA
TREXIM PVT. LTD</t>
  </si>
  <si>
    <t>RD (EAST) in the matter of Kalinga Trexim Private
Limited, vide order dated 20th September, 2024 after
considering the facts of the case ‘Reduced’ the penalty
amount to `4,00,000 imposed by ROC West Bengal upon
the company and two directors in default for violation of
Section 88 of the Companies Act, 2013</t>
  </si>
  <si>
    <t>Adjudication order for violation of Section 82 of
the Companies Act, 2013 in the matter of CRYO
SCIENTIFIC SYSTEMS PRIVATE LIMITED</t>
  </si>
  <si>
    <t>ROC Chennai issued adjudication order dated 23rd
August 2024 in the matter of Cryo Scientific Systems
Private Limited for not filing form CHG-4 for satisfaction
of charge and thus violated the provisions of section
82 of the Companies Act, 2013. The Adjudicating
Authority imposed penalty of `2,00,000 upon the
company and `25,000 upon one director of the
company</t>
  </si>
  <si>
    <t>Adjudication order for violation of section 89(6) of
the Companies Act, 2013. in the matter of PRECIOUS
MILESTONE PRIVATE LIMITED</t>
  </si>
  <si>
    <t>ROC, Jaipur</t>
  </si>
  <si>
    <t>ROC Jaipur issued adjudication order dated 16th August,
2024 in the matter of Precious Milestone Private Limited for
delayed filing of e- form MGT-6 in pursuant to section 89(6)
of the Companies Act, 2013. The adjudicating authority has
imposed the penalty of `37,000 each upon the company and
on two directors in default</t>
  </si>
  <si>
    <t>Adjudication order violation of Section 62(3) of the
Companies Act, 2013 in the matter of KANISHK
ALUMINIUM INDIA PRIVATE LIMITED</t>
  </si>
  <si>
    <t>ROC Jaipur issued adjudication order dated 16th August,
2024 in the matter of Kanishk Aluminium India Private
Limited for not passing the Special Resolution for availing
unsecured loan and thus violated the provisions of section
62(3) of the Companies Act, 2013. Hence, Adjudicating
Authority has imposed the penalty of `79,500 upon the
company and `25,500 on two directors in default.</t>
  </si>
  <si>
    <t>Adjudication order violation of section 62(1) of the
Companies Act, 2013 in the matter of KANISHK
ALUMINIUM INDIA PRIVATE LIMITED</t>
  </si>
  <si>
    <t>ROC Jaipur issued adjudication order dated 16th August,
2024 in the matter of Kanishk Aluminium India Private
Limited for violating the provisions of section 62(1) of the
Companies Act, 2013 as the rights issue offer was open for
more than 30 days from the date of offer. Hence, Adjudicating
Authority imposed a penalty of `99,000 upon the company
and `25,500 on two directors in default.</t>
  </si>
  <si>
    <t>Adjudication Order under section 454 for violation
of Section 4(1)(c) of the Companies Act, 2013 in
the matter of OWAIS METAL AND MINERAL
PROCESSING LIMITED</t>
  </si>
  <si>
    <t>ROC, Gwalior</t>
  </si>
  <si>
    <t>ROC Gwalior issued adjudication order dated 13th
September, 2024 in the matter of Owais Metal and Mineral
Processing Limited for not obtaining permission to alter the
object clause of MOA from 01.04.2023 to the date of passing
the resolution in EGM and thus violated the provisions of
section 4(1)(c) of the Companies Act, 2013. The Adjudicating
Authority has imposed penalty of `1,89,000 upon the
Company, `50,000 each upon director &amp; CFO and upon
Company Secretary `36,000 for default</t>
  </si>
  <si>
    <t>https://chic-gnome-6de9b8.netlify.app/public_pdfs/2025_06.pdf#page=38</t>
  </si>
  <si>
    <t>https://chic-gnome-6de9b8.netlify.app/public_pdfs/2025_06.pdf#page=56</t>
  </si>
  <si>
    <t>https://chic-gnome-6de9b8.netlify.app/public_pdfs/2025_06.pdf#page=63</t>
  </si>
  <si>
    <t>https://chic-gnome-6de9b8.netlify.app/public_pdfs/2025_06.pdf#page=68</t>
  </si>
  <si>
    <t>https://chic-gnome-6de9b8.netlify.app/public_pdfs/2025_06.pdf#page=73</t>
  </si>
  <si>
    <t>https://chic-gnome-6de9b8.netlify.app/public_pdfs/2025_06.pdf#page=79</t>
  </si>
  <si>
    <t>https://chic-gnome-6de9b8.netlify.app/public_pdfs/2025_06.pdf#page=82</t>
  </si>
  <si>
    <t>https://chic-gnome-6de9b8.netlify.app/public_pdfs/2025_06.pdf#page=89</t>
  </si>
  <si>
    <t>https://chic-gnome-6de9b8.netlify.app/public_pdfs/2025_06.pdf#page=99</t>
  </si>
  <si>
    <t>https://chic-gnome-6de9b8.netlify.app/public_pdfs/2025_06.pdf#page=103</t>
  </si>
  <si>
    <t>https://chic-gnome-6de9b8.netlify.app/public_pdfs/2025_06.pdf#page=114</t>
  </si>
  <si>
    <t>https://chic-gnome-6de9b8.netlify.app/public_pdfs/2025_06.pdf#page=155</t>
  </si>
  <si>
    <t>https://chic-gnome-6de9b8.netlify.app/public_pdfs/2025_05.pdf#page=45</t>
  </si>
  <si>
    <t>https://chic-gnome-6de9b8.netlify.app/public_pdfs/2025_05.pdf#page=62</t>
  </si>
  <si>
    <t>https://chic-gnome-6de9b8.netlify.app/public_pdfs/2025_05.pdf#page=67</t>
  </si>
  <si>
    <t>https://chic-gnome-6de9b8.netlify.app/public_pdfs/2025_05.pdf#page=73</t>
  </si>
  <si>
    <t>https://chic-gnome-6de9b8.netlify.app/public_pdfs/2025_05.pdf#page=79</t>
  </si>
  <si>
    <t>https://chic-gnome-6de9b8.netlify.app/public_pdfs/2025_05.pdf#page=83</t>
  </si>
  <si>
    <t>https://chic-gnome-6de9b8.netlify.app/public_pdfs/2025_05.pdf#page=88</t>
  </si>
  <si>
    <t>https://chic-gnome-6de9b8.netlify.app/public_pdfs/2025_05.pdf#page=92</t>
  </si>
  <si>
    <t>https://chic-gnome-6de9b8.netlify.app/public_pdfs/2025_05.pdf#page=98</t>
  </si>
  <si>
    <t>https://chic-gnome-6de9b8.netlify.app/public_pdfs/2025_05.pdf#page=104</t>
  </si>
  <si>
    <t>https://chic-gnome-6de9b8.netlify.app/public_pdfs/2025_05.pdf#page=114</t>
  </si>
  <si>
    <t>https://chic-gnome-6de9b8.netlify.app/public_pdfs/2025_05.pdf#page=172</t>
  </si>
  <si>
    <t>https://chic-gnome-6de9b8.netlify.app/public_pdfs/2025_05.pdf#page=180</t>
  </si>
  <si>
    <t>https://chic-gnome-6de9b8.netlify.app/public_pdfs/2025_04.pdf#page=46</t>
  </si>
  <si>
    <t>https://chic-gnome-6de9b8.netlify.app/public_pdfs/2025_04.pdf#page=60</t>
  </si>
  <si>
    <t>https://chic-gnome-6de9b8.netlify.app/public_pdfs/2025_04.pdf#page=66</t>
  </si>
  <si>
    <t>https://chic-gnome-6de9b8.netlify.app/public_pdfs/2025_04.pdf#page=70</t>
  </si>
  <si>
    <t>https://chic-gnome-6de9b8.netlify.app/public_pdfs/2025_04.pdf#page=76</t>
  </si>
  <si>
    <t>https://chic-gnome-6de9b8.netlify.app/public_pdfs/2025_04.pdf#page=82</t>
  </si>
  <si>
    <t>https://chic-gnome-6de9b8.netlify.app/public_pdfs/2025_04.pdf#page=87</t>
  </si>
  <si>
    <t>https://chic-gnome-6de9b8.netlify.app/public_pdfs/2025_04.pdf#page=93</t>
  </si>
  <si>
    <t>https://chic-gnome-6de9b8.netlify.app/public_pdfs/2025_04.pdf#page=98</t>
  </si>
  <si>
    <t>https://chic-gnome-6de9b8.netlify.app/public_pdfs/2025_04.pdf#page=102</t>
  </si>
  <si>
    <t>https://chic-gnome-6de9b8.netlify.app/public_pdfs/2025_04.pdf#page=107</t>
  </si>
  <si>
    <t>https://chic-gnome-6de9b8.netlify.app/public_pdfs/2025_04.pdf#page=114</t>
  </si>
  <si>
    <t>https://chic-gnome-6de9b8.netlify.app/public_pdfs/2025_04.pdf#page=122</t>
  </si>
  <si>
    <t>https://chic-gnome-6de9b8.netlify.app/public_pdfs/2025_04.pdf#page=160</t>
  </si>
  <si>
    <t>https://chic-gnome-6de9b8.netlify.app/public_pdfs/2025_04.pdf#page=167</t>
  </si>
  <si>
    <t>https://chic-gnome-6de9b8.netlify.app/public_pdfs/2025_03.pdf#page=54</t>
  </si>
  <si>
    <t>https://chic-gnome-6de9b8.netlify.app/public_pdfs/2025_03.pdf#page=74</t>
  </si>
  <si>
    <t>https://chic-gnome-6de9b8.netlify.app/public_pdfs/2025_03.pdf#page=79</t>
  </si>
  <si>
    <t>https://chic-gnome-6de9b8.netlify.app/public_pdfs/2025_03.pdf#page=84</t>
  </si>
  <si>
    <t>https://chic-gnome-6de9b8.netlify.app/public_pdfs/2025_03.pdf#page=91</t>
  </si>
  <si>
    <t>https://chic-gnome-6de9b8.netlify.app/public_pdfs/2025_03.pdf#page=96</t>
  </si>
  <si>
    <t>https://chic-gnome-6de9b8.netlify.app/public_pdfs/2025_03.pdf#page=101</t>
  </si>
  <si>
    <t>https://chic-gnome-6de9b8.netlify.app/public_pdfs/2025_03.pdf#page=105</t>
  </si>
  <si>
    <t>https://chic-gnome-6de9b8.netlify.app/public_pdfs/2025_03.pdf#page=112</t>
  </si>
  <si>
    <t>https://chic-gnome-6de9b8.netlify.app/public_pdfs/2025_03.pdf#page=116</t>
  </si>
  <si>
    <t>https://chic-gnome-6de9b8.netlify.app/public_pdfs/2025_03.pdf#page=121</t>
  </si>
  <si>
    <t>https://chic-gnome-6de9b8.netlify.app/public_pdfs/2025_03.pdf#page=132</t>
  </si>
  <si>
    <t>https://chic-gnome-6de9b8.netlify.app/public_pdfs/2025_03.pdf#page=176</t>
  </si>
  <si>
    <t>https://chic-gnome-6de9b8.netlify.app/public_pdfs/2025_03.pdf#page=183</t>
  </si>
  <si>
    <t>https://chic-gnome-6de9b8.netlify.app/public_pdfs/2025_02.pdf#page=34</t>
  </si>
  <si>
    <t>https://chic-gnome-6de9b8.netlify.app/public_pdfs/2025_02.pdf#page=44</t>
  </si>
  <si>
    <t>https://chic-gnome-6de9b8.netlify.app/public_pdfs/2025_02.pdf#page=50</t>
  </si>
  <si>
    <t>https://chic-gnome-6de9b8.netlify.app/public_pdfs/2025_02.pdf#page=55</t>
  </si>
  <si>
    <t>https://chic-gnome-6de9b8.netlify.app/public_pdfs/2025_02.pdf#page=59</t>
  </si>
  <si>
    <t>https://chic-gnome-6de9b8.netlify.app/public_pdfs/2025_02.pdf#page=65</t>
  </si>
  <si>
    <t>https://chic-gnome-6de9b8.netlify.app/public_pdfs/2025_02.pdf#page=70</t>
  </si>
  <si>
    <t>https://chic-gnome-6de9b8.netlify.app/public_pdfs/2025_02.pdf#page=75</t>
  </si>
  <si>
    <t>https://chic-gnome-6de9b8.netlify.app/public_pdfs/2025_02.pdf#page=79</t>
  </si>
  <si>
    <t>https://chic-gnome-6de9b8.netlify.app/public_pdfs/2025_02.pdf#page=84</t>
  </si>
  <si>
    <t>https://chic-gnome-6de9b8.netlify.app/public_pdfs/2025_02.pdf#page=88</t>
  </si>
  <si>
    <t>https://chic-gnome-6de9b8.netlify.app/public_pdfs/2025_02.pdf#page=102</t>
  </si>
  <si>
    <t>https://chic-gnome-6de9b8.netlify.app/public_pdfs/2025_02.pdf#page=141</t>
  </si>
  <si>
    <t>https://chic-gnome-6de9b8.netlify.app/public_pdfs/2025_02.pdf#page=148</t>
  </si>
  <si>
    <t>https://chic-gnome-6de9b8.netlify.app/public_pdfs/2025_01.pdf#page=56</t>
  </si>
  <si>
    <t>https://chic-gnome-6de9b8.netlify.app/public_pdfs/2025_01.pdf#page=68</t>
  </si>
  <si>
    <t>https://chic-gnome-6de9b8.netlify.app/public_pdfs/2025_01.pdf#page=72</t>
  </si>
  <si>
    <t>https://chic-gnome-6de9b8.netlify.app/public_pdfs/2025_01.pdf#page=76</t>
  </si>
  <si>
    <t>https://chic-gnome-6de9b8.netlify.app/public_pdfs/2025_01.pdf#page=80</t>
  </si>
  <si>
    <t>https://chic-gnome-6de9b8.netlify.app/public_pdfs/2025_01.pdf#page=88</t>
  </si>
  <si>
    <t>https://chic-gnome-6de9b8.netlify.app/public_pdfs/2025_01.pdf#page=93</t>
  </si>
  <si>
    <t>https://chic-gnome-6de9b8.netlify.app/public_pdfs/2025_01.pdf#page=97</t>
  </si>
  <si>
    <t>https://chic-gnome-6de9b8.netlify.app/public_pdfs/2025_01.pdf#page=101</t>
  </si>
  <si>
    <t>https://chic-gnome-6de9b8.netlify.app/public_pdfs/2025_01.pdf#page=105</t>
  </si>
  <si>
    <t>https://chic-gnome-6de9b8.netlify.app/public_pdfs/2025_01.pdf#page=111</t>
  </si>
  <si>
    <t>https://chic-gnome-6de9b8.netlify.app/public_pdfs/2025_01.pdf#page=116</t>
  </si>
  <si>
    <t>https://chic-gnome-6de9b8.netlify.app/public_pdfs/2025_01.pdf#page=119</t>
  </si>
  <si>
    <t>https://chic-gnome-6de9b8.netlify.app/public_pdfs/2025_01.pdf#page=127</t>
  </si>
  <si>
    <t>https://chic-gnome-6de9b8.netlify.app/public_pdfs/2025_01.pdf#page=134</t>
  </si>
  <si>
    <t>https://chic-gnome-6de9b8.netlify.app/public_pdfs/2025_01.pdf#page=180</t>
  </si>
  <si>
    <t>https://chic-gnome-6de9b8.netlify.app/public_pdfs/2025_01.pdf#page=184</t>
  </si>
  <si>
    <t>https://chic-gnome-6de9b8.netlify.app/public_pdfs/2024_12.pdf#page=45</t>
  </si>
  <si>
    <t>https://chic-gnome-6de9b8.netlify.app/public_pdfs/2024_12.pdf#page=58</t>
  </si>
  <si>
    <t>https://chic-gnome-6de9b8.netlify.app/public_pdfs/2024_12.pdf#page=64</t>
  </si>
  <si>
    <t>https://chic-gnome-6de9b8.netlify.app/public_pdfs/2024_12.pdf#page=68</t>
  </si>
  <si>
    <t>https://chic-gnome-6de9b8.netlify.app/public_pdfs/2024_12.pdf#page=72</t>
  </si>
  <si>
    <t>https://chic-gnome-6de9b8.netlify.app/public_pdfs/2024_12.pdf#page=78</t>
  </si>
  <si>
    <t>https://chic-gnome-6de9b8.netlify.app/public_pdfs/2024_12.pdf#page=83</t>
  </si>
  <si>
    <t>https://chic-gnome-6de9b8.netlify.app/public_pdfs/2024_12.pdf#page=96</t>
  </si>
  <si>
    <t>https://chic-gnome-6de9b8.netlify.app/public_pdfs/2024_12.pdf#page=142</t>
  </si>
  <si>
    <t>https://chic-gnome-6de9b8.netlify.app/public_pdfs/2024_12.pdf#page=145</t>
  </si>
  <si>
    <t>https://chic-gnome-6de9b8.netlify.app/public_pdfs/2024_11.pdf#page=28</t>
  </si>
  <si>
    <t>https://chic-gnome-6de9b8.netlify.app/public_pdfs/2024_11.pdf#page=38</t>
  </si>
  <si>
    <t>https://chic-gnome-6de9b8.netlify.app/public_pdfs/2024_11.pdf#page=43</t>
  </si>
  <si>
    <t>https://chic-gnome-6de9b8.netlify.app/public_pdfs/2024_11.pdf#page=46</t>
  </si>
  <si>
    <t>https://chic-gnome-6de9b8.netlify.app/public_pdfs/2024_11.pdf#page=49</t>
  </si>
  <si>
    <t>https://chic-gnome-6de9b8.netlify.app/public_pdfs/2024_11.pdf#page=55</t>
  </si>
  <si>
    <t>https://chic-gnome-6de9b8.netlify.app/public_pdfs/2024_11.pdf#page=61</t>
  </si>
  <si>
    <t>https://chic-gnome-6de9b8.netlify.app/public_pdfs/2024_11.pdf#page=68</t>
  </si>
  <si>
    <t>https://chic-gnome-6de9b8.netlify.app/public_pdfs/2024_11.pdf#page=110</t>
  </si>
  <si>
    <t>https://chic-gnome-6de9b8.netlify.app/public_pdfs/2024_11.pdf#page=113</t>
  </si>
  <si>
    <t>https://chic-gnome-6de9b8.netlify.app/public_pdfs/2024_10.pdf#page=46</t>
  </si>
  <si>
    <t>https://chic-gnome-6de9b8.netlify.app/public_pdfs/2024_10.pdf#page=56</t>
  </si>
  <si>
    <t>https://chic-gnome-6de9b8.netlify.app/public_pdfs/2024_10.pdf#page=60</t>
  </si>
  <si>
    <t>https://chic-gnome-6de9b8.netlify.app/public_pdfs/2024_10.pdf#page=65</t>
  </si>
  <si>
    <t>https://chic-gnome-6de9b8.netlify.app/public_pdfs/2024_10.pdf#page=68</t>
  </si>
  <si>
    <t>https://chic-gnome-6de9b8.netlify.app/public_pdfs/2024_10.pdf#page=74</t>
  </si>
  <si>
    <t>https://chic-gnome-6de9b8.netlify.app/public_pdfs/2024_10.pdf#page=80</t>
  </si>
  <si>
    <t>https://chic-gnome-6de9b8.netlify.app/public_pdfs/2024_10.pdf#page=85</t>
  </si>
  <si>
    <t>https://chic-gnome-6de9b8.netlify.app/public_pdfs/2024_10.pdf#page=93</t>
  </si>
  <si>
    <t>https://chic-gnome-6de9b8.netlify.app/public_pdfs/2024_10.pdf#page=97</t>
  </si>
  <si>
    <t>https://chic-gnome-6de9b8.netlify.app/public_pdfs/2024_10.pdf#page=104</t>
  </si>
  <si>
    <t>https://chic-gnome-6de9b8.netlify.app/public_pdfs/2024_10.pdf#page=151</t>
  </si>
  <si>
    <t>https://chic-gnome-6de9b8.netlify.app/public_pdfs/2024_10.pdf#page=153</t>
  </si>
  <si>
    <t>https://chic-gnome-6de9b8.netlify.app/public_pdfs/2024_09.pdf#page=35</t>
  </si>
  <si>
    <t>https://chic-gnome-6de9b8.netlify.app/public_pdfs/2024_09.pdf#page=54</t>
  </si>
  <si>
    <t>https://chic-gnome-6de9b8.netlify.app/public_pdfs/2024_09.pdf#page=58</t>
  </si>
  <si>
    <t>https://chic-gnome-6de9b8.netlify.app/public_pdfs/2024_09.pdf#page=67</t>
  </si>
  <si>
    <t>https://chic-gnome-6de9b8.netlify.app/public_pdfs/2024_09.pdf#page=73</t>
  </si>
  <si>
    <t>https://chic-gnome-6de9b8.netlify.app/public_pdfs/2024_09.pdf#page=76</t>
  </si>
  <si>
    <t>https://chic-gnome-6de9b8.netlify.app/public_pdfs/2024_09.pdf#page=81</t>
  </si>
  <si>
    <t>https://chic-gnome-6de9b8.netlify.app/public_pdfs/2024_09.pdf#page=86</t>
  </si>
  <si>
    <t>https://chic-gnome-6de9b8.netlify.app/public_pdfs/2024_09.pdf#page=92</t>
  </si>
  <si>
    <t>https://chic-gnome-6de9b8.netlify.app/public_pdfs/2024_09.pdf#page=97</t>
  </si>
  <si>
    <t>https://chic-gnome-6de9b8.netlify.app/public_pdfs/2024_09.pdf#page=104</t>
  </si>
  <si>
    <t>https://chic-gnome-6de9b8.netlify.app/public_pdfs/2024_09.pdf#page=112</t>
  </si>
  <si>
    <t>https://chic-gnome-6de9b8.netlify.app/public_pdfs/2024_09.pdf#page=165</t>
  </si>
  <si>
    <t>https://chic-gnome-6de9b8.netlify.app/public_pdfs/2024_09.pdf#page=169</t>
  </si>
  <si>
    <t>https://chic-gnome-6de9b8.netlify.app/public_pdfs/.pdf#page=54</t>
  </si>
  <si>
    <t>https://chic-gnome-6de9b8.netlify.app/public_pdfs/2024_08.pdf#page=60</t>
  </si>
  <si>
    <t>https://chic-gnome-6de9b8.netlify.app/public_pdfs/2024_08.pdf#page=68</t>
  </si>
  <si>
    <t>https://chic-gnome-6de9b8.netlify.app/public_pdfs/2024_08.pdf#page=76</t>
  </si>
  <si>
    <t>https://chic-gnome-6de9b8.netlify.app/public_pdfs/2024_08.pdf#page=82</t>
  </si>
  <si>
    <t>https://chic-gnome-6de9b8.netlify.app/public_pdfs/2024_08.pdf#page=88</t>
  </si>
  <si>
    <t>https://chic-gnome-6de9b8.netlify.app/public_pdfs/2024_08.pdf#page=93</t>
  </si>
  <si>
    <t>https://chic-gnome-6de9b8.netlify.app/public_pdfs/2024_08.pdf#page=97</t>
  </si>
  <si>
    <t>https://chic-gnome-6de9b8.netlify.app/public_pdfs/2024_08.pdf#page=102</t>
  </si>
  <si>
    <t>https://chic-gnome-6de9b8.netlify.app/public_pdfs/2024_08.pdf#page=112</t>
  </si>
  <si>
    <t>https://chic-gnome-6de9b8.netlify.app/public_pdfs/2024_08.pdf#page=162</t>
  </si>
  <si>
    <t>https://chic-gnome-6de9b8.netlify.app/public_pdfs/2024_08.pdf#page=165</t>
  </si>
  <si>
    <t>https://chic-gnome-6de9b8.netlify.app/public_pdfs/2024_07.pdf#page=56</t>
  </si>
  <si>
    <t>https://chic-gnome-6de9b8.netlify.app/public_pdfs/2024_07.pdf#page=58</t>
  </si>
  <si>
    <t>https://chic-gnome-6de9b8.netlify.app/public_pdfs/2024_07.pdf#page=61</t>
  </si>
  <si>
    <t>https://chic-gnome-6de9b8.netlify.app/public_pdfs/2024_07.pdf#page=63</t>
  </si>
  <si>
    <t>https://chic-gnome-6de9b8.netlify.app/public_pdfs/2024_07.pdf#page=66</t>
  </si>
  <si>
    <t>https://chic-gnome-6de9b8.netlify.app/public_pdfs/2024_07.pdf#page=69</t>
  </si>
  <si>
    <t>https://chic-gnome-6de9b8.netlify.app/public_pdfs/2024_07.pdf#page=72</t>
  </si>
  <si>
    <t>https://chic-gnome-6de9b8.netlify.app/public_pdfs/2024_07.pdf#page=75</t>
  </si>
  <si>
    <t>https://chic-gnome-6de9b8.netlify.app/public_pdfs/2024_07.pdf#page=78</t>
  </si>
  <si>
    <t>https://chic-gnome-6de9b8.netlify.app/public_pdfs/2024_07.pdf#page=81</t>
  </si>
  <si>
    <t>https://chic-gnome-6de9b8.netlify.app/public_pdfs/2024_07.pdf#page=84</t>
  </si>
  <si>
    <t>https://chic-gnome-6de9b8.netlify.app/public_pdfs/2024_07.pdf#page=87</t>
  </si>
  <si>
    <t>https://chic-gnome-6de9b8.netlify.app/public_pdfs/2024_07.pdf#page=89</t>
  </si>
  <si>
    <t>https://chic-gnome-6de9b8.netlify.app/public_pdfs/2024_07.pdf#page=92</t>
  </si>
  <si>
    <t>https://chic-gnome-6de9b8.netlify.app/public_pdfs/2024_07.pdf#page=97</t>
  </si>
  <si>
    <t>https://chic-gnome-6de9b8.netlify.app/public_pdfs/2024_07.pdf#page=104</t>
  </si>
  <si>
    <t>https://chic-gnome-6de9b8.netlify.app/public_pdfs/2024_07.pdf#page=111</t>
  </si>
  <si>
    <t>https://chic-gnome-6de9b8.netlify.app/public_pdfs/2024_07.pdf#page=116</t>
  </si>
  <si>
    <t>https://chic-gnome-6de9b8.netlify.app/public_pdfs/2024_07.pdf#page=121</t>
  </si>
  <si>
    <t>https://chic-gnome-6de9b8.netlify.app/public_pdfs/2024_07.pdf#page=128</t>
  </si>
  <si>
    <t>https://chic-gnome-6de9b8.netlify.app/public_pdfs/2024_07.pdf#page=170</t>
  </si>
  <si>
    <t>https://chic-gnome-6de9b8.netlify.app/public_pdfs/2024_06.pdf#page=46</t>
  </si>
  <si>
    <t>https://chic-gnome-6de9b8.netlify.app/public_pdfs/2024_06.pdf#page=53</t>
  </si>
  <si>
    <t>https://chic-gnome-6de9b8.netlify.app/public_pdfs/2024_06.pdf#page=58</t>
  </si>
  <si>
    <t>https://chic-gnome-6de9b8.netlify.app/public_pdfs/2024_06.pdf#page=65</t>
  </si>
  <si>
    <t>https://chic-gnome-6de9b8.netlify.app/public_pdfs/2024_06.pdf#page=71</t>
  </si>
  <si>
    <t>https://chic-gnome-6de9b8.netlify.app/public_pdfs/2024_06.pdf#page=75</t>
  </si>
  <si>
    <t>https://chic-gnome-6de9b8.netlify.app/public_pdfs/2024_06.pdf#page=81</t>
  </si>
  <si>
    <t>https://chic-gnome-6de9b8.netlify.app/public_pdfs/2024_06.pdf#page=87</t>
  </si>
  <si>
    <t>https://chic-gnome-6de9b8.netlify.app/public_pdfs/2024_06.pdf#page=94</t>
  </si>
  <si>
    <t>https://chic-gnome-6de9b8.netlify.app/public_pdfs/2024_06.pdf#page=99</t>
  </si>
  <si>
    <t>https://chic-gnome-6de9b8.netlify.app/public_pdfs/2024_06.pdf#page=104</t>
  </si>
  <si>
    <t>https://chic-gnome-6de9b8.netlify.app/public_pdfs/2024_06.pdf#page=114</t>
  </si>
  <si>
    <t>https://chic-gnome-6de9b8.netlify.app/public_pdfs/2024_06.pdf#page=163</t>
  </si>
  <si>
    <t>https://chic-gnome-6de9b8.netlify.app/public_pdfs/2024_05.pdf#page=46</t>
  </si>
  <si>
    <t>https://chic-gnome-6de9b8.netlify.app/public_pdfs/2024_05.pdf#page=52</t>
  </si>
  <si>
    <t>https://chic-gnome-6de9b8.netlify.app/public_pdfs/2024_05.pdf#page=65</t>
  </si>
  <si>
    <t>https://chic-gnome-6de9b8.netlify.app/public_pdfs/2024_05.pdf#page=71</t>
  </si>
  <si>
    <t>https://chic-gnome-6de9b8.netlify.app/public_pdfs/2024_05.pdf#page=75</t>
  </si>
  <si>
    <t>https://chic-gnome-6de9b8.netlify.app/public_pdfs/2024_05.pdf#page=79</t>
  </si>
  <si>
    <t>https://chic-gnome-6de9b8.netlify.app/public_pdfs/2024_05.pdf#page=87</t>
  </si>
  <si>
    <t>https://chic-gnome-6de9b8.netlify.app/public_pdfs/2024_05.pdf#page=93</t>
  </si>
  <si>
    <t>https://chic-gnome-6de9b8.netlify.app/public_pdfs/2024_05.pdf#page=100</t>
  </si>
  <si>
    <t>https://chic-gnome-6de9b8.netlify.app/public_pdfs/2024_05.pdf#page=108</t>
  </si>
  <si>
    <t>https://chic-gnome-6de9b8.netlify.app/public_pdfs/2024_05.pdf#page=153</t>
  </si>
  <si>
    <t>https://chic-gnome-6de9b8.netlify.app/public_pdfs/2024_04.pdf#page=48</t>
  </si>
  <si>
    <t>https://chic-gnome-6de9b8.netlify.app/public_pdfs/2024_04.pdf#page=54</t>
  </si>
  <si>
    <t>https://chic-gnome-6de9b8.netlify.app/public_pdfs/2024_04.pdf#page=57</t>
  </si>
  <si>
    <t>https://chic-gnome-6de9b8.netlify.app/public_pdfs/2024_04.pdf#page=60</t>
  </si>
  <si>
    <t>https://chic-gnome-6de9b8.netlify.app/public_pdfs/2024_04.pdf#page=66</t>
  </si>
  <si>
    <t>https://chic-gnome-6de9b8.netlify.app/public_pdfs/2024_04.pdf#page=71</t>
  </si>
  <si>
    <t>https://chic-gnome-6de9b8.netlify.app/public_pdfs/2024_04.pdf#page=80</t>
  </si>
  <si>
    <t>https://chic-gnome-6de9b8.netlify.app/public_pdfs/2024_04.pdf#page=86</t>
  </si>
  <si>
    <t>https://chic-gnome-6de9b8.netlify.app/public_pdfs/2024_04.pdf#page=91</t>
  </si>
  <si>
    <t>https://chic-gnome-6de9b8.netlify.app/public_pdfs/2024_04.pdf#page=99</t>
  </si>
  <si>
    <t>https://chic-gnome-6de9b8.netlify.app/public_pdfs/2024_04.pdf#page=105</t>
  </si>
  <si>
    <t>https://chic-gnome-6de9b8.netlify.app/public_pdfs/2024_04.pdf#page=113</t>
  </si>
  <si>
    <t>https://chic-gnome-6de9b8.netlify.app/public_pdfs/2024_04.pdf#page=117</t>
  </si>
  <si>
    <t>https://chic-gnome-6de9b8.netlify.app/public_pdfs/2024_04.pdf#page=122</t>
  </si>
  <si>
    <t>https://chic-gnome-6de9b8.netlify.app/public_pdfs/2024_04.pdf#page=130</t>
  </si>
  <si>
    <t>https://chic-gnome-6de9b8.netlify.app/public_pdfs/2024_04.pdf#page=171</t>
  </si>
  <si>
    <t>https://chic-gnome-6de9b8.netlify.app/public_pdfs/2024_03.pdf#page=60</t>
  </si>
  <si>
    <t>https://chic-gnome-6de9b8.netlify.app/public_pdfs/2024_03.pdf#page=67</t>
  </si>
  <si>
    <t>https://chic-gnome-6de9b8.netlify.app/public_pdfs/2024_03.pdf#page=72</t>
  </si>
  <si>
    <t>https://chic-gnome-6de9b8.netlify.app/public_pdfs/2024_03.pdf#page=75</t>
  </si>
  <si>
    <t>https://chic-gnome-6de9b8.netlify.app/public_pdfs/2024_03.pdf#page=79</t>
  </si>
  <si>
    <t>https://chic-gnome-6de9b8.netlify.app/public_pdfs/2024_03.pdf#page=86</t>
  </si>
  <si>
    <t>https://chic-gnome-6de9b8.netlify.app/public_pdfs/2024_03.pdf#page=92</t>
  </si>
  <si>
    <t>https://chic-gnome-6de9b8.netlify.app/public_pdfs/2024_03.pdf#page=95</t>
  </si>
  <si>
    <t>https://chic-gnome-6de9b8.netlify.app/public_pdfs/2024_03.pdf#page=103</t>
  </si>
  <si>
    <t>https://chic-gnome-6de9b8.netlify.app/public_pdfs/2024_03.pdf#page=112</t>
  </si>
  <si>
    <t>https://chic-gnome-6de9b8.netlify.app/public_pdfs/2024_03.pdf#page=145</t>
  </si>
  <si>
    <t>https://chic-gnome-6de9b8.netlify.app/public_pdfs/2024_02.pdf#page=38</t>
  </si>
  <si>
    <t>https://chic-gnome-6de9b8.netlify.app/public_pdfs/2024_02.pdf#page=46</t>
  </si>
  <si>
    <t>https://chic-gnome-6de9b8.netlify.app/public_pdfs/2024_02.pdf#page=52</t>
  </si>
  <si>
    <t>https://chic-gnome-6de9b8.netlify.app/public_pdfs/2024_02.pdf#page=57</t>
  </si>
  <si>
    <t>https://chic-gnome-6de9b8.netlify.app/public_pdfs/2024_02.pdf#page=63</t>
  </si>
  <si>
    <t>https://chic-gnome-6de9b8.netlify.app/public_pdfs/2024_02.pdf#page=67</t>
  </si>
  <si>
    <t>https://chic-gnome-6de9b8.netlify.app/public_pdfs/2024_02.pdf#page=71</t>
  </si>
  <si>
    <t>https://chic-gnome-6de9b8.netlify.app/public_pdfs/2024_02.pdf#page=75</t>
  </si>
  <si>
    <t>https://chic-gnome-6de9b8.netlify.app/public_pdfs/2024_02.pdf#page=81</t>
  </si>
  <si>
    <t>https://chic-gnome-6de9b8.netlify.app/public_pdfs/2024_02.pdf#page=85</t>
  </si>
  <si>
    <t>https://chic-gnome-6de9b8.netlify.app/public_pdfs/2024_02.pdf#page=91</t>
  </si>
  <si>
    <t>https://chic-gnome-6de9b8.netlify.app/public_pdfs/2024_02.pdf#page=98</t>
  </si>
  <si>
    <t>https://chic-gnome-6de9b8.netlify.app/public_pdfs/2024_02.pdf#page=104</t>
  </si>
  <si>
    <t>https://chic-gnome-6de9b8.netlify.app/public_pdfs/2024_02.pdf#page=112</t>
  </si>
  <si>
    <t>https://chic-gnome-6de9b8.netlify.app/public_pdfs/2024_02.pdf#page=153</t>
  </si>
  <si>
    <t>https://chic-gnome-6de9b8.netlify.app/public_pdfs/2024_01.pdf#page=55</t>
  </si>
  <si>
    <t>https://chic-gnome-6de9b8.netlify.app/public_pdfs/2024_01.pdf#page=60</t>
  </si>
  <si>
    <t>https://chic-gnome-6de9b8.netlify.app/public_pdfs/2024_01.pdf#page=64</t>
  </si>
  <si>
    <t>https://chic-gnome-6de9b8.netlify.app/public_pdfs/2024_01.pdf#page=71</t>
  </si>
  <si>
    <t>https://chic-gnome-6de9b8.netlify.app/public_pdfs/2024_01.pdf#page=74</t>
  </si>
  <si>
    <t>https://chic-gnome-6de9b8.netlify.app/public_pdfs/2024_01.pdf#page=88</t>
  </si>
  <si>
    <t>https://chic-gnome-6de9b8.netlify.app/public_pdfs/2024_01.pdf#page=95</t>
  </si>
  <si>
    <t>https://chic-gnome-6de9b8.netlify.app/public_pdfs/2024_01.pdf#page=102</t>
  </si>
  <si>
    <t>https://chic-gnome-6de9b8.netlify.app/public_pdfs/2024_01.pdf#page=109</t>
  </si>
  <si>
    <t>https://chic-gnome-6de9b8.netlify.app/public_pdfs/2024_01.pdf#page=119</t>
  </si>
  <si>
    <t>https://chic-gnome-6de9b8.netlify.app/public_pdfs/2024_01.pdf#page=159</t>
  </si>
  <si>
    <t>https://chic-gnome-6de9b8.netlify.app/public_pdfs/2023_12.pdf#page=38</t>
  </si>
  <si>
    <t>https://chic-gnome-6de9b8.netlify.app/public_pdfs/2023_12.pdf#page=44</t>
  </si>
  <si>
    <t>https://chic-gnome-6de9b8.netlify.app/public_pdfs/2023_12.pdf#page=51</t>
  </si>
  <si>
    <t>https://chic-gnome-6de9b8.netlify.app/public_pdfs/2023_12.pdf#page=56</t>
  </si>
  <si>
    <t>https://chic-gnome-6de9b8.netlify.app/public_pdfs/2023_12.pdf#page=62</t>
  </si>
  <si>
    <t>https://chic-gnome-6de9b8.netlify.app/public_pdfs/2023_12.pdf#page=66</t>
  </si>
  <si>
    <t>https://chic-gnome-6de9b8.netlify.app/public_pdfs/2023_12.pdf#page=70</t>
  </si>
  <si>
    <t>https://chic-gnome-6de9b8.netlify.app/public_pdfs/2023_12.pdf#page=77</t>
  </si>
  <si>
    <t>https://chic-gnome-6de9b8.netlify.app/public_pdfs/2023_12.pdf#page=84</t>
  </si>
  <si>
    <t>https://chic-gnome-6de9b8.netlify.app/public_pdfs/2023_12.pdf#page=94</t>
  </si>
  <si>
    <t>https://chic-gnome-6de9b8.netlify.app/public_pdfs/2023_12.pdf#page=137</t>
  </si>
  <si>
    <t>https://chic-gnome-6de9b8.netlify.app/public_pdfs/2023_11.pdf#page=38</t>
  </si>
  <si>
    <t>https://chic-gnome-6de9b8.netlify.app/public_pdfs/2023_11.pdf#page=54</t>
  </si>
  <si>
    <t>https://chic-gnome-6de9b8.netlify.app/public_pdfs/2023_11.pdf#page=59</t>
  </si>
  <si>
    <t>https://chic-gnome-6de9b8.netlify.app/public_pdfs/2023_11.pdf#page=66</t>
  </si>
  <si>
    <t>https://chic-gnome-6de9b8.netlify.app/public_pdfs/2023_11.pdf#page=71</t>
  </si>
  <si>
    <t>https://chic-gnome-6de9b8.netlify.app/public_pdfs/2023_11.pdf#page=77</t>
  </si>
  <si>
    <t>https://chic-gnome-6de9b8.netlify.app/public_pdfs/2023_11.pdf#page=85</t>
  </si>
  <si>
    <t>https://chic-gnome-6de9b8.netlify.app/public_pdfs/2023_11.pdf#page=89</t>
  </si>
  <si>
    <t>https://chic-gnome-6de9b8.netlify.app/public_pdfs/2023_11.pdf#page=95</t>
  </si>
  <si>
    <t>https://chic-gnome-6de9b8.netlify.app/public_pdfs/2023_11.pdf#page=99</t>
  </si>
  <si>
    <t>https://chic-gnome-6de9b8.netlify.app/public_pdfs/2023_11.pdf#page=108</t>
  </si>
  <si>
    <t>https://chic-gnome-6de9b8.netlify.app/public_pdfs/2023_11.pdf#page=113</t>
  </si>
  <si>
    <t>https://chic-gnome-6de9b8.netlify.app/public_pdfs/2023_11.pdf#page=120</t>
  </si>
  <si>
    <t>https://chic-gnome-6de9b8.netlify.app/public_pdfs/2023_11.pdf#page=165</t>
  </si>
  <si>
    <t>https://chic-gnome-6de9b8.netlify.app/public_pdfs/2023_10.pdf#page=74</t>
  </si>
  <si>
    <t>https://chic-gnome-6de9b8.netlify.app/public_pdfs/2023_10.pdf#page=81</t>
  </si>
  <si>
    <t>https://chic-gnome-6de9b8.netlify.app/public_pdfs/2023_10.pdf#page=88</t>
  </si>
  <si>
    <t>https://chic-gnome-6de9b8.netlify.app/public_pdfs/2023_10.pdf#page=93</t>
  </si>
  <si>
    <t>https://chic-gnome-6de9b8.netlify.app/public_pdfs/2023_10.pdf#page=97</t>
  </si>
  <si>
    <t>https://chic-gnome-6de9b8.netlify.app/public_pdfs/2023_10.pdf#page=103</t>
  </si>
  <si>
    <t>https://chic-gnome-6de9b8.netlify.app/public_pdfs/2023_10.pdf#page=111</t>
  </si>
  <si>
    <t>https://chic-gnome-6de9b8.netlify.app/public_pdfs/2023_10.pdf#page=117</t>
  </si>
  <si>
    <t>https://chic-gnome-6de9b8.netlify.app/public_pdfs/2023_10.pdf#page=126</t>
  </si>
  <si>
    <t>https://chic-gnome-6de9b8.netlify.app/public_pdfs/2023_10.pdf#page=169</t>
  </si>
  <si>
    <t>https://chic-gnome-6de9b8.netlify.app/public_pdfs/2023_10.pdf#page=168</t>
  </si>
  <si>
    <t>https://chic-gnome-6de9b8.netlify.app/public_pdfs/2023_09.pdf#page=38</t>
  </si>
  <si>
    <t>https://chic-gnome-6de9b8.netlify.app/public_pdfs/2023_09.pdf#page=45</t>
  </si>
  <si>
    <t>https://chic-gnome-6de9b8.netlify.app/public_pdfs/2023_09.pdf#page=50</t>
  </si>
  <si>
    <t>https://chic-gnome-6de9b8.netlify.app/public_pdfs/2023_09.pdf#page=54</t>
  </si>
  <si>
    <t>https://chic-gnome-6de9b8.netlify.app/public_pdfs/2023_09.pdf#page=60</t>
  </si>
  <si>
    <t>https://chic-gnome-6de9b8.netlify.app/public_pdfs/2023_09.pdf#page=67</t>
  </si>
  <si>
    <t>https://chic-gnome-6de9b8.netlify.app/public_pdfs/2023_09.pdf#page=71</t>
  </si>
  <si>
    <t>https://chic-gnome-6de9b8.netlify.app/public_pdfs/2023_09.pdf#page=77</t>
  </si>
  <si>
    <t>https://chic-gnome-6de9b8.netlify.app/public_pdfs/2023_09.pdf#page=85</t>
  </si>
  <si>
    <t>https://chic-gnome-6de9b8.netlify.app/public_pdfs/2023_09.pdf#page=90</t>
  </si>
  <si>
    <t>https://chic-gnome-6de9b8.netlify.app/public_pdfs/2023_09.pdf#page=96</t>
  </si>
  <si>
    <t>https://chic-gnome-6de9b8.netlify.app/public_pdfs/2023_09.pdf#page=137</t>
  </si>
  <si>
    <t>https://chic-gnome-6de9b8.netlify.app/public_pdfs/2023_08.pdf#page=48</t>
  </si>
  <si>
    <t>https://chic-gnome-6de9b8.netlify.app/public_pdfs/2023_08.pdf#page=58</t>
  </si>
  <si>
    <t>https://chic-gnome-6de9b8.netlify.app/public_pdfs/2023_08.pdf#page=63</t>
  </si>
  <si>
    <t>https://chic-gnome-6de9b8.netlify.app/public_pdfs/2023_08.pdf#page=68</t>
  </si>
  <si>
    <t>https://chic-gnome-6de9b8.netlify.app/public_pdfs/2023_08.pdf#page=73</t>
  </si>
  <si>
    <t>https://chic-gnome-6de9b8.netlify.app/public_pdfs/2023_08.pdf#page=81</t>
  </si>
  <si>
    <t>https://chic-gnome-6de9b8.netlify.app/public_pdfs/2023_08.pdf#page=84</t>
  </si>
  <si>
    <t>https://chic-gnome-6de9b8.netlify.app/public_pdfs/2023_08.pdf#page=89</t>
  </si>
  <si>
    <t>https://chic-gnome-6de9b8.netlify.app/public_pdfs/2023_08.pdf#page=94</t>
  </si>
  <si>
    <t>https://chic-gnome-6de9b8.netlify.app/public_pdfs/2023_08.pdf#page=104</t>
  </si>
  <si>
    <t>https://chic-gnome-6de9b8.netlify.app/public_pdfs/2023_07.pdf#page=40</t>
  </si>
  <si>
    <t>https://chic-gnome-6de9b8.netlify.app/public_pdfs/2023_07.pdf#page=46</t>
  </si>
  <si>
    <t>https://chic-gnome-6de9b8.netlify.app/public_pdfs/2023_07.pdf#page=53</t>
  </si>
  <si>
    <t>https://chic-gnome-6de9b8.netlify.app/public_pdfs/2023_07.pdf#page=57</t>
  </si>
  <si>
    <t>https://chic-gnome-6de9b8.netlify.app/public_pdfs/2023_07.pdf#page=62</t>
  </si>
  <si>
    <t>https://chic-gnome-6de9b8.netlify.app/public_pdfs/2023_07.pdf#page=67</t>
  </si>
  <si>
    <t>https://chic-gnome-6de9b8.netlify.app/public_pdfs/2023_07.pdf#page=75</t>
  </si>
  <si>
    <t>https://chic-gnome-6de9b8.netlify.app/public_pdfs/2023_07.pdf#page=82</t>
  </si>
  <si>
    <t>https://chic-gnome-6de9b8.netlify.app/public_pdfs/2023_07.pdf#page=127</t>
  </si>
  <si>
    <t>https://chic-gnome-6de9b8.netlify.app/public_pdfs/2023_07.pdf#page=128</t>
  </si>
  <si>
    <t>https://chic-gnome-6de9b8.netlify.app/public_pdfs/2023_06.pdf#page=34</t>
  </si>
  <si>
    <t>https://chic-gnome-6de9b8.netlify.app/public_pdfs/2023_06.pdf#page=39</t>
  </si>
  <si>
    <t>https://chic-gnome-6de9b8.netlify.app/public_pdfs/2023_06.pdf#page=45</t>
  </si>
  <si>
    <t>https://chic-gnome-6de9b8.netlify.app/public_pdfs/2023_06.pdf#page=50</t>
  </si>
  <si>
    <t>https://chic-gnome-6de9b8.netlify.app/public_pdfs/2023_06.pdf#page=55</t>
  </si>
  <si>
    <t>https://chic-gnome-6de9b8.netlify.app/public_pdfs/2023_06.pdf#page=61</t>
  </si>
  <si>
    <t>https://chic-gnome-6de9b8.netlify.app/public_pdfs/2023_06.pdf#page=64</t>
  </si>
  <si>
    <t>https://chic-gnome-6de9b8.netlify.app/public_pdfs/2023_06.pdf#page=70</t>
  </si>
  <si>
    <t>https://chic-gnome-6de9b8.netlify.app/public_pdfs/2023_06.pdf#page=75</t>
  </si>
  <si>
    <t>https://chic-gnome-6de9b8.netlify.app/public_pdfs/2023_06.pdf#page=79</t>
  </si>
  <si>
    <t>https://chic-gnome-6de9b8.netlify.app/public_pdfs/2023_06.pdf#page=86</t>
  </si>
  <si>
    <t>https://chic-gnome-6de9b8.netlify.app/public_pdfs/2023_06.pdf#page=126</t>
  </si>
  <si>
    <t>https://chic-gnome-6de9b8.netlify.app/public_pdfs/2023_05.pdf#page=36</t>
  </si>
  <si>
    <t>https://chic-gnome-6de9b8.netlify.app/public_pdfs/2023_05.pdf#page=42</t>
  </si>
  <si>
    <t>https://chic-gnome-6de9b8.netlify.app/public_pdfs/2023_05.pdf#page=46</t>
  </si>
  <si>
    <t>https://chic-gnome-6de9b8.netlify.app/public_pdfs/2023_05.pdf#page=51</t>
  </si>
  <si>
    <t>https://chic-gnome-6de9b8.netlify.app/public_pdfs/2023_05.pdf#page=57</t>
  </si>
  <si>
    <t>https://chic-gnome-6de9b8.netlify.app/public_pdfs/2023_05.pdf#page=61</t>
  </si>
  <si>
    <t>https://chic-gnome-6de9b8.netlify.app/public_pdfs/2023_05.pdf#page=67</t>
  </si>
  <si>
    <t>https://chic-gnome-6de9b8.netlify.app/public_pdfs/2023_05.pdf#page=71</t>
  </si>
  <si>
    <t>https://chic-gnome-6de9b8.netlify.app/public_pdfs/2023_05.pdf#page=76</t>
  </si>
  <si>
    <t>https://chic-gnome-6de9b8.netlify.app/public_pdfs/2023_05.pdf#page=81</t>
  </si>
  <si>
    <t>https://chic-gnome-6de9b8.netlify.app/public_pdfs/2023_05.pdf#page=92</t>
  </si>
  <si>
    <t>https://chic-gnome-6de9b8.netlify.app/public_pdfs/2023_05.pdf#page=145</t>
  </si>
  <si>
    <t>https://chic-gnome-6de9b8.netlify.app/public_pdfs/2023_04.pdf#page=39</t>
  </si>
  <si>
    <t>https://chic-gnome-6de9b8.netlify.app/public_pdfs/2023_04.pdf#page=45</t>
  </si>
  <si>
    <t>https://chic-gnome-6de9b8.netlify.app/public_pdfs/2023_04.pdf#page=54</t>
  </si>
  <si>
    <t>https://chic-gnome-6de9b8.netlify.app/public_pdfs/2023_04.pdf#page=58</t>
  </si>
  <si>
    <t>https://chic-gnome-6de9b8.netlify.app/public_pdfs/2023_04.pdf#page=62</t>
  </si>
  <si>
    <t>https://chic-gnome-6de9b8.netlify.app/public_pdfs/2023_04.pdf#page=67</t>
  </si>
  <si>
    <t>https://chic-gnome-6de9b8.netlify.app/public_pdfs/2023_04.pdf#page=76</t>
  </si>
  <si>
    <t>https://chic-gnome-6de9b8.netlify.app/public_pdfs/2023_04.pdf#page=81</t>
  </si>
  <si>
    <t>https://chic-gnome-6de9b8.netlify.app/public_pdfs/2023_04.pdf#page=85</t>
  </si>
  <si>
    <t>https://chic-gnome-6de9b8.netlify.app/public_pdfs/2023_04.pdf#page=91</t>
  </si>
  <si>
    <t>https://chic-gnome-6de9b8.netlify.app/public_pdfs/2023_04.pdf#page=99</t>
  </si>
  <si>
    <t>https://chic-gnome-6de9b8.netlify.app/public_pdfs/2023_04.pdf#page=146</t>
  </si>
  <si>
    <t>https://chic-gnome-6de9b8.netlify.app/public_pdfs/2023_03.pdf#page=81</t>
  </si>
  <si>
    <t>https://chic-gnome-6de9b8.netlify.app/public_pdfs/2023_03.pdf#page=88</t>
  </si>
  <si>
    <t>https://chic-gnome-6de9b8.netlify.app/public_pdfs/2023_03.pdf#page=95</t>
  </si>
  <si>
    <t>https://chic-gnome-6de9b8.netlify.app/public_pdfs/2023_03.pdf#page=144</t>
  </si>
  <si>
    <t>https://chic-gnome-6de9b8.netlify.app/public_pdfs/2023_02.pdf#page=27</t>
  </si>
  <si>
    <t>https://chic-gnome-6de9b8.netlify.app/public_pdfs/2023_02.pdf#page=32</t>
  </si>
  <si>
    <t>https://chic-gnome-6de9b8.netlify.app/public_pdfs/2023_02.pdf#page=38</t>
  </si>
  <si>
    <t>https://chic-gnome-6de9b8.netlify.app/public_pdfs/2023_02.pdf#page=44</t>
  </si>
  <si>
    <t>https://chic-gnome-6de9b8.netlify.app/public_pdfs/2023_02.pdf#page=49</t>
  </si>
  <si>
    <t>https://chic-gnome-6de9b8.netlify.app/public_pdfs/2023_02.pdf#page=54</t>
  </si>
  <si>
    <t>https://chic-gnome-6de9b8.netlify.app/public_pdfs/2023_02.pdf#page=59</t>
  </si>
  <si>
    <t>https://chic-gnome-6de9b8.netlify.app/public_pdfs/2023_02.pdf#page=65</t>
  </si>
  <si>
    <t>https://chic-gnome-6de9b8.netlify.app/public_pdfs/2023_02.pdf#page=70</t>
  </si>
  <si>
    <t>https://chic-gnome-6de9b8.netlify.app/public_pdfs/2023_02.pdf#page=76</t>
  </si>
  <si>
    <t>https://chic-gnome-6de9b8.netlify.app/public_pdfs/2023_02.pdf#page=123</t>
  </si>
  <si>
    <t>https://chic-gnome-6de9b8.netlify.app/public_pdfs/2023_02.pdf#page=126</t>
  </si>
  <si>
    <t>https://chic-gnome-6de9b8.netlify.app/public_pdfs/2023_01.pdf#page=34</t>
  </si>
  <si>
    <t>https://chic-gnome-6de9b8.netlify.app/public_pdfs/2023_01.pdf#page=52</t>
  </si>
  <si>
    <t>https://chic-gnome-6de9b8.netlify.app/public_pdfs/2023_01.pdf#page=56</t>
  </si>
  <si>
    <t>https://chic-gnome-6de9b8.netlify.app/public_pdfs/2023_01.pdf#page=60</t>
  </si>
  <si>
    <t>https://chic-gnome-6de9b8.netlify.app/public_pdfs/2023_01.pdf#page=63</t>
  </si>
  <si>
    <t>https://chic-gnome-6de9b8.netlify.app/public_pdfs/2023_01.pdf#page=68</t>
  </si>
  <si>
    <t>https://chic-gnome-6de9b8.netlify.app/public_pdfs/2023_01.pdf#page=72</t>
  </si>
  <si>
    <t>https://chic-gnome-6de9b8.netlify.app/public_pdfs/2023_01.pdf#page=76</t>
  </si>
  <si>
    <t>https://chic-gnome-6de9b8.netlify.app/public_pdfs/2023_01.pdf#page=84</t>
  </si>
  <si>
    <t>https://chic-gnome-6de9b8.netlify.app/public_pdfs/2023_01.pdf#page=92</t>
  </si>
  <si>
    <t>https://chic-gnome-6de9b8.netlify.app/public_pdfs/2023_01.pdf#page=150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</si>
</sst>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chic-gnome-6de9b8.netlify.app/public_pdfs/2025_06.pdf" TargetMode="External"/><Relationship Id="rId1" Type="http://schemas.openxmlformats.org/officeDocument/2006/relationships/hyperlink" Target="https://chic-gnome-6de9b8.netlify.app/public_pdfs/2025_0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4"/>
  <sheetViews>
    <sheetView tabSelected="1" workbookViewId="0">
      <selection activeCell="D2" sqref="D2"/>
    </sheetView>
  </sheetViews>
  <sheetFormatPr defaultRowHeight="14.4" x14ac:dyDescent="0.3"/>
  <sheetData>
    <row r="1" spans="1:14" x14ac:dyDescent="0.3">
      <c r="A1" s="1" t="s">
        <v>0</v>
      </c>
      <c r="B1" s="1" t="s">
        <v>1</v>
      </c>
      <c r="C1" s="1" t="s">
        <v>2</v>
      </c>
      <c r="D1" s="1" t="s">
        <v>3</v>
      </c>
      <c r="E1" s="1" t="s">
        <v>4</v>
      </c>
      <c r="F1" s="1" t="s">
        <v>5</v>
      </c>
      <c r="G1" s="3" t="s">
        <v>6</v>
      </c>
    </row>
    <row r="2" spans="1:14" x14ac:dyDescent="0.3">
      <c r="A2" t="s">
        <v>7</v>
      </c>
      <c r="B2">
        <v>38</v>
      </c>
      <c r="C2" t="s">
        <v>8</v>
      </c>
      <c r="D2" t="s">
        <v>9</v>
      </c>
      <c r="E2" t="s">
        <v>10</v>
      </c>
      <c r="F2" t="s">
        <v>11</v>
      </c>
      <c r="G2" s="2" t="s">
        <v>1026</v>
      </c>
      <c r="N2" s="2"/>
    </row>
    <row r="3" spans="1:14" x14ac:dyDescent="0.3">
      <c r="A3" t="s">
        <v>7</v>
      </c>
      <c r="B3">
        <v>56</v>
      </c>
      <c r="C3" t="s">
        <v>12</v>
      </c>
      <c r="D3" t="s">
        <v>13</v>
      </c>
      <c r="E3" t="s">
        <v>10</v>
      </c>
      <c r="F3" t="s">
        <v>14</v>
      </c>
      <c r="G3" s="2" t="s">
        <v>1027</v>
      </c>
    </row>
    <row r="4" spans="1:14" x14ac:dyDescent="0.3">
      <c r="A4" t="s">
        <v>7</v>
      </c>
      <c r="B4">
        <v>63</v>
      </c>
      <c r="C4" t="s">
        <v>15</v>
      </c>
      <c r="D4" t="s">
        <v>16</v>
      </c>
      <c r="E4" t="s">
        <v>10</v>
      </c>
      <c r="F4" t="s">
        <v>17</v>
      </c>
      <c r="G4" s="2" t="s">
        <v>1028</v>
      </c>
    </row>
    <row r="5" spans="1:14" x14ac:dyDescent="0.3">
      <c r="A5" t="s">
        <v>7</v>
      </c>
      <c r="B5">
        <v>68</v>
      </c>
      <c r="C5" t="s">
        <v>18</v>
      </c>
      <c r="D5" t="s">
        <v>19</v>
      </c>
      <c r="E5" t="s">
        <v>10</v>
      </c>
      <c r="F5" t="s">
        <v>14</v>
      </c>
      <c r="G5" s="2" t="s">
        <v>1029</v>
      </c>
    </row>
    <row r="6" spans="1:14" x14ac:dyDescent="0.3">
      <c r="A6" t="s">
        <v>7</v>
      </c>
      <c r="B6">
        <v>73</v>
      </c>
      <c r="C6" t="s">
        <v>20</v>
      </c>
      <c r="D6" t="s">
        <v>21</v>
      </c>
      <c r="E6" t="s">
        <v>10</v>
      </c>
      <c r="F6" t="s">
        <v>10</v>
      </c>
      <c r="G6" s="2" t="s">
        <v>1030</v>
      </c>
    </row>
    <row r="7" spans="1:14" x14ac:dyDescent="0.3">
      <c r="A7" t="s">
        <v>7</v>
      </c>
      <c r="B7">
        <v>79</v>
      </c>
      <c r="C7" t="s">
        <v>22</v>
      </c>
      <c r="D7" t="s">
        <v>23</v>
      </c>
      <c r="E7" t="s">
        <v>10</v>
      </c>
      <c r="F7" t="s">
        <v>24</v>
      </c>
      <c r="G7" s="2" t="s">
        <v>1031</v>
      </c>
    </row>
    <row r="8" spans="1:14" x14ac:dyDescent="0.3">
      <c r="A8" t="s">
        <v>7</v>
      </c>
      <c r="B8">
        <v>82</v>
      </c>
      <c r="C8" t="s">
        <v>25</v>
      </c>
      <c r="D8" t="s">
        <v>26</v>
      </c>
      <c r="E8" t="s">
        <v>10</v>
      </c>
      <c r="F8" t="s">
        <v>14</v>
      </c>
      <c r="G8" s="2" t="s">
        <v>1032</v>
      </c>
    </row>
    <row r="9" spans="1:14" x14ac:dyDescent="0.3">
      <c r="A9" t="s">
        <v>7</v>
      </c>
      <c r="B9">
        <v>89</v>
      </c>
      <c r="C9" t="s">
        <v>27</v>
      </c>
      <c r="D9" t="s">
        <v>28</v>
      </c>
      <c r="E9">
        <v>123</v>
      </c>
      <c r="F9" t="s">
        <v>29</v>
      </c>
      <c r="G9" s="2" t="s">
        <v>1033</v>
      </c>
    </row>
    <row r="10" spans="1:14" x14ac:dyDescent="0.3">
      <c r="A10" t="s">
        <v>7</v>
      </c>
      <c r="B10">
        <v>99</v>
      </c>
      <c r="C10" t="s">
        <v>30</v>
      </c>
      <c r="D10" t="s">
        <v>31</v>
      </c>
      <c r="E10" t="s">
        <v>32</v>
      </c>
      <c r="F10" t="s">
        <v>29</v>
      </c>
      <c r="G10" s="2" t="s">
        <v>1034</v>
      </c>
    </row>
    <row r="11" spans="1:14" x14ac:dyDescent="0.3">
      <c r="A11" t="s">
        <v>7</v>
      </c>
      <c r="B11">
        <v>103</v>
      </c>
      <c r="C11" t="s">
        <v>33</v>
      </c>
      <c r="D11" t="s">
        <v>34</v>
      </c>
      <c r="E11" t="s">
        <v>10</v>
      </c>
      <c r="F11" t="s">
        <v>35</v>
      </c>
      <c r="G11" s="2" t="s">
        <v>1035</v>
      </c>
    </row>
    <row r="12" spans="1:14" x14ac:dyDescent="0.3">
      <c r="A12" t="s">
        <v>7</v>
      </c>
      <c r="B12">
        <v>114</v>
      </c>
      <c r="C12" t="s">
        <v>36</v>
      </c>
      <c r="D12" t="s">
        <v>37</v>
      </c>
      <c r="E12" t="s">
        <v>10</v>
      </c>
      <c r="F12" t="s">
        <v>38</v>
      </c>
      <c r="G12" s="2" t="s">
        <v>1036</v>
      </c>
    </row>
    <row r="13" spans="1:14" x14ac:dyDescent="0.3">
      <c r="A13" t="s">
        <v>7</v>
      </c>
      <c r="B13">
        <v>155</v>
      </c>
      <c r="C13" t="s">
        <v>39</v>
      </c>
      <c r="D13" t="s">
        <v>10</v>
      </c>
      <c r="E13">
        <v>7</v>
      </c>
      <c r="F13" t="s">
        <v>40</v>
      </c>
      <c r="G13" s="2" t="s">
        <v>1037</v>
      </c>
    </row>
    <row r="14" spans="1:14" x14ac:dyDescent="0.3">
      <c r="A14" t="s">
        <v>41</v>
      </c>
      <c r="B14">
        <v>45</v>
      </c>
      <c r="C14" t="s">
        <v>42</v>
      </c>
      <c r="D14" t="s">
        <v>43</v>
      </c>
      <c r="E14" t="s">
        <v>10</v>
      </c>
      <c r="F14" t="s">
        <v>44</v>
      </c>
      <c r="G14" s="2" t="s">
        <v>1038</v>
      </c>
    </row>
    <row r="15" spans="1:14" x14ac:dyDescent="0.3">
      <c r="A15" t="s">
        <v>41</v>
      </c>
      <c r="B15">
        <v>62</v>
      </c>
      <c r="C15" t="s">
        <v>45</v>
      </c>
      <c r="D15" t="s">
        <v>46</v>
      </c>
      <c r="E15" t="s">
        <v>10</v>
      </c>
      <c r="F15" t="s">
        <v>47</v>
      </c>
      <c r="G15" s="2" t="s">
        <v>1039</v>
      </c>
    </row>
    <row r="16" spans="1:14" x14ac:dyDescent="0.3">
      <c r="A16" t="s">
        <v>41</v>
      </c>
      <c r="B16">
        <v>67</v>
      </c>
      <c r="C16" t="s">
        <v>48</v>
      </c>
      <c r="D16" t="s">
        <v>49</v>
      </c>
      <c r="E16" t="s">
        <v>10</v>
      </c>
      <c r="F16" t="s">
        <v>47</v>
      </c>
      <c r="G16" s="2" t="s">
        <v>1040</v>
      </c>
    </row>
    <row r="17" spans="1:7" x14ac:dyDescent="0.3">
      <c r="A17" t="s">
        <v>41</v>
      </c>
      <c r="B17">
        <v>73</v>
      </c>
      <c r="C17" t="s">
        <v>50</v>
      </c>
      <c r="D17" t="s">
        <v>51</v>
      </c>
      <c r="E17">
        <v>135</v>
      </c>
      <c r="F17" t="s">
        <v>29</v>
      </c>
      <c r="G17" s="2" t="s">
        <v>1041</v>
      </c>
    </row>
    <row r="18" spans="1:7" x14ac:dyDescent="0.3">
      <c r="A18" t="s">
        <v>41</v>
      </c>
      <c r="B18">
        <v>79</v>
      </c>
      <c r="C18" t="s">
        <v>52</v>
      </c>
      <c r="D18" t="s">
        <v>53</v>
      </c>
      <c r="E18" t="s">
        <v>10</v>
      </c>
      <c r="F18" t="s">
        <v>47</v>
      </c>
      <c r="G18" s="2" t="s">
        <v>1042</v>
      </c>
    </row>
    <row r="19" spans="1:7" x14ac:dyDescent="0.3">
      <c r="A19" t="s">
        <v>41</v>
      </c>
      <c r="B19">
        <v>83</v>
      </c>
      <c r="C19" t="s">
        <v>54</v>
      </c>
      <c r="D19" t="s">
        <v>55</v>
      </c>
      <c r="E19" t="s">
        <v>10</v>
      </c>
      <c r="F19" t="s">
        <v>56</v>
      </c>
      <c r="G19" s="2" t="s">
        <v>1043</v>
      </c>
    </row>
    <row r="20" spans="1:7" x14ac:dyDescent="0.3">
      <c r="A20" t="s">
        <v>41</v>
      </c>
      <c r="B20">
        <v>88</v>
      </c>
      <c r="C20" t="s">
        <v>57</v>
      </c>
      <c r="D20" t="s">
        <v>58</v>
      </c>
      <c r="E20">
        <v>135</v>
      </c>
      <c r="F20" t="s">
        <v>29</v>
      </c>
      <c r="G20" s="2" t="s">
        <v>1044</v>
      </c>
    </row>
    <row r="21" spans="1:7" x14ac:dyDescent="0.3">
      <c r="A21" t="s">
        <v>41</v>
      </c>
      <c r="B21">
        <v>92</v>
      </c>
      <c r="C21" t="s">
        <v>59</v>
      </c>
      <c r="D21" t="s">
        <v>60</v>
      </c>
      <c r="E21" t="s">
        <v>10</v>
      </c>
      <c r="F21" t="s">
        <v>47</v>
      </c>
      <c r="G21" s="2" t="s">
        <v>1045</v>
      </c>
    </row>
    <row r="22" spans="1:7" x14ac:dyDescent="0.3">
      <c r="A22" t="s">
        <v>41</v>
      </c>
      <c r="B22">
        <v>98</v>
      </c>
      <c r="C22" t="s">
        <v>61</v>
      </c>
      <c r="D22" t="s">
        <v>62</v>
      </c>
      <c r="E22" t="s">
        <v>10</v>
      </c>
      <c r="F22" t="s">
        <v>56</v>
      </c>
      <c r="G22" s="2" t="s">
        <v>1046</v>
      </c>
    </row>
    <row r="23" spans="1:7" x14ac:dyDescent="0.3">
      <c r="A23" t="s">
        <v>41</v>
      </c>
      <c r="B23">
        <v>104</v>
      </c>
      <c r="C23" t="s">
        <v>63</v>
      </c>
      <c r="D23" t="s">
        <v>64</v>
      </c>
      <c r="E23" t="s">
        <v>10</v>
      </c>
      <c r="F23" t="s">
        <v>65</v>
      </c>
      <c r="G23" s="2" t="s">
        <v>1047</v>
      </c>
    </row>
    <row r="24" spans="1:7" x14ac:dyDescent="0.3">
      <c r="A24" t="s">
        <v>41</v>
      </c>
      <c r="B24">
        <v>114</v>
      </c>
      <c r="C24" t="s">
        <v>66</v>
      </c>
      <c r="D24" t="s">
        <v>67</v>
      </c>
      <c r="E24" t="s">
        <v>10</v>
      </c>
      <c r="F24" t="s">
        <v>47</v>
      </c>
      <c r="G24" s="2" t="s">
        <v>1048</v>
      </c>
    </row>
    <row r="25" spans="1:7" x14ac:dyDescent="0.3">
      <c r="A25" t="s">
        <v>41</v>
      </c>
      <c r="B25">
        <v>172</v>
      </c>
      <c r="C25" t="s">
        <v>68</v>
      </c>
      <c r="D25" t="s">
        <v>10</v>
      </c>
      <c r="E25" t="s">
        <v>69</v>
      </c>
      <c r="F25" t="s">
        <v>40</v>
      </c>
      <c r="G25" s="2" t="s">
        <v>1049</v>
      </c>
    </row>
    <row r="26" spans="1:7" x14ac:dyDescent="0.3">
      <c r="A26" t="s">
        <v>41</v>
      </c>
      <c r="B26">
        <v>180</v>
      </c>
      <c r="C26" t="s">
        <v>70</v>
      </c>
      <c r="D26" t="s">
        <v>10</v>
      </c>
      <c r="E26" t="s">
        <v>10</v>
      </c>
      <c r="F26" t="s">
        <v>56</v>
      </c>
      <c r="G26" s="2" t="s">
        <v>1050</v>
      </c>
    </row>
    <row r="27" spans="1:7" x14ac:dyDescent="0.3">
      <c r="A27" t="s">
        <v>71</v>
      </c>
      <c r="B27">
        <v>46</v>
      </c>
      <c r="C27" t="s">
        <v>72</v>
      </c>
      <c r="D27" t="s">
        <v>73</v>
      </c>
      <c r="E27" t="s">
        <v>10</v>
      </c>
      <c r="F27" t="s">
        <v>56</v>
      </c>
      <c r="G27" s="2" t="s">
        <v>1051</v>
      </c>
    </row>
    <row r="28" spans="1:7" x14ac:dyDescent="0.3">
      <c r="A28" t="s">
        <v>71</v>
      </c>
      <c r="B28">
        <v>60</v>
      </c>
      <c r="C28" t="s">
        <v>74</v>
      </c>
      <c r="D28" t="s">
        <v>75</v>
      </c>
      <c r="E28" t="s">
        <v>10</v>
      </c>
      <c r="F28" t="s">
        <v>24</v>
      </c>
      <c r="G28" s="2" t="s">
        <v>1052</v>
      </c>
    </row>
    <row r="29" spans="1:7" x14ac:dyDescent="0.3">
      <c r="A29" t="s">
        <v>71</v>
      </c>
      <c r="B29">
        <v>66</v>
      </c>
      <c r="C29" t="s">
        <v>76</v>
      </c>
      <c r="D29" t="s">
        <v>77</v>
      </c>
      <c r="E29" t="s">
        <v>10</v>
      </c>
      <c r="F29" t="s">
        <v>24</v>
      </c>
      <c r="G29" s="2" t="s">
        <v>1053</v>
      </c>
    </row>
    <row r="30" spans="1:7" x14ac:dyDescent="0.3">
      <c r="A30" t="s">
        <v>71</v>
      </c>
      <c r="B30">
        <v>70</v>
      </c>
      <c r="C30" t="s">
        <v>78</v>
      </c>
      <c r="D30" t="s">
        <v>79</v>
      </c>
      <c r="E30" t="s">
        <v>10</v>
      </c>
      <c r="F30" t="s">
        <v>24</v>
      </c>
      <c r="G30" s="2" t="s">
        <v>1054</v>
      </c>
    </row>
    <row r="31" spans="1:7" x14ac:dyDescent="0.3">
      <c r="A31" t="s">
        <v>71</v>
      </c>
      <c r="B31">
        <v>76</v>
      </c>
      <c r="C31" t="s">
        <v>80</v>
      </c>
      <c r="D31" t="s">
        <v>81</v>
      </c>
      <c r="E31" t="s">
        <v>10</v>
      </c>
      <c r="F31" t="s">
        <v>24</v>
      </c>
      <c r="G31" s="2" t="s">
        <v>1055</v>
      </c>
    </row>
    <row r="32" spans="1:7" x14ac:dyDescent="0.3">
      <c r="A32" t="s">
        <v>71</v>
      </c>
      <c r="B32">
        <v>82</v>
      </c>
      <c r="C32" t="s">
        <v>82</v>
      </c>
      <c r="D32" t="s">
        <v>23</v>
      </c>
      <c r="E32" t="s">
        <v>10</v>
      </c>
      <c r="F32" t="s">
        <v>24</v>
      </c>
      <c r="G32" s="2" t="s">
        <v>1056</v>
      </c>
    </row>
    <row r="33" spans="1:7" x14ac:dyDescent="0.3">
      <c r="A33" t="s">
        <v>71</v>
      </c>
      <c r="B33">
        <v>87</v>
      </c>
      <c r="C33" t="s">
        <v>83</v>
      </c>
      <c r="D33" t="s">
        <v>84</v>
      </c>
      <c r="E33" t="s">
        <v>10</v>
      </c>
      <c r="F33" t="s">
        <v>24</v>
      </c>
      <c r="G33" s="2" t="s">
        <v>1057</v>
      </c>
    </row>
    <row r="34" spans="1:7" x14ac:dyDescent="0.3">
      <c r="A34" t="s">
        <v>71</v>
      </c>
      <c r="B34">
        <v>93</v>
      </c>
      <c r="C34" t="s">
        <v>85</v>
      </c>
      <c r="D34" t="s">
        <v>19</v>
      </c>
      <c r="E34" t="s">
        <v>10</v>
      </c>
      <c r="F34" t="s">
        <v>24</v>
      </c>
      <c r="G34" s="2" t="s">
        <v>1058</v>
      </c>
    </row>
    <row r="35" spans="1:7" x14ac:dyDescent="0.3">
      <c r="A35" t="s">
        <v>71</v>
      </c>
      <c r="B35">
        <v>98</v>
      </c>
      <c r="C35" t="s">
        <v>82</v>
      </c>
      <c r="D35" t="s">
        <v>86</v>
      </c>
      <c r="E35" t="s">
        <v>10</v>
      </c>
      <c r="F35" t="s">
        <v>24</v>
      </c>
      <c r="G35" s="2" t="s">
        <v>1059</v>
      </c>
    </row>
    <row r="36" spans="1:7" x14ac:dyDescent="0.3">
      <c r="A36" t="s">
        <v>71</v>
      </c>
      <c r="B36">
        <v>102</v>
      </c>
      <c r="C36" t="s">
        <v>87</v>
      </c>
      <c r="D36" t="s">
        <v>88</v>
      </c>
      <c r="E36" t="s">
        <v>10</v>
      </c>
      <c r="F36" t="s">
        <v>47</v>
      </c>
      <c r="G36" s="2" t="s">
        <v>1060</v>
      </c>
    </row>
    <row r="37" spans="1:7" x14ac:dyDescent="0.3">
      <c r="A37" t="s">
        <v>71</v>
      </c>
      <c r="B37">
        <v>107</v>
      </c>
      <c r="C37" t="s">
        <v>89</v>
      </c>
      <c r="D37" t="s">
        <v>90</v>
      </c>
      <c r="F37" t="s">
        <v>91</v>
      </c>
      <c r="G37" s="2" t="s">
        <v>1061</v>
      </c>
    </row>
    <row r="38" spans="1:7" x14ac:dyDescent="0.3">
      <c r="A38" t="s">
        <v>71</v>
      </c>
      <c r="B38">
        <v>114</v>
      </c>
      <c r="C38" t="s">
        <v>92</v>
      </c>
      <c r="D38" t="s">
        <v>93</v>
      </c>
      <c r="E38">
        <v>149</v>
      </c>
      <c r="F38" t="s">
        <v>29</v>
      </c>
      <c r="G38" s="2" t="s">
        <v>1062</v>
      </c>
    </row>
    <row r="39" spans="1:7" x14ac:dyDescent="0.3">
      <c r="A39" t="s">
        <v>71</v>
      </c>
      <c r="B39">
        <v>122</v>
      </c>
      <c r="C39" t="s">
        <v>94</v>
      </c>
      <c r="D39" t="s">
        <v>28</v>
      </c>
      <c r="E39">
        <v>152</v>
      </c>
      <c r="F39" t="s">
        <v>29</v>
      </c>
      <c r="G39" s="2" t="s">
        <v>1063</v>
      </c>
    </row>
    <row r="40" spans="1:7" x14ac:dyDescent="0.3">
      <c r="A40" t="s">
        <v>71</v>
      </c>
      <c r="B40">
        <v>160</v>
      </c>
      <c r="C40" t="s">
        <v>95</v>
      </c>
      <c r="D40" t="s">
        <v>10</v>
      </c>
      <c r="E40" t="s">
        <v>10</v>
      </c>
      <c r="F40" t="s">
        <v>40</v>
      </c>
      <c r="G40" s="2" t="s">
        <v>1064</v>
      </c>
    </row>
    <row r="41" spans="1:7" x14ac:dyDescent="0.3">
      <c r="A41" t="s">
        <v>71</v>
      </c>
      <c r="B41">
        <v>167</v>
      </c>
      <c r="C41" t="s">
        <v>96</v>
      </c>
      <c r="D41" t="s">
        <v>10</v>
      </c>
      <c r="E41" t="s">
        <v>10</v>
      </c>
      <c r="F41" t="s">
        <v>56</v>
      </c>
      <c r="G41" s="2" t="s">
        <v>1065</v>
      </c>
    </row>
    <row r="42" spans="1:7" x14ac:dyDescent="0.3">
      <c r="A42" t="s">
        <v>97</v>
      </c>
      <c r="B42">
        <v>54</v>
      </c>
      <c r="C42" t="s">
        <v>98</v>
      </c>
      <c r="D42" t="s">
        <v>43</v>
      </c>
      <c r="E42" t="s">
        <v>10</v>
      </c>
      <c r="F42" t="s">
        <v>56</v>
      </c>
      <c r="G42" s="2" t="s">
        <v>1066</v>
      </c>
    </row>
    <row r="43" spans="1:7" x14ac:dyDescent="0.3">
      <c r="A43" t="s">
        <v>97</v>
      </c>
      <c r="B43">
        <v>74</v>
      </c>
      <c r="C43" t="s">
        <v>99</v>
      </c>
      <c r="D43" t="s">
        <v>100</v>
      </c>
      <c r="E43" t="s">
        <v>10</v>
      </c>
      <c r="F43" t="s">
        <v>17</v>
      </c>
      <c r="G43" s="2" t="s">
        <v>1067</v>
      </c>
    </row>
    <row r="44" spans="1:7" x14ac:dyDescent="0.3">
      <c r="A44" t="s">
        <v>97</v>
      </c>
      <c r="B44">
        <v>79</v>
      </c>
      <c r="C44" t="s">
        <v>101</v>
      </c>
      <c r="D44" t="s">
        <v>102</v>
      </c>
      <c r="E44" t="s">
        <v>10</v>
      </c>
      <c r="F44" t="s">
        <v>103</v>
      </c>
      <c r="G44" s="2" t="s">
        <v>1068</v>
      </c>
    </row>
    <row r="45" spans="1:7" x14ac:dyDescent="0.3">
      <c r="A45" t="s">
        <v>97</v>
      </c>
      <c r="B45">
        <v>84</v>
      </c>
      <c r="C45" t="s">
        <v>104</v>
      </c>
      <c r="D45" t="s">
        <v>105</v>
      </c>
      <c r="E45" t="s">
        <v>10</v>
      </c>
      <c r="F45" t="s">
        <v>17</v>
      </c>
      <c r="G45" s="2" t="s">
        <v>1069</v>
      </c>
    </row>
    <row r="46" spans="1:7" x14ac:dyDescent="0.3">
      <c r="A46" t="s">
        <v>97</v>
      </c>
      <c r="B46">
        <v>91</v>
      </c>
      <c r="C46" t="s">
        <v>106</v>
      </c>
      <c r="D46" t="s">
        <v>107</v>
      </c>
      <c r="E46" t="s">
        <v>10</v>
      </c>
      <c r="F46" t="s">
        <v>47</v>
      </c>
      <c r="G46" s="2" t="s">
        <v>1070</v>
      </c>
    </row>
    <row r="47" spans="1:7" x14ac:dyDescent="0.3">
      <c r="A47" t="s">
        <v>97</v>
      </c>
      <c r="B47">
        <v>96</v>
      </c>
      <c r="C47" t="s">
        <v>108</v>
      </c>
      <c r="D47" t="s">
        <v>109</v>
      </c>
      <c r="E47" t="s">
        <v>10</v>
      </c>
      <c r="F47" t="s">
        <v>103</v>
      </c>
      <c r="G47" s="2" t="s">
        <v>1071</v>
      </c>
    </row>
    <row r="48" spans="1:7" x14ac:dyDescent="0.3">
      <c r="A48" t="s">
        <v>97</v>
      </c>
      <c r="B48">
        <v>101</v>
      </c>
      <c r="C48" t="s">
        <v>110</v>
      </c>
      <c r="D48" t="s">
        <v>111</v>
      </c>
      <c r="E48" t="s">
        <v>10</v>
      </c>
      <c r="F48" t="s">
        <v>56</v>
      </c>
      <c r="G48" s="2" t="s">
        <v>1072</v>
      </c>
    </row>
    <row r="49" spans="1:7" x14ac:dyDescent="0.3">
      <c r="A49" t="s">
        <v>97</v>
      </c>
      <c r="B49">
        <v>105</v>
      </c>
      <c r="C49" t="s">
        <v>112</v>
      </c>
      <c r="D49" t="s">
        <v>113</v>
      </c>
      <c r="E49" t="s">
        <v>10</v>
      </c>
      <c r="F49" t="s">
        <v>47</v>
      </c>
      <c r="G49" s="2" t="s">
        <v>1073</v>
      </c>
    </row>
    <row r="50" spans="1:7" x14ac:dyDescent="0.3">
      <c r="A50" t="s">
        <v>97</v>
      </c>
      <c r="B50">
        <v>112</v>
      </c>
      <c r="C50" t="s">
        <v>114</v>
      </c>
      <c r="D50" t="s">
        <v>115</v>
      </c>
      <c r="E50" t="s">
        <v>10</v>
      </c>
      <c r="F50" t="s">
        <v>56</v>
      </c>
      <c r="G50" s="2" t="s">
        <v>1074</v>
      </c>
    </row>
    <row r="51" spans="1:7" x14ac:dyDescent="0.3">
      <c r="A51" t="s">
        <v>97</v>
      </c>
      <c r="B51">
        <v>116</v>
      </c>
      <c r="C51" t="s">
        <v>116</v>
      </c>
      <c r="D51" t="s">
        <v>117</v>
      </c>
      <c r="E51" t="s">
        <v>10</v>
      </c>
      <c r="F51" t="s">
        <v>47</v>
      </c>
      <c r="G51" s="2" t="s">
        <v>1075</v>
      </c>
    </row>
    <row r="52" spans="1:7" x14ac:dyDescent="0.3">
      <c r="A52" t="s">
        <v>97</v>
      </c>
      <c r="B52">
        <v>121</v>
      </c>
      <c r="C52" t="s">
        <v>118</v>
      </c>
      <c r="D52" t="s">
        <v>119</v>
      </c>
      <c r="E52">
        <v>135</v>
      </c>
      <c r="F52" t="s">
        <v>29</v>
      </c>
      <c r="G52" s="2" t="s">
        <v>1076</v>
      </c>
    </row>
    <row r="53" spans="1:7" x14ac:dyDescent="0.3">
      <c r="A53" t="s">
        <v>97</v>
      </c>
      <c r="B53">
        <v>132</v>
      </c>
      <c r="C53" t="s">
        <v>120</v>
      </c>
      <c r="D53" t="s">
        <v>121</v>
      </c>
      <c r="E53">
        <v>177</v>
      </c>
      <c r="F53" t="s">
        <v>29</v>
      </c>
      <c r="G53" s="2" t="s">
        <v>1077</v>
      </c>
    </row>
    <row r="54" spans="1:7" x14ac:dyDescent="0.3">
      <c r="A54" t="s">
        <v>97</v>
      </c>
      <c r="B54">
        <v>176</v>
      </c>
      <c r="C54" t="s">
        <v>122</v>
      </c>
      <c r="D54" t="s">
        <v>10</v>
      </c>
      <c r="E54" t="s">
        <v>10</v>
      </c>
      <c r="F54" t="s">
        <v>40</v>
      </c>
      <c r="G54" s="2" t="s">
        <v>1078</v>
      </c>
    </row>
    <row r="55" spans="1:7" x14ac:dyDescent="0.3">
      <c r="A55" t="s">
        <v>97</v>
      </c>
      <c r="B55">
        <v>183</v>
      </c>
      <c r="C55" t="s">
        <v>70</v>
      </c>
      <c r="D55" t="s">
        <v>10</v>
      </c>
      <c r="E55" t="s">
        <v>10</v>
      </c>
      <c r="F55" t="s">
        <v>56</v>
      </c>
      <c r="G55" s="2" t="s">
        <v>1079</v>
      </c>
    </row>
    <row r="56" spans="1:7" x14ac:dyDescent="0.3">
      <c r="A56" t="s">
        <v>123</v>
      </c>
      <c r="B56">
        <v>34</v>
      </c>
      <c r="C56" t="s">
        <v>124</v>
      </c>
      <c r="D56" t="s">
        <v>125</v>
      </c>
      <c r="E56" t="s">
        <v>10</v>
      </c>
      <c r="F56" t="s">
        <v>56</v>
      </c>
      <c r="G56" s="2" t="s">
        <v>1080</v>
      </c>
    </row>
    <row r="57" spans="1:7" x14ac:dyDescent="0.3">
      <c r="A57" t="s">
        <v>123</v>
      </c>
      <c r="B57">
        <v>44</v>
      </c>
      <c r="C57" t="s">
        <v>126</v>
      </c>
      <c r="D57" t="s">
        <v>127</v>
      </c>
      <c r="E57" t="s">
        <v>10</v>
      </c>
      <c r="F57" t="s">
        <v>24</v>
      </c>
      <c r="G57" s="2" t="s">
        <v>1081</v>
      </c>
    </row>
    <row r="58" spans="1:7" x14ac:dyDescent="0.3">
      <c r="A58" t="s">
        <v>123</v>
      </c>
      <c r="B58">
        <v>50</v>
      </c>
      <c r="C58" t="s">
        <v>128</v>
      </c>
      <c r="D58" t="s">
        <v>129</v>
      </c>
      <c r="E58" t="s">
        <v>10</v>
      </c>
      <c r="F58" t="s">
        <v>56</v>
      </c>
      <c r="G58" s="2" t="s">
        <v>1082</v>
      </c>
    </row>
    <row r="59" spans="1:7" x14ac:dyDescent="0.3">
      <c r="A59" t="s">
        <v>123</v>
      </c>
      <c r="B59">
        <v>55</v>
      </c>
      <c r="C59" t="s">
        <v>130</v>
      </c>
      <c r="D59" t="s">
        <v>131</v>
      </c>
      <c r="E59">
        <v>135</v>
      </c>
      <c r="F59" t="s">
        <v>56</v>
      </c>
      <c r="G59" s="2" t="s">
        <v>1083</v>
      </c>
    </row>
    <row r="60" spans="1:7" x14ac:dyDescent="0.3">
      <c r="A60" t="s">
        <v>123</v>
      </c>
      <c r="B60">
        <v>59</v>
      </c>
      <c r="C60" t="s">
        <v>132</v>
      </c>
      <c r="D60" t="s">
        <v>133</v>
      </c>
      <c r="E60" t="s">
        <v>10</v>
      </c>
      <c r="F60" t="s">
        <v>56</v>
      </c>
      <c r="G60" s="2" t="s">
        <v>1084</v>
      </c>
    </row>
    <row r="61" spans="1:7" x14ac:dyDescent="0.3">
      <c r="A61" t="s">
        <v>123</v>
      </c>
      <c r="B61">
        <v>65</v>
      </c>
      <c r="C61" t="s">
        <v>134</v>
      </c>
      <c r="D61" t="s">
        <v>49</v>
      </c>
      <c r="E61">
        <v>135</v>
      </c>
      <c r="F61" t="s">
        <v>56</v>
      </c>
      <c r="G61" s="2" t="s">
        <v>1085</v>
      </c>
    </row>
    <row r="62" spans="1:7" x14ac:dyDescent="0.3">
      <c r="A62" t="s">
        <v>123</v>
      </c>
      <c r="B62">
        <v>70</v>
      </c>
      <c r="C62" t="s">
        <v>135</v>
      </c>
      <c r="D62" t="s">
        <v>136</v>
      </c>
      <c r="E62" t="s">
        <v>10</v>
      </c>
      <c r="F62" t="s">
        <v>47</v>
      </c>
      <c r="G62" s="2" t="s">
        <v>1086</v>
      </c>
    </row>
    <row r="63" spans="1:7" x14ac:dyDescent="0.3">
      <c r="A63" t="s">
        <v>123</v>
      </c>
      <c r="B63">
        <v>75</v>
      </c>
      <c r="C63" t="s">
        <v>137</v>
      </c>
      <c r="D63" t="s">
        <v>138</v>
      </c>
      <c r="E63">
        <v>135</v>
      </c>
      <c r="F63" t="s">
        <v>56</v>
      </c>
      <c r="G63" s="2" t="s">
        <v>1087</v>
      </c>
    </row>
    <row r="64" spans="1:7" x14ac:dyDescent="0.3">
      <c r="A64" t="s">
        <v>123</v>
      </c>
      <c r="B64">
        <v>79</v>
      </c>
      <c r="C64" t="s">
        <v>139</v>
      </c>
      <c r="D64" t="s">
        <v>140</v>
      </c>
      <c r="E64" t="s">
        <v>10</v>
      </c>
      <c r="F64" t="s">
        <v>56</v>
      </c>
      <c r="G64" s="2" t="s">
        <v>1088</v>
      </c>
    </row>
    <row r="65" spans="1:7" x14ac:dyDescent="0.3">
      <c r="A65" t="s">
        <v>123</v>
      </c>
      <c r="B65">
        <v>84</v>
      </c>
      <c r="C65" t="s">
        <v>141</v>
      </c>
      <c r="D65" t="s">
        <v>142</v>
      </c>
      <c r="E65">
        <v>135</v>
      </c>
      <c r="F65" t="s">
        <v>56</v>
      </c>
      <c r="G65" s="2" t="s">
        <v>1089</v>
      </c>
    </row>
    <row r="66" spans="1:7" x14ac:dyDescent="0.3">
      <c r="A66" t="s">
        <v>123</v>
      </c>
      <c r="B66">
        <v>88</v>
      </c>
      <c r="C66" t="s">
        <v>143</v>
      </c>
      <c r="D66" t="s">
        <v>28</v>
      </c>
      <c r="E66">
        <v>90</v>
      </c>
      <c r="F66" t="s">
        <v>29</v>
      </c>
      <c r="G66" s="2" t="s">
        <v>1090</v>
      </c>
    </row>
    <row r="67" spans="1:7" x14ac:dyDescent="0.3">
      <c r="A67" t="s">
        <v>123</v>
      </c>
      <c r="B67">
        <v>102</v>
      </c>
      <c r="C67" t="s">
        <v>144</v>
      </c>
      <c r="D67" t="s">
        <v>145</v>
      </c>
      <c r="E67" t="s">
        <v>10</v>
      </c>
      <c r="F67" t="s">
        <v>47</v>
      </c>
      <c r="G67" s="2" t="s">
        <v>1091</v>
      </c>
    </row>
    <row r="68" spans="1:7" x14ac:dyDescent="0.3">
      <c r="A68" t="s">
        <v>123</v>
      </c>
      <c r="B68">
        <v>141</v>
      </c>
      <c r="C68" t="s">
        <v>146</v>
      </c>
      <c r="D68" t="s">
        <v>10</v>
      </c>
      <c r="E68" t="s">
        <v>10</v>
      </c>
      <c r="F68" t="s">
        <v>40</v>
      </c>
      <c r="G68" s="2" t="s">
        <v>1092</v>
      </c>
    </row>
    <row r="69" spans="1:7" x14ac:dyDescent="0.3">
      <c r="A69" t="s">
        <v>123</v>
      </c>
      <c r="B69">
        <v>148</v>
      </c>
      <c r="C69" t="s">
        <v>70</v>
      </c>
      <c r="D69" t="s">
        <v>10</v>
      </c>
      <c r="E69" t="s">
        <v>10</v>
      </c>
      <c r="F69" t="s">
        <v>56</v>
      </c>
      <c r="G69" s="2" t="s">
        <v>1093</v>
      </c>
    </row>
    <row r="70" spans="1:7" x14ac:dyDescent="0.3">
      <c r="A70" t="s">
        <v>147</v>
      </c>
      <c r="B70">
        <v>56</v>
      </c>
      <c r="C70" t="s">
        <v>148</v>
      </c>
      <c r="D70" t="s">
        <v>149</v>
      </c>
      <c r="E70" t="s">
        <v>10</v>
      </c>
      <c r="F70" t="s">
        <v>150</v>
      </c>
      <c r="G70" s="2" t="s">
        <v>1094</v>
      </c>
    </row>
    <row r="71" spans="1:7" x14ac:dyDescent="0.3">
      <c r="A71" t="s">
        <v>147</v>
      </c>
      <c r="B71">
        <v>68</v>
      </c>
      <c r="C71" t="s">
        <v>151</v>
      </c>
      <c r="D71" t="s">
        <v>152</v>
      </c>
      <c r="E71" t="s">
        <v>10</v>
      </c>
      <c r="F71" t="s">
        <v>103</v>
      </c>
      <c r="G71" s="2" t="s">
        <v>1095</v>
      </c>
    </row>
    <row r="72" spans="1:7" x14ac:dyDescent="0.3">
      <c r="A72" t="s">
        <v>147</v>
      </c>
      <c r="B72">
        <v>72</v>
      </c>
      <c r="C72" t="s">
        <v>153</v>
      </c>
      <c r="D72" t="s">
        <v>154</v>
      </c>
      <c r="E72" t="s">
        <v>10</v>
      </c>
      <c r="F72" t="s">
        <v>103</v>
      </c>
      <c r="G72" s="2" t="s">
        <v>1096</v>
      </c>
    </row>
    <row r="73" spans="1:7" x14ac:dyDescent="0.3">
      <c r="A73" t="s">
        <v>147</v>
      </c>
      <c r="B73">
        <v>76</v>
      </c>
      <c r="C73" t="s">
        <v>155</v>
      </c>
      <c r="D73" t="s">
        <v>115</v>
      </c>
      <c r="E73" t="s">
        <v>10</v>
      </c>
      <c r="F73" t="s">
        <v>47</v>
      </c>
      <c r="G73" s="2" t="s">
        <v>1097</v>
      </c>
    </row>
    <row r="74" spans="1:7" x14ac:dyDescent="0.3">
      <c r="A74" t="s">
        <v>147</v>
      </c>
      <c r="B74">
        <v>80</v>
      </c>
      <c r="C74" t="s">
        <v>156</v>
      </c>
      <c r="D74" t="s">
        <v>79</v>
      </c>
      <c r="E74" t="s">
        <v>10</v>
      </c>
      <c r="F74" t="s">
        <v>103</v>
      </c>
      <c r="G74" s="2" t="s">
        <v>1098</v>
      </c>
    </row>
    <row r="75" spans="1:7" x14ac:dyDescent="0.3">
      <c r="A75" t="s">
        <v>147</v>
      </c>
      <c r="B75">
        <v>88</v>
      </c>
      <c r="C75" t="s">
        <v>157</v>
      </c>
      <c r="D75" t="s">
        <v>158</v>
      </c>
      <c r="E75" t="s">
        <v>10</v>
      </c>
      <c r="F75" t="s">
        <v>103</v>
      </c>
      <c r="G75" s="2" t="s">
        <v>1099</v>
      </c>
    </row>
    <row r="76" spans="1:7" x14ac:dyDescent="0.3">
      <c r="A76" t="s">
        <v>147</v>
      </c>
      <c r="B76">
        <v>93</v>
      </c>
      <c r="C76" t="s">
        <v>159</v>
      </c>
      <c r="D76" t="s">
        <v>160</v>
      </c>
      <c r="E76" t="s">
        <v>10</v>
      </c>
      <c r="F76" t="s">
        <v>56</v>
      </c>
      <c r="G76" s="2" t="s">
        <v>1100</v>
      </c>
    </row>
    <row r="77" spans="1:7" x14ac:dyDescent="0.3">
      <c r="A77" t="s">
        <v>147</v>
      </c>
      <c r="B77">
        <v>97</v>
      </c>
      <c r="C77" t="s">
        <v>161</v>
      </c>
      <c r="D77" t="s">
        <v>162</v>
      </c>
      <c r="E77" t="s">
        <v>10</v>
      </c>
      <c r="F77" t="s">
        <v>103</v>
      </c>
      <c r="G77" s="2" t="s">
        <v>1101</v>
      </c>
    </row>
    <row r="78" spans="1:7" x14ac:dyDescent="0.3">
      <c r="A78" t="s">
        <v>147</v>
      </c>
      <c r="B78">
        <v>101</v>
      </c>
      <c r="C78" t="s">
        <v>163</v>
      </c>
      <c r="D78" t="s">
        <v>164</v>
      </c>
      <c r="E78" t="s">
        <v>10</v>
      </c>
      <c r="F78" t="s">
        <v>103</v>
      </c>
      <c r="G78" s="2" t="s">
        <v>1102</v>
      </c>
    </row>
    <row r="79" spans="1:7" x14ac:dyDescent="0.3">
      <c r="A79" t="s">
        <v>147</v>
      </c>
      <c r="B79">
        <v>105</v>
      </c>
      <c r="C79" t="s">
        <v>165</v>
      </c>
      <c r="D79" t="s">
        <v>166</v>
      </c>
      <c r="F79" t="s">
        <v>167</v>
      </c>
      <c r="G79" s="2" t="s">
        <v>1103</v>
      </c>
    </row>
    <row r="80" spans="1:7" x14ac:dyDescent="0.3">
      <c r="A80" t="s">
        <v>147</v>
      </c>
      <c r="B80">
        <v>111</v>
      </c>
      <c r="C80" t="s">
        <v>168</v>
      </c>
      <c r="D80" t="s">
        <v>169</v>
      </c>
      <c r="E80" t="s">
        <v>10</v>
      </c>
      <c r="F80" t="s">
        <v>103</v>
      </c>
      <c r="G80" s="2" t="s">
        <v>1104</v>
      </c>
    </row>
    <row r="81" spans="1:7" x14ac:dyDescent="0.3">
      <c r="A81" t="s">
        <v>147</v>
      </c>
      <c r="B81">
        <v>116</v>
      </c>
      <c r="C81" t="s">
        <v>170</v>
      </c>
      <c r="D81" t="s">
        <v>43</v>
      </c>
      <c r="E81" t="s">
        <v>10</v>
      </c>
      <c r="F81" t="s">
        <v>11</v>
      </c>
      <c r="G81" s="2" t="s">
        <v>1105</v>
      </c>
    </row>
    <row r="82" spans="1:7" x14ac:dyDescent="0.3">
      <c r="A82" t="s">
        <v>147</v>
      </c>
      <c r="B82">
        <v>119</v>
      </c>
      <c r="C82" t="s">
        <v>171</v>
      </c>
      <c r="D82" t="s">
        <v>172</v>
      </c>
      <c r="E82">
        <v>63</v>
      </c>
      <c r="F82" t="s">
        <v>29</v>
      </c>
      <c r="G82" s="2" t="s">
        <v>1106</v>
      </c>
    </row>
    <row r="83" spans="1:7" x14ac:dyDescent="0.3">
      <c r="A83" t="s">
        <v>147</v>
      </c>
      <c r="B83">
        <v>127</v>
      </c>
      <c r="C83" t="s">
        <v>173</v>
      </c>
      <c r="D83" t="s">
        <v>174</v>
      </c>
      <c r="E83" t="s">
        <v>10</v>
      </c>
      <c r="F83" t="s">
        <v>175</v>
      </c>
      <c r="G83" s="2" t="s">
        <v>1107</v>
      </c>
    </row>
    <row r="84" spans="1:7" x14ac:dyDescent="0.3">
      <c r="A84" t="s">
        <v>147</v>
      </c>
      <c r="B84">
        <v>134</v>
      </c>
      <c r="C84" t="s">
        <v>176</v>
      </c>
      <c r="D84" t="s">
        <v>177</v>
      </c>
      <c r="E84" t="s">
        <v>10</v>
      </c>
      <c r="F84" t="s">
        <v>178</v>
      </c>
      <c r="G84" s="2" t="s">
        <v>1108</v>
      </c>
    </row>
    <row r="85" spans="1:7" x14ac:dyDescent="0.3">
      <c r="A85" t="s">
        <v>147</v>
      </c>
      <c r="B85">
        <v>180</v>
      </c>
      <c r="C85" t="s">
        <v>179</v>
      </c>
      <c r="D85" t="s">
        <v>10</v>
      </c>
      <c r="E85">
        <v>7</v>
      </c>
      <c r="F85" t="s">
        <v>40</v>
      </c>
      <c r="G85" s="2" t="s">
        <v>1109</v>
      </c>
    </row>
    <row r="86" spans="1:7" x14ac:dyDescent="0.3">
      <c r="A86" t="s">
        <v>147</v>
      </c>
      <c r="B86">
        <v>184</v>
      </c>
      <c r="C86" t="s">
        <v>70</v>
      </c>
      <c r="D86" t="s">
        <v>10</v>
      </c>
      <c r="E86" t="s">
        <v>10</v>
      </c>
      <c r="F86" t="s">
        <v>56</v>
      </c>
      <c r="G86" s="2" t="s">
        <v>1110</v>
      </c>
    </row>
    <row r="87" spans="1:7" x14ac:dyDescent="0.3">
      <c r="A87" t="s">
        <v>180</v>
      </c>
      <c r="B87">
        <v>45</v>
      </c>
      <c r="C87" t="s">
        <v>181</v>
      </c>
      <c r="D87" t="s">
        <v>182</v>
      </c>
      <c r="E87" t="s">
        <v>10</v>
      </c>
      <c r="F87" t="s">
        <v>178</v>
      </c>
      <c r="G87" s="2" t="s">
        <v>1111</v>
      </c>
    </row>
    <row r="88" spans="1:7" x14ac:dyDescent="0.3">
      <c r="A88" t="s">
        <v>180</v>
      </c>
      <c r="B88">
        <v>58</v>
      </c>
      <c r="C88" t="s">
        <v>183</v>
      </c>
      <c r="D88" t="s">
        <v>117</v>
      </c>
      <c r="E88" t="s">
        <v>10</v>
      </c>
      <c r="F88" t="s">
        <v>178</v>
      </c>
      <c r="G88" s="2" t="s">
        <v>1112</v>
      </c>
    </row>
    <row r="89" spans="1:7" x14ac:dyDescent="0.3">
      <c r="A89" t="s">
        <v>180</v>
      </c>
      <c r="B89">
        <v>64</v>
      </c>
      <c r="C89" t="s">
        <v>184</v>
      </c>
      <c r="D89" t="s">
        <v>185</v>
      </c>
      <c r="E89" t="s">
        <v>10</v>
      </c>
      <c r="F89" t="s">
        <v>178</v>
      </c>
      <c r="G89" s="2" t="s">
        <v>1113</v>
      </c>
    </row>
    <row r="90" spans="1:7" x14ac:dyDescent="0.3">
      <c r="A90" t="s">
        <v>180</v>
      </c>
      <c r="B90">
        <v>68</v>
      </c>
      <c r="C90" t="s">
        <v>186</v>
      </c>
      <c r="D90" t="s">
        <v>187</v>
      </c>
      <c r="E90" t="s">
        <v>10</v>
      </c>
      <c r="F90" t="s">
        <v>178</v>
      </c>
      <c r="G90" s="2" t="s">
        <v>1114</v>
      </c>
    </row>
    <row r="91" spans="1:7" x14ac:dyDescent="0.3">
      <c r="A91" t="s">
        <v>180</v>
      </c>
      <c r="B91">
        <v>72</v>
      </c>
      <c r="C91" t="s">
        <v>188</v>
      </c>
      <c r="D91" t="s">
        <v>189</v>
      </c>
      <c r="E91" t="s">
        <v>10</v>
      </c>
      <c r="F91" t="s">
        <v>178</v>
      </c>
      <c r="G91" s="2" t="s">
        <v>1115</v>
      </c>
    </row>
    <row r="92" spans="1:7" x14ac:dyDescent="0.3">
      <c r="A92" t="s">
        <v>180</v>
      </c>
      <c r="B92">
        <v>78</v>
      </c>
      <c r="C92" t="s">
        <v>190</v>
      </c>
      <c r="D92" t="s">
        <v>191</v>
      </c>
      <c r="E92" t="s">
        <v>10</v>
      </c>
      <c r="F92" t="s">
        <v>178</v>
      </c>
      <c r="G92" s="2" t="s">
        <v>1116</v>
      </c>
    </row>
    <row r="93" spans="1:7" x14ac:dyDescent="0.3">
      <c r="A93" t="s">
        <v>180</v>
      </c>
      <c r="B93">
        <v>83</v>
      </c>
      <c r="C93" t="s">
        <v>192</v>
      </c>
      <c r="D93" t="s">
        <v>28</v>
      </c>
      <c r="E93">
        <v>198</v>
      </c>
      <c r="F93" t="s">
        <v>29</v>
      </c>
      <c r="G93" s="2" t="s">
        <v>1117</v>
      </c>
    </row>
    <row r="94" spans="1:7" x14ac:dyDescent="0.3">
      <c r="A94" t="s">
        <v>180</v>
      </c>
      <c r="B94">
        <v>96</v>
      </c>
      <c r="C94" t="s">
        <v>193</v>
      </c>
      <c r="D94" t="s">
        <v>194</v>
      </c>
      <c r="E94" t="s">
        <v>10</v>
      </c>
      <c r="F94" t="s">
        <v>178</v>
      </c>
      <c r="G94" s="2" t="s">
        <v>1118</v>
      </c>
    </row>
    <row r="95" spans="1:7" x14ac:dyDescent="0.3">
      <c r="A95" t="s">
        <v>180</v>
      </c>
      <c r="B95">
        <v>142</v>
      </c>
      <c r="C95" t="s">
        <v>195</v>
      </c>
      <c r="D95" t="s">
        <v>10</v>
      </c>
      <c r="E95">
        <v>237</v>
      </c>
      <c r="F95" t="s">
        <v>40</v>
      </c>
      <c r="G95" s="2" t="s">
        <v>1119</v>
      </c>
    </row>
    <row r="96" spans="1:7" x14ac:dyDescent="0.3">
      <c r="A96" t="s">
        <v>180</v>
      </c>
      <c r="B96">
        <v>145</v>
      </c>
      <c r="C96" t="s">
        <v>70</v>
      </c>
      <c r="D96" t="s">
        <v>10</v>
      </c>
      <c r="E96" t="s">
        <v>10</v>
      </c>
      <c r="F96" t="s">
        <v>56</v>
      </c>
      <c r="G96" s="2" t="s">
        <v>1120</v>
      </c>
    </row>
    <row r="97" spans="1:7" x14ac:dyDescent="0.3">
      <c r="A97" t="s">
        <v>196</v>
      </c>
      <c r="B97">
        <v>28</v>
      </c>
      <c r="C97" t="s">
        <v>197</v>
      </c>
      <c r="D97" t="s">
        <v>198</v>
      </c>
      <c r="E97" t="s">
        <v>10</v>
      </c>
      <c r="F97" t="s">
        <v>47</v>
      </c>
      <c r="G97" s="2" t="s">
        <v>1121</v>
      </c>
    </row>
    <row r="98" spans="1:7" x14ac:dyDescent="0.3">
      <c r="A98" t="s">
        <v>196</v>
      </c>
      <c r="B98">
        <v>38</v>
      </c>
      <c r="C98" t="s">
        <v>199</v>
      </c>
      <c r="D98" t="s">
        <v>200</v>
      </c>
      <c r="E98" t="s">
        <v>10</v>
      </c>
      <c r="F98" t="s">
        <v>103</v>
      </c>
      <c r="G98" s="2" t="s">
        <v>1122</v>
      </c>
    </row>
    <row r="99" spans="1:7" x14ac:dyDescent="0.3">
      <c r="A99" t="s">
        <v>196</v>
      </c>
      <c r="B99">
        <v>43</v>
      </c>
      <c r="C99" t="s">
        <v>201</v>
      </c>
      <c r="D99" t="s">
        <v>202</v>
      </c>
      <c r="E99" t="s">
        <v>10</v>
      </c>
      <c r="F99" t="s">
        <v>47</v>
      </c>
      <c r="G99" s="2" t="s">
        <v>1123</v>
      </c>
    </row>
    <row r="100" spans="1:7" x14ac:dyDescent="0.3">
      <c r="A100" t="s">
        <v>196</v>
      </c>
      <c r="B100">
        <v>46</v>
      </c>
      <c r="C100" t="s">
        <v>203</v>
      </c>
      <c r="D100" t="s">
        <v>204</v>
      </c>
      <c r="E100" t="s">
        <v>10</v>
      </c>
      <c r="F100" t="s">
        <v>205</v>
      </c>
      <c r="G100" s="2" t="s">
        <v>1124</v>
      </c>
    </row>
    <row r="101" spans="1:7" x14ac:dyDescent="0.3">
      <c r="A101" t="s">
        <v>196</v>
      </c>
      <c r="B101">
        <v>49</v>
      </c>
      <c r="C101" t="s">
        <v>206</v>
      </c>
      <c r="D101" t="s">
        <v>113</v>
      </c>
      <c r="E101" t="s">
        <v>10</v>
      </c>
      <c r="F101" t="s">
        <v>47</v>
      </c>
      <c r="G101" s="2" t="s">
        <v>1125</v>
      </c>
    </row>
    <row r="102" spans="1:7" x14ac:dyDescent="0.3">
      <c r="A102" t="s">
        <v>196</v>
      </c>
      <c r="B102">
        <v>55</v>
      </c>
      <c r="C102" t="s">
        <v>207</v>
      </c>
      <c r="D102" t="s">
        <v>208</v>
      </c>
      <c r="E102" t="s">
        <v>10</v>
      </c>
      <c r="F102" t="s">
        <v>103</v>
      </c>
      <c r="G102" s="2" t="s">
        <v>1126</v>
      </c>
    </row>
    <row r="103" spans="1:7" x14ac:dyDescent="0.3">
      <c r="A103" t="s">
        <v>196</v>
      </c>
      <c r="B103">
        <v>61</v>
      </c>
      <c r="C103" t="s">
        <v>209</v>
      </c>
      <c r="D103" t="s">
        <v>115</v>
      </c>
      <c r="E103" t="s">
        <v>10</v>
      </c>
      <c r="F103" t="s">
        <v>167</v>
      </c>
      <c r="G103" s="2" t="s">
        <v>1127</v>
      </c>
    </row>
    <row r="104" spans="1:7" x14ac:dyDescent="0.3">
      <c r="A104" t="s">
        <v>196</v>
      </c>
      <c r="B104">
        <v>68</v>
      </c>
      <c r="C104" t="s">
        <v>210</v>
      </c>
      <c r="D104" t="s">
        <v>211</v>
      </c>
      <c r="E104" t="s">
        <v>10</v>
      </c>
      <c r="F104" t="s">
        <v>56</v>
      </c>
      <c r="G104" s="2" t="s">
        <v>1128</v>
      </c>
    </row>
    <row r="105" spans="1:7" x14ac:dyDescent="0.3">
      <c r="A105" t="s">
        <v>196</v>
      </c>
      <c r="B105">
        <v>110</v>
      </c>
      <c r="C105" t="s">
        <v>212</v>
      </c>
      <c r="D105" t="s">
        <v>10</v>
      </c>
      <c r="E105" t="s">
        <v>10</v>
      </c>
      <c r="F105" t="s">
        <v>40</v>
      </c>
      <c r="G105" s="2" t="s">
        <v>1129</v>
      </c>
    </row>
    <row r="106" spans="1:7" x14ac:dyDescent="0.3">
      <c r="A106" t="s">
        <v>196</v>
      </c>
      <c r="B106">
        <v>113</v>
      </c>
      <c r="C106" t="s">
        <v>70</v>
      </c>
      <c r="D106" t="s">
        <v>10</v>
      </c>
      <c r="E106" t="s">
        <v>10</v>
      </c>
      <c r="F106" t="s">
        <v>56</v>
      </c>
      <c r="G106" s="2" t="s">
        <v>1130</v>
      </c>
    </row>
    <row r="107" spans="1:7" x14ac:dyDescent="0.3">
      <c r="A107" t="s">
        <v>213</v>
      </c>
      <c r="B107">
        <v>46</v>
      </c>
      <c r="C107" t="s">
        <v>214</v>
      </c>
      <c r="D107" t="s">
        <v>215</v>
      </c>
      <c r="E107" t="s">
        <v>10</v>
      </c>
      <c r="F107" t="s">
        <v>216</v>
      </c>
      <c r="G107" s="2" t="s">
        <v>1131</v>
      </c>
    </row>
    <row r="108" spans="1:7" x14ac:dyDescent="0.3">
      <c r="A108" t="s">
        <v>213</v>
      </c>
      <c r="B108">
        <v>56</v>
      </c>
      <c r="C108" t="s">
        <v>217</v>
      </c>
      <c r="D108" t="s">
        <v>218</v>
      </c>
      <c r="E108" t="s">
        <v>10</v>
      </c>
      <c r="F108" t="s">
        <v>216</v>
      </c>
      <c r="G108" s="2" t="s">
        <v>1132</v>
      </c>
    </row>
    <row r="109" spans="1:7" x14ac:dyDescent="0.3">
      <c r="A109" t="s">
        <v>213</v>
      </c>
      <c r="B109">
        <v>60</v>
      </c>
      <c r="C109" t="s">
        <v>219</v>
      </c>
      <c r="D109" t="s">
        <v>220</v>
      </c>
      <c r="E109" t="s">
        <v>10</v>
      </c>
      <c r="F109" t="s">
        <v>216</v>
      </c>
      <c r="G109" s="2" t="s">
        <v>1133</v>
      </c>
    </row>
    <row r="110" spans="1:7" x14ac:dyDescent="0.3">
      <c r="A110" t="s">
        <v>213</v>
      </c>
      <c r="B110">
        <v>65</v>
      </c>
      <c r="C110" t="s">
        <v>221</v>
      </c>
      <c r="D110" t="s">
        <v>222</v>
      </c>
      <c r="E110" t="s">
        <v>10</v>
      </c>
      <c r="F110" t="s">
        <v>216</v>
      </c>
      <c r="G110" s="2" t="s">
        <v>1134</v>
      </c>
    </row>
    <row r="111" spans="1:7" x14ac:dyDescent="0.3">
      <c r="A111" t="s">
        <v>213</v>
      </c>
      <c r="B111">
        <v>68</v>
      </c>
      <c r="C111" t="s">
        <v>223</v>
      </c>
      <c r="D111" t="s">
        <v>224</v>
      </c>
      <c r="E111" t="s">
        <v>10</v>
      </c>
      <c r="F111" t="s">
        <v>216</v>
      </c>
      <c r="G111" s="2" t="s">
        <v>1135</v>
      </c>
    </row>
    <row r="112" spans="1:7" x14ac:dyDescent="0.3">
      <c r="A112" t="s">
        <v>213</v>
      </c>
      <c r="B112">
        <v>74</v>
      </c>
      <c r="C112" t="s">
        <v>225</v>
      </c>
      <c r="D112" t="s">
        <v>189</v>
      </c>
      <c r="E112" t="s">
        <v>10</v>
      </c>
      <c r="F112" t="s">
        <v>216</v>
      </c>
      <c r="G112" s="2" t="s">
        <v>1136</v>
      </c>
    </row>
    <row r="113" spans="1:7" x14ac:dyDescent="0.3">
      <c r="A113" t="s">
        <v>213</v>
      </c>
      <c r="B113">
        <v>80</v>
      </c>
      <c r="C113" t="s">
        <v>226</v>
      </c>
      <c r="D113" t="s">
        <v>227</v>
      </c>
      <c r="E113" t="s">
        <v>10</v>
      </c>
      <c r="F113" t="s">
        <v>216</v>
      </c>
      <c r="G113" s="2" t="s">
        <v>1137</v>
      </c>
    </row>
    <row r="114" spans="1:7" x14ac:dyDescent="0.3">
      <c r="A114" t="s">
        <v>213</v>
      </c>
      <c r="B114">
        <v>85</v>
      </c>
      <c r="C114" t="s">
        <v>228</v>
      </c>
      <c r="D114" t="s">
        <v>28</v>
      </c>
      <c r="E114">
        <v>454</v>
      </c>
      <c r="F114" t="s">
        <v>29</v>
      </c>
      <c r="G114" s="2" t="s">
        <v>1138</v>
      </c>
    </row>
    <row r="115" spans="1:7" x14ac:dyDescent="0.3">
      <c r="A115" t="s">
        <v>213</v>
      </c>
      <c r="B115">
        <v>93</v>
      </c>
      <c r="C115" t="s">
        <v>229</v>
      </c>
      <c r="D115" t="s">
        <v>230</v>
      </c>
      <c r="E115">
        <v>29</v>
      </c>
      <c r="F115" t="s">
        <v>29</v>
      </c>
      <c r="G115" s="2" t="s">
        <v>1139</v>
      </c>
    </row>
    <row r="116" spans="1:7" x14ac:dyDescent="0.3">
      <c r="A116" t="s">
        <v>213</v>
      </c>
      <c r="B116">
        <v>97</v>
      </c>
      <c r="C116" t="s">
        <v>231</v>
      </c>
      <c r="D116" t="s">
        <v>31</v>
      </c>
      <c r="E116">
        <v>168</v>
      </c>
      <c r="F116" t="s">
        <v>29</v>
      </c>
      <c r="G116" s="2" t="s">
        <v>1140</v>
      </c>
    </row>
    <row r="117" spans="1:7" x14ac:dyDescent="0.3">
      <c r="A117" t="s">
        <v>213</v>
      </c>
      <c r="B117">
        <v>104</v>
      </c>
      <c r="C117" t="s">
        <v>232</v>
      </c>
      <c r="D117" t="s">
        <v>233</v>
      </c>
      <c r="E117" t="s">
        <v>10</v>
      </c>
      <c r="F117" t="s">
        <v>216</v>
      </c>
      <c r="G117" s="2" t="s">
        <v>1141</v>
      </c>
    </row>
    <row r="118" spans="1:7" x14ac:dyDescent="0.3">
      <c r="A118" t="s">
        <v>213</v>
      </c>
      <c r="B118">
        <v>151</v>
      </c>
      <c r="C118" t="s">
        <v>234</v>
      </c>
      <c r="D118" t="s">
        <v>10</v>
      </c>
      <c r="E118" t="s">
        <v>10</v>
      </c>
      <c r="F118" t="s">
        <v>40</v>
      </c>
      <c r="G118" s="2" t="s">
        <v>1142</v>
      </c>
    </row>
    <row r="119" spans="1:7" x14ac:dyDescent="0.3">
      <c r="A119" t="s">
        <v>213</v>
      </c>
      <c r="B119">
        <v>153</v>
      </c>
      <c r="C119" t="s">
        <v>70</v>
      </c>
      <c r="D119" t="s">
        <v>10</v>
      </c>
      <c r="E119" t="s">
        <v>10</v>
      </c>
      <c r="F119" t="s">
        <v>56</v>
      </c>
      <c r="G119" s="2" t="s">
        <v>1143</v>
      </c>
    </row>
    <row r="120" spans="1:7" x14ac:dyDescent="0.3">
      <c r="A120" t="s">
        <v>235</v>
      </c>
      <c r="B120">
        <v>35</v>
      </c>
      <c r="C120" t="s">
        <v>236</v>
      </c>
      <c r="D120" t="s">
        <v>10</v>
      </c>
      <c r="E120" t="s">
        <v>10</v>
      </c>
      <c r="F120" t="s">
        <v>47</v>
      </c>
      <c r="G120" s="2" t="s">
        <v>1144</v>
      </c>
    </row>
    <row r="121" spans="1:7" x14ac:dyDescent="0.3">
      <c r="A121" t="s">
        <v>235</v>
      </c>
      <c r="B121">
        <v>54</v>
      </c>
      <c r="C121" t="s">
        <v>237</v>
      </c>
      <c r="D121" t="s">
        <v>187</v>
      </c>
      <c r="E121" t="s">
        <v>10</v>
      </c>
      <c r="F121" t="s">
        <v>56</v>
      </c>
      <c r="G121" s="2" t="s">
        <v>1145</v>
      </c>
    </row>
    <row r="122" spans="1:7" x14ac:dyDescent="0.3">
      <c r="A122" t="s">
        <v>235</v>
      </c>
      <c r="B122">
        <v>58</v>
      </c>
      <c r="C122" t="s">
        <v>238</v>
      </c>
      <c r="D122" t="s">
        <v>239</v>
      </c>
      <c r="E122" t="s">
        <v>10</v>
      </c>
      <c r="F122" t="s">
        <v>56</v>
      </c>
      <c r="G122" s="2" t="s">
        <v>1146</v>
      </c>
    </row>
    <row r="123" spans="1:7" x14ac:dyDescent="0.3">
      <c r="A123" t="s">
        <v>235</v>
      </c>
      <c r="B123">
        <v>67</v>
      </c>
      <c r="C123" t="s">
        <v>240</v>
      </c>
      <c r="D123" t="s">
        <v>191</v>
      </c>
      <c r="E123" t="s">
        <v>10</v>
      </c>
      <c r="F123" t="s">
        <v>56</v>
      </c>
      <c r="G123" s="2" t="s">
        <v>1147</v>
      </c>
    </row>
    <row r="124" spans="1:7" x14ac:dyDescent="0.3">
      <c r="A124" t="s">
        <v>235</v>
      </c>
      <c r="B124">
        <v>73</v>
      </c>
      <c r="C124" t="s">
        <v>241</v>
      </c>
      <c r="D124" t="s">
        <v>242</v>
      </c>
      <c r="E124" t="s">
        <v>10</v>
      </c>
      <c r="F124" t="s">
        <v>56</v>
      </c>
      <c r="G124" s="2" t="s">
        <v>1148</v>
      </c>
    </row>
    <row r="125" spans="1:7" x14ac:dyDescent="0.3">
      <c r="A125" t="s">
        <v>235</v>
      </c>
      <c r="B125">
        <v>76</v>
      </c>
      <c r="C125" t="s">
        <v>243</v>
      </c>
      <c r="D125" t="s">
        <v>244</v>
      </c>
      <c r="E125" t="s">
        <v>10</v>
      </c>
      <c r="F125" t="s">
        <v>47</v>
      </c>
      <c r="G125" s="2" t="s">
        <v>1149</v>
      </c>
    </row>
    <row r="126" spans="1:7" x14ac:dyDescent="0.3">
      <c r="A126" t="s">
        <v>235</v>
      </c>
      <c r="B126">
        <v>81</v>
      </c>
      <c r="C126" t="s">
        <v>245</v>
      </c>
      <c r="D126" t="s">
        <v>246</v>
      </c>
      <c r="E126" t="s">
        <v>10</v>
      </c>
      <c r="F126" t="s">
        <v>56</v>
      </c>
      <c r="G126" s="2" t="s">
        <v>1150</v>
      </c>
    </row>
    <row r="127" spans="1:7" x14ac:dyDescent="0.3">
      <c r="A127" t="s">
        <v>235</v>
      </c>
      <c r="B127">
        <v>86</v>
      </c>
      <c r="C127" t="s">
        <v>247</v>
      </c>
      <c r="D127" t="s">
        <v>248</v>
      </c>
      <c r="E127" t="s">
        <v>10</v>
      </c>
      <c r="F127" t="s">
        <v>47</v>
      </c>
      <c r="G127" s="2" t="s">
        <v>1151</v>
      </c>
    </row>
    <row r="128" spans="1:7" x14ac:dyDescent="0.3">
      <c r="A128" t="s">
        <v>235</v>
      </c>
      <c r="B128">
        <v>92</v>
      </c>
      <c r="C128" t="s">
        <v>249</v>
      </c>
      <c r="D128" t="s">
        <v>250</v>
      </c>
      <c r="E128" t="s">
        <v>10</v>
      </c>
      <c r="F128" t="s">
        <v>56</v>
      </c>
      <c r="G128" s="2" t="s">
        <v>1152</v>
      </c>
    </row>
    <row r="129" spans="1:7" x14ac:dyDescent="0.3">
      <c r="A129" t="s">
        <v>235</v>
      </c>
      <c r="B129">
        <v>97</v>
      </c>
      <c r="C129" t="s">
        <v>251</v>
      </c>
      <c r="D129" t="s">
        <v>252</v>
      </c>
      <c r="E129" t="s">
        <v>10</v>
      </c>
      <c r="F129" t="s">
        <v>56</v>
      </c>
      <c r="G129" s="2" t="s">
        <v>1153</v>
      </c>
    </row>
    <row r="130" spans="1:7" x14ac:dyDescent="0.3">
      <c r="A130" t="s">
        <v>235</v>
      </c>
      <c r="B130">
        <v>104</v>
      </c>
      <c r="C130" t="s">
        <v>253</v>
      </c>
      <c r="D130" t="s">
        <v>254</v>
      </c>
      <c r="E130" t="s">
        <v>10</v>
      </c>
      <c r="F130" t="s">
        <v>47</v>
      </c>
      <c r="G130" s="2" t="s">
        <v>1154</v>
      </c>
    </row>
    <row r="131" spans="1:7" x14ac:dyDescent="0.3">
      <c r="A131" t="s">
        <v>235</v>
      </c>
      <c r="B131">
        <v>112</v>
      </c>
      <c r="C131" t="s">
        <v>255</v>
      </c>
      <c r="D131" t="s">
        <v>256</v>
      </c>
      <c r="E131" t="s">
        <v>10</v>
      </c>
      <c r="F131" t="s">
        <v>257</v>
      </c>
      <c r="G131" s="2" t="s">
        <v>1155</v>
      </c>
    </row>
    <row r="132" spans="1:7" x14ac:dyDescent="0.3">
      <c r="A132" t="s">
        <v>235</v>
      </c>
      <c r="B132">
        <v>165</v>
      </c>
      <c r="C132" t="s">
        <v>258</v>
      </c>
      <c r="D132" t="s">
        <v>10</v>
      </c>
      <c r="E132" t="s">
        <v>10</v>
      </c>
      <c r="F132" t="s">
        <v>40</v>
      </c>
      <c r="G132" s="2" t="s">
        <v>1156</v>
      </c>
    </row>
    <row r="133" spans="1:7" x14ac:dyDescent="0.3">
      <c r="A133" t="s">
        <v>235</v>
      </c>
      <c r="B133">
        <v>169</v>
      </c>
      <c r="C133" t="s">
        <v>96</v>
      </c>
      <c r="D133" t="s">
        <v>10</v>
      </c>
      <c r="E133" t="s">
        <v>10</v>
      </c>
      <c r="F133" t="s">
        <v>56</v>
      </c>
      <c r="G133" s="2" t="s">
        <v>1157</v>
      </c>
    </row>
    <row r="134" spans="1:7" x14ac:dyDescent="0.3">
      <c r="B134">
        <v>54</v>
      </c>
      <c r="C134" t="s">
        <v>259</v>
      </c>
      <c r="D134" t="s">
        <v>127</v>
      </c>
      <c r="E134" t="s">
        <v>10</v>
      </c>
      <c r="F134" t="s">
        <v>24</v>
      </c>
      <c r="G134" s="2" t="s">
        <v>1158</v>
      </c>
    </row>
    <row r="135" spans="1:7" x14ac:dyDescent="0.3">
      <c r="A135" t="s">
        <v>260</v>
      </c>
      <c r="B135">
        <v>60</v>
      </c>
      <c r="C135" t="s">
        <v>261</v>
      </c>
      <c r="D135" t="s">
        <v>28</v>
      </c>
      <c r="E135">
        <v>62</v>
      </c>
      <c r="F135" t="s">
        <v>29</v>
      </c>
      <c r="G135" s="2" t="s">
        <v>1159</v>
      </c>
    </row>
    <row r="136" spans="1:7" x14ac:dyDescent="0.3">
      <c r="A136" t="s">
        <v>260</v>
      </c>
      <c r="B136">
        <v>68</v>
      </c>
      <c r="C136" t="s">
        <v>262</v>
      </c>
      <c r="D136" t="s">
        <v>107</v>
      </c>
      <c r="E136">
        <v>18</v>
      </c>
      <c r="F136" t="s">
        <v>29</v>
      </c>
      <c r="G136" s="2" t="s">
        <v>1160</v>
      </c>
    </row>
    <row r="137" spans="1:7" x14ac:dyDescent="0.3">
      <c r="A137" t="s">
        <v>260</v>
      </c>
      <c r="B137">
        <v>76</v>
      </c>
      <c r="C137" t="s">
        <v>263</v>
      </c>
      <c r="D137" t="s">
        <v>264</v>
      </c>
      <c r="E137" t="s">
        <v>10</v>
      </c>
      <c r="F137" t="s">
        <v>47</v>
      </c>
      <c r="G137" s="2" t="s">
        <v>1161</v>
      </c>
    </row>
    <row r="138" spans="1:7" x14ac:dyDescent="0.3">
      <c r="A138" t="s">
        <v>260</v>
      </c>
      <c r="B138">
        <v>82</v>
      </c>
      <c r="C138" t="s">
        <v>265</v>
      </c>
      <c r="D138" t="s">
        <v>266</v>
      </c>
      <c r="E138" t="s">
        <v>10</v>
      </c>
      <c r="F138" t="s">
        <v>267</v>
      </c>
      <c r="G138" s="2" t="s">
        <v>1162</v>
      </c>
    </row>
    <row r="139" spans="1:7" x14ac:dyDescent="0.3">
      <c r="A139" t="s">
        <v>260</v>
      </c>
      <c r="B139">
        <v>88</v>
      </c>
      <c r="C139" t="s">
        <v>268</v>
      </c>
      <c r="D139" t="s">
        <v>149</v>
      </c>
      <c r="E139" t="s">
        <v>10</v>
      </c>
      <c r="F139" t="s">
        <v>150</v>
      </c>
      <c r="G139" s="2" t="s">
        <v>1163</v>
      </c>
    </row>
    <row r="140" spans="1:7" x14ac:dyDescent="0.3">
      <c r="A140" t="s">
        <v>260</v>
      </c>
      <c r="B140">
        <v>93</v>
      </c>
      <c r="C140" t="s">
        <v>269</v>
      </c>
      <c r="D140" t="s">
        <v>270</v>
      </c>
      <c r="E140" t="s">
        <v>10</v>
      </c>
      <c r="F140" t="s">
        <v>205</v>
      </c>
      <c r="G140" s="2" t="s">
        <v>1164</v>
      </c>
    </row>
    <row r="141" spans="1:7" x14ac:dyDescent="0.3">
      <c r="A141" t="s">
        <v>260</v>
      </c>
      <c r="B141">
        <v>97</v>
      </c>
      <c r="C141" t="s">
        <v>271</v>
      </c>
      <c r="D141" t="s">
        <v>272</v>
      </c>
      <c r="E141" t="s">
        <v>10</v>
      </c>
      <c r="F141" t="s">
        <v>14</v>
      </c>
      <c r="G141" s="2" t="s">
        <v>1165</v>
      </c>
    </row>
    <row r="142" spans="1:7" x14ac:dyDescent="0.3">
      <c r="A142" t="s">
        <v>260</v>
      </c>
      <c r="B142">
        <v>102</v>
      </c>
      <c r="C142" t="s">
        <v>273</v>
      </c>
      <c r="D142" t="s">
        <v>160</v>
      </c>
      <c r="E142" t="s">
        <v>10</v>
      </c>
      <c r="F142" t="s">
        <v>56</v>
      </c>
      <c r="G142" s="2" t="s">
        <v>1166</v>
      </c>
    </row>
    <row r="143" spans="1:7" x14ac:dyDescent="0.3">
      <c r="A143" t="s">
        <v>260</v>
      </c>
      <c r="B143">
        <v>112</v>
      </c>
      <c r="C143" t="s">
        <v>274</v>
      </c>
      <c r="D143" t="s">
        <v>275</v>
      </c>
      <c r="E143" t="s">
        <v>10</v>
      </c>
      <c r="F143" t="s">
        <v>56</v>
      </c>
      <c r="G143" s="2" t="s">
        <v>1167</v>
      </c>
    </row>
    <row r="144" spans="1:7" x14ac:dyDescent="0.3">
      <c r="A144" t="s">
        <v>260</v>
      </c>
      <c r="B144">
        <v>162</v>
      </c>
      <c r="C144" t="s">
        <v>276</v>
      </c>
      <c r="D144" t="s">
        <v>10</v>
      </c>
      <c r="E144">
        <v>138</v>
      </c>
      <c r="F144" t="s">
        <v>40</v>
      </c>
      <c r="G144" s="2" t="s">
        <v>1168</v>
      </c>
    </row>
    <row r="145" spans="1:7" x14ac:dyDescent="0.3">
      <c r="A145" t="s">
        <v>260</v>
      </c>
      <c r="B145">
        <v>165</v>
      </c>
      <c r="C145" t="s">
        <v>70</v>
      </c>
      <c r="D145" t="s">
        <v>10</v>
      </c>
      <c r="E145" t="s">
        <v>10</v>
      </c>
      <c r="F145" t="s">
        <v>56</v>
      </c>
      <c r="G145" s="2" t="s">
        <v>1169</v>
      </c>
    </row>
    <row r="146" spans="1:7" x14ac:dyDescent="0.3">
      <c r="A146" t="s">
        <v>277</v>
      </c>
      <c r="B146">
        <v>56</v>
      </c>
      <c r="C146" t="s">
        <v>278</v>
      </c>
      <c r="D146" t="s">
        <v>43</v>
      </c>
      <c r="E146" t="s">
        <v>10</v>
      </c>
      <c r="F146" t="s">
        <v>11</v>
      </c>
      <c r="G146" s="2" t="s">
        <v>1170</v>
      </c>
    </row>
    <row r="147" spans="1:7" x14ac:dyDescent="0.3">
      <c r="A147" t="s">
        <v>277</v>
      </c>
      <c r="B147">
        <v>58</v>
      </c>
      <c r="C147" t="s">
        <v>279</v>
      </c>
      <c r="D147" t="s">
        <v>43</v>
      </c>
      <c r="E147" t="s">
        <v>10</v>
      </c>
      <c r="F147" t="s">
        <v>44</v>
      </c>
      <c r="G147" s="2" t="s">
        <v>1171</v>
      </c>
    </row>
    <row r="148" spans="1:7" x14ac:dyDescent="0.3">
      <c r="A148" t="s">
        <v>277</v>
      </c>
      <c r="B148">
        <v>61</v>
      </c>
      <c r="C148" t="s">
        <v>280</v>
      </c>
      <c r="D148" t="s">
        <v>281</v>
      </c>
      <c r="E148" t="s">
        <v>10</v>
      </c>
      <c r="F148" t="s">
        <v>44</v>
      </c>
      <c r="G148" s="2" t="s">
        <v>1172</v>
      </c>
    </row>
    <row r="149" spans="1:7" x14ac:dyDescent="0.3">
      <c r="A149" t="s">
        <v>277</v>
      </c>
      <c r="B149">
        <v>63</v>
      </c>
      <c r="C149" t="s">
        <v>282</v>
      </c>
      <c r="D149" t="s">
        <v>283</v>
      </c>
      <c r="E149" t="s">
        <v>10</v>
      </c>
      <c r="F149" t="s">
        <v>44</v>
      </c>
      <c r="G149" s="2" t="s">
        <v>1173</v>
      </c>
    </row>
    <row r="150" spans="1:7" x14ac:dyDescent="0.3">
      <c r="A150" t="s">
        <v>277</v>
      </c>
      <c r="B150">
        <v>66</v>
      </c>
      <c r="C150" t="s">
        <v>284</v>
      </c>
      <c r="D150" t="s">
        <v>285</v>
      </c>
      <c r="E150" t="s">
        <v>10</v>
      </c>
      <c r="F150" t="s">
        <v>44</v>
      </c>
      <c r="G150" s="2" t="s">
        <v>1174</v>
      </c>
    </row>
    <row r="151" spans="1:7" x14ac:dyDescent="0.3">
      <c r="A151" t="s">
        <v>277</v>
      </c>
      <c r="B151">
        <v>69</v>
      </c>
      <c r="C151" t="s">
        <v>286</v>
      </c>
      <c r="D151" t="s">
        <v>287</v>
      </c>
      <c r="E151" t="s">
        <v>10</v>
      </c>
      <c r="F151" t="s">
        <v>44</v>
      </c>
      <c r="G151" s="2" t="s">
        <v>1175</v>
      </c>
    </row>
    <row r="152" spans="1:7" x14ac:dyDescent="0.3">
      <c r="A152" t="s">
        <v>277</v>
      </c>
      <c r="B152">
        <v>72</v>
      </c>
      <c r="C152" t="s">
        <v>288</v>
      </c>
      <c r="D152" t="s">
        <v>289</v>
      </c>
      <c r="E152" t="s">
        <v>10</v>
      </c>
      <c r="F152" t="s">
        <v>44</v>
      </c>
      <c r="G152" s="2" t="s">
        <v>1176</v>
      </c>
    </row>
    <row r="153" spans="1:7" x14ac:dyDescent="0.3">
      <c r="A153" t="s">
        <v>277</v>
      </c>
      <c r="B153">
        <v>75</v>
      </c>
      <c r="C153" t="s">
        <v>290</v>
      </c>
      <c r="D153" t="s">
        <v>291</v>
      </c>
      <c r="E153" t="s">
        <v>10</v>
      </c>
      <c r="F153" t="s">
        <v>44</v>
      </c>
      <c r="G153" s="2" t="s">
        <v>1177</v>
      </c>
    </row>
    <row r="154" spans="1:7" x14ac:dyDescent="0.3">
      <c r="A154" t="s">
        <v>277</v>
      </c>
      <c r="B154">
        <v>78</v>
      </c>
      <c r="C154" t="s">
        <v>292</v>
      </c>
      <c r="D154" t="s">
        <v>293</v>
      </c>
      <c r="E154" t="s">
        <v>10</v>
      </c>
      <c r="F154" t="s">
        <v>44</v>
      </c>
      <c r="G154" s="2" t="s">
        <v>1178</v>
      </c>
    </row>
    <row r="155" spans="1:7" x14ac:dyDescent="0.3">
      <c r="A155" t="s">
        <v>277</v>
      </c>
      <c r="B155">
        <v>81</v>
      </c>
      <c r="C155" t="s">
        <v>294</v>
      </c>
      <c r="D155" t="s">
        <v>295</v>
      </c>
      <c r="E155" t="s">
        <v>10</v>
      </c>
      <c r="F155" t="s">
        <v>44</v>
      </c>
      <c r="G155" s="2" t="s">
        <v>1179</v>
      </c>
    </row>
    <row r="156" spans="1:7" x14ac:dyDescent="0.3">
      <c r="A156" t="s">
        <v>277</v>
      </c>
      <c r="B156">
        <v>84</v>
      </c>
      <c r="C156" t="s">
        <v>296</v>
      </c>
      <c r="D156" t="s">
        <v>297</v>
      </c>
      <c r="E156" t="s">
        <v>10</v>
      </c>
      <c r="F156" t="s">
        <v>44</v>
      </c>
      <c r="G156" s="2" t="s">
        <v>1180</v>
      </c>
    </row>
    <row r="157" spans="1:7" x14ac:dyDescent="0.3">
      <c r="A157" t="s">
        <v>277</v>
      </c>
      <c r="B157">
        <v>87</v>
      </c>
      <c r="C157" t="s">
        <v>298</v>
      </c>
      <c r="D157" t="s">
        <v>299</v>
      </c>
      <c r="E157" t="s">
        <v>10</v>
      </c>
      <c r="F157" t="s">
        <v>44</v>
      </c>
      <c r="G157" s="2" t="s">
        <v>1181</v>
      </c>
    </row>
    <row r="158" spans="1:7" x14ac:dyDescent="0.3">
      <c r="A158" t="s">
        <v>277</v>
      </c>
      <c r="B158">
        <v>89</v>
      </c>
      <c r="C158" t="s">
        <v>300</v>
      </c>
      <c r="D158" t="s">
        <v>301</v>
      </c>
      <c r="E158" t="s">
        <v>10</v>
      </c>
      <c r="F158" t="s">
        <v>47</v>
      </c>
      <c r="G158" s="2" t="s">
        <v>1182</v>
      </c>
    </row>
    <row r="159" spans="1:7" x14ac:dyDescent="0.3">
      <c r="A159" t="s">
        <v>277</v>
      </c>
      <c r="B159">
        <v>92</v>
      </c>
      <c r="C159" t="s">
        <v>302</v>
      </c>
      <c r="D159" t="s">
        <v>303</v>
      </c>
      <c r="E159" t="s">
        <v>10</v>
      </c>
      <c r="F159" t="s">
        <v>44</v>
      </c>
      <c r="G159" s="2" t="s">
        <v>1183</v>
      </c>
    </row>
    <row r="160" spans="1:7" x14ac:dyDescent="0.3">
      <c r="A160" t="s">
        <v>277</v>
      </c>
      <c r="B160">
        <v>97</v>
      </c>
      <c r="C160" t="s">
        <v>304</v>
      </c>
      <c r="D160" t="s">
        <v>305</v>
      </c>
      <c r="E160" t="s">
        <v>10</v>
      </c>
      <c r="F160" t="s">
        <v>44</v>
      </c>
      <c r="G160" s="2" t="s">
        <v>1184</v>
      </c>
    </row>
    <row r="161" spans="1:7" x14ac:dyDescent="0.3">
      <c r="A161" t="s">
        <v>277</v>
      </c>
      <c r="B161">
        <v>104</v>
      </c>
      <c r="C161" t="s">
        <v>306</v>
      </c>
      <c r="D161" t="s">
        <v>307</v>
      </c>
      <c r="E161" t="s">
        <v>10</v>
      </c>
      <c r="F161" t="s">
        <v>44</v>
      </c>
      <c r="G161" s="2" t="s">
        <v>1185</v>
      </c>
    </row>
    <row r="162" spans="1:7" x14ac:dyDescent="0.3">
      <c r="A162" t="s">
        <v>277</v>
      </c>
      <c r="B162">
        <v>111</v>
      </c>
      <c r="C162" t="s">
        <v>308</v>
      </c>
      <c r="D162" t="s">
        <v>309</v>
      </c>
      <c r="E162" t="s">
        <v>10</v>
      </c>
      <c r="F162" t="s">
        <v>44</v>
      </c>
      <c r="G162" s="2" t="s">
        <v>1186</v>
      </c>
    </row>
    <row r="163" spans="1:7" x14ac:dyDescent="0.3">
      <c r="A163" t="s">
        <v>277</v>
      </c>
      <c r="B163">
        <v>116</v>
      </c>
      <c r="C163" t="s">
        <v>310</v>
      </c>
      <c r="D163" t="s">
        <v>248</v>
      </c>
      <c r="E163" t="s">
        <v>10</v>
      </c>
      <c r="F163" t="s">
        <v>103</v>
      </c>
      <c r="G163" s="2" t="s">
        <v>1187</v>
      </c>
    </row>
    <row r="164" spans="1:7" x14ac:dyDescent="0.3">
      <c r="A164" t="s">
        <v>277</v>
      </c>
      <c r="B164">
        <v>121</v>
      </c>
      <c r="C164" t="s">
        <v>311</v>
      </c>
      <c r="D164" t="s">
        <v>312</v>
      </c>
      <c r="E164" t="s">
        <v>10</v>
      </c>
      <c r="F164" t="s">
        <v>47</v>
      </c>
      <c r="G164" s="2" t="s">
        <v>1188</v>
      </c>
    </row>
    <row r="165" spans="1:7" x14ac:dyDescent="0.3">
      <c r="A165" t="s">
        <v>277</v>
      </c>
      <c r="B165">
        <v>128</v>
      </c>
      <c r="C165" t="s">
        <v>313</v>
      </c>
      <c r="D165" t="s">
        <v>314</v>
      </c>
      <c r="E165" t="s">
        <v>10</v>
      </c>
      <c r="F165" t="s">
        <v>267</v>
      </c>
      <c r="G165" s="2" t="s">
        <v>1189</v>
      </c>
    </row>
    <row r="166" spans="1:7" x14ac:dyDescent="0.3">
      <c r="A166" t="s">
        <v>277</v>
      </c>
      <c r="B166">
        <v>170</v>
      </c>
      <c r="C166" t="s">
        <v>315</v>
      </c>
      <c r="D166" t="s">
        <v>10</v>
      </c>
      <c r="E166" t="s">
        <v>10</v>
      </c>
      <c r="F166" t="s">
        <v>40</v>
      </c>
      <c r="G166" s="2" t="s">
        <v>1190</v>
      </c>
    </row>
    <row r="167" spans="1:7" x14ac:dyDescent="0.3">
      <c r="A167" t="s">
        <v>316</v>
      </c>
      <c r="B167">
        <v>46</v>
      </c>
      <c r="C167" t="s">
        <v>317</v>
      </c>
      <c r="D167" t="s">
        <v>172</v>
      </c>
      <c r="E167" t="s">
        <v>10</v>
      </c>
      <c r="F167" t="s">
        <v>47</v>
      </c>
      <c r="G167" s="2" t="s">
        <v>1191</v>
      </c>
    </row>
    <row r="168" spans="1:7" x14ac:dyDescent="0.3">
      <c r="A168" t="s">
        <v>316</v>
      </c>
      <c r="B168">
        <v>53</v>
      </c>
      <c r="C168" t="s">
        <v>318</v>
      </c>
      <c r="D168" t="s">
        <v>319</v>
      </c>
      <c r="E168">
        <v>203</v>
      </c>
      <c r="F168" t="s">
        <v>29</v>
      </c>
      <c r="G168" s="2" t="s">
        <v>1192</v>
      </c>
    </row>
    <row r="169" spans="1:7" x14ac:dyDescent="0.3">
      <c r="A169" t="s">
        <v>316</v>
      </c>
      <c r="B169">
        <v>58</v>
      </c>
      <c r="C169" t="s">
        <v>320</v>
      </c>
      <c r="D169" t="s">
        <v>28</v>
      </c>
      <c r="E169">
        <v>143</v>
      </c>
      <c r="F169" t="s">
        <v>29</v>
      </c>
      <c r="G169" s="2" t="s">
        <v>1193</v>
      </c>
    </row>
    <row r="170" spans="1:7" x14ac:dyDescent="0.3">
      <c r="A170" t="s">
        <v>316</v>
      </c>
      <c r="B170">
        <v>65</v>
      </c>
      <c r="C170" t="s">
        <v>321</v>
      </c>
      <c r="D170" t="s">
        <v>322</v>
      </c>
      <c r="E170" t="s">
        <v>10</v>
      </c>
      <c r="F170" t="s">
        <v>167</v>
      </c>
      <c r="G170" s="2" t="s">
        <v>1194</v>
      </c>
    </row>
    <row r="171" spans="1:7" x14ac:dyDescent="0.3">
      <c r="A171" t="s">
        <v>316</v>
      </c>
      <c r="B171">
        <v>71</v>
      </c>
      <c r="C171" t="s">
        <v>323</v>
      </c>
      <c r="D171" t="s">
        <v>324</v>
      </c>
      <c r="E171" t="s">
        <v>10</v>
      </c>
      <c r="F171" t="s">
        <v>178</v>
      </c>
      <c r="G171" s="2" t="s">
        <v>1195</v>
      </c>
    </row>
    <row r="172" spans="1:7" x14ac:dyDescent="0.3">
      <c r="A172" t="s">
        <v>316</v>
      </c>
      <c r="B172">
        <v>75</v>
      </c>
      <c r="C172" t="s">
        <v>325</v>
      </c>
      <c r="D172" t="s">
        <v>326</v>
      </c>
      <c r="E172" t="s">
        <v>10</v>
      </c>
      <c r="F172" t="s">
        <v>178</v>
      </c>
      <c r="G172" s="2" t="s">
        <v>1196</v>
      </c>
    </row>
    <row r="173" spans="1:7" x14ac:dyDescent="0.3">
      <c r="A173" t="s">
        <v>316</v>
      </c>
      <c r="B173">
        <v>81</v>
      </c>
      <c r="C173" t="s">
        <v>327</v>
      </c>
      <c r="D173" t="s">
        <v>328</v>
      </c>
      <c r="E173" t="s">
        <v>10</v>
      </c>
      <c r="F173" t="s">
        <v>17</v>
      </c>
      <c r="G173" s="2" t="s">
        <v>1197</v>
      </c>
    </row>
    <row r="174" spans="1:7" x14ac:dyDescent="0.3">
      <c r="A174" t="s">
        <v>316</v>
      </c>
      <c r="B174">
        <v>87</v>
      </c>
      <c r="C174" t="s">
        <v>329</v>
      </c>
      <c r="D174" t="s">
        <v>191</v>
      </c>
      <c r="E174" t="s">
        <v>10</v>
      </c>
      <c r="F174" t="s">
        <v>17</v>
      </c>
      <c r="G174" s="2" t="s">
        <v>1198</v>
      </c>
    </row>
    <row r="175" spans="1:7" x14ac:dyDescent="0.3">
      <c r="A175" t="s">
        <v>316</v>
      </c>
      <c r="B175">
        <v>94</v>
      </c>
      <c r="C175" t="s">
        <v>330</v>
      </c>
      <c r="D175" t="s">
        <v>331</v>
      </c>
      <c r="E175" t="s">
        <v>10</v>
      </c>
      <c r="F175" t="s">
        <v>47</v>
      </c>
      <c r="G175" s="2" t="s">
        <v>1199</v>
      </c>
    </row>
    <row r="176" spans="1:7" x14ac:dyDescent="0.3">
      <c r="A176" t="s">
        <v>316</v>
      </c>
      <c r="B176">
        <v>99</v>
      </c>
      <c r="C176" t="s">
        <v>332</v>
      </c>
      <c r="D176" t="s">
        <v>333</v>
      </c>
      <c r="E176" t="s">
        <v>10</v>
      </c>
      <c r="F176" t="s">
        <v>47</v>
      </c>
      <c r="G176" s="2" t="s">
        <v>1200</v>
      </c>
    </row>
    <row r="177" spans="1:7" x14ac:dyDescent="0.3">
      <c r="A177" t="s">
        <v>316</v>
      </c>
      <c r="B177">
        <v>104</v>
      </c>
      <c r="C177" t="s">
        <v>334</v>
      </c>
      <c r="D177" t="s">
        <v>335</v>
      </c>
      <c r="E177" t="s">
        <v>10</v>
      </c>
      <c r="F177" t="s">
        <v>205</v>
      </c>
      <c r="G177" s="2" t="s">
        <v>1201</v>
      </c>
    </row>
    <row r="178" spans="1:7" x14ac:dyDescent="0.3">
      <c r="A178" t="s">
        <v>316</v>
      </c>
      <c r="B178">
        <v>114</v>
      </c>
      <c r="C178" t="s">
        <v>336</v>
      </c>
      <c r="D178" t="s">
        <v>81</v>
      </c>
      <c r="E178">
        <v>139</v>
      </c>
      <c r="F178" t="s">
        <v>29</v>
      </c>
      <c r="G178" s="2" t="s">
        <v>1202</v>
      </c>
    </row>
    <row r="179" spans="1:7" x14ac:dyDescent="0.3">
      <c r="A179" t="s">
        <v>316</v>
      </c>
      <c r="B179">
        <v>163</v>
      </c>
      <c r="C179" t="s">
        <v>337</v>
      </c>
      <c r="D179" t="s">
        <v>10</v>
      </c>
      <c r="E179" t="s">
        <v>10</v>
      </c>
      <c r="F179" t="s">
        <v>40</v>
      </c>
      <c r="G179" s="2" t="s">
        <v>1203</v>
      </c>
    </row>
    <row r="180" spans="1:7" x14ac:dyDescent="0.3">
      <c r="A180" t="s">
        <v>338</v>
      </c>
      <c r="B180">
        <v>46</v>
      </c>
      <c r="C180" t="s">
        <v>339</v>
      </c>
      <c r="D180" t="s">
        <v>340</v>
      </c>
      <c r="E180" t="s">
        <v>10</v>
      </c>
      <c r="F180" t="s">
        <v>267</v>
      </c>
      <c r="G180" s="2" t="s">
        <v>1204</v>
      </c>
    </row>
    <row r="181" spans="1:7" x14ac:dyDescent="0.3">
      <c r="A181" t="s">
        <v>338</v>
      </c>
      <c r="B181">
        <v>52</v>
      </c>
      <c r="C181" t="s">
        <v>341</v>
      </c>
      <c r="D181" t="s">
        <v>342</v>
      </c>
      <c r="E181" t="s">
        <v>10</v>
      </c>
      <c r="F181" t="s">
        <v>267</v>
      </c>
      <c r="G181" s="2" t="s">
        <v>1205</v>
      </c>
    </row>
    <row r="182" spans="1:7" x14ac:dyDescent="0.3">
      <c r="A182" t="s">
        <v>338</v>
      </c>
      <c r="B182">
        <v>65</v>
      </c>
      <c r="C182" t="s">
        <v>343</v>
      </c>
      <c r="D182" t="s">
        <v>344</v>
      </c>
      <c r="E182" t="s">
        <v>10</v>
      </c>
      <c r="F182" t="s">
        <v>56</v>
      </c>
      <c r="G182" s="2" t="s">
        <v>1206</v>
      </c>
    </row>
    <row r="183" spans="1:7" x14ac:dyDescent="0.3">
      <c r="A183" t="s">
        <v>338</v>
      </c>
      <c r="B183">
        <v>71</v>
      </c>
      <c r="C183" t="s">
        <v>345</v>
      </c>
      <c r="D183" t="s">
        <v>346</v>
      </c>
      <c r="E183" t="s">
        <v>10</v>
      </c>
      <c r="F183" t="s">
        <v>56</v>
      </c>
      <c r="G183" s="2" t="s">
        <v>1207</v>
      </c>
    </row>
    <row r="184" spans="1:7" x14ac:dyDescent="0.3">
      <c r="A184" t="s">
        <v>338</v>
      </c>
      <c r="B184">
        <v>75</v>
      </c>
      <c r="C184" t="s">
        <v>347</v>
      </c>
      <c r="D184" t="s">
        <v>348</v>
      </c>
      <c r="F184" t="s">
        <v>56</v>
      </c>
      <c r="G184" s="2" t="s">
        <v>1208</v>
      </c>
    </row>
    <row r="185" spans="1:7" x14ac:dyDescent="0.3">
      <c r="A185" t="s">
        <v>338</v>
      </c>
      <c r="B185">
        <v>79</v>
      </c>
      <c r="C185" t="s">
        <v>349</v>
      </c>
      <c r="D185" t="s">
        <v>350</v>
      </c>
      <c r="E185" t="s">
        <v>10</v>
      </c>
      <c r="F185" t="s">
        <v>56</v>
      </c>
      <c r="G185" s="2" t="s">
        <v>1209</v>
      </c>
    </row>
    <row r="186" spans="1:7" x14ac:dyDescent="0.3">
      <c r="A186" t="s">
        <v>338</v>
      </c>
      <c r="B186">
        <v>87</v>
      </c>
      <c r="C186" t="s">
        <v>351</v>
      </c>
      <c r="D186" t="s">
        <v>256</v>
      </c>
      <c r="E186" t="s">
        <v>10</v>
      </c>
      <c r="F186" t="s">
        <v>56</v>
      </c>
      <c r="G186" s="2" t="s">
        <v>1210</v>
      </c>
    </row>
    <row r="187" spans="1:7" x14ac:dyDescent="0.3">
      <c r="A187" t="s">
        <v>338</v>
      </c>
      <c r="B187">
        <v>93</v>
      </c>
      <c r="C187" t="s">
        <v>352</v>
      </c>
      <c r="D187" t="s">
        <v>239</v>
      </c>
      <c r="E187" t="s">
        <v>10</v>
      </c>
      <c r="F187" t="s">
        <v>56</v>
      </c>
      <c r="G187" s="2" t="s">
        <v>1211</v>
      </c>
    </row>
    <row r="188" spans="1:7" x14ac:dyDescent="0.3">
      <c r="A188" t="s">
        <v>338</v>
      </c>
      <c r="B188">
        <v>100</v>
      </c>
      <c r="C188" t="s">
        <v>353</v>
      </c>
      <c r="D188" t="s">
        <v>354</v>
      </c>
      <c r="E188" t="s">
        <v>10</v>
      </c>
      <c r="F188" t="s">
        <v>103</v>
      </c>
      <c r="G188" s="2" t="s">
        <v>1212</v>
      </c>
    </row>
    <row r="189" spans="1:7" x14ac:dyDescent="0.3">
      <c r="A189" t="s">
        <v>338</v>
      </c>
      <c r="B189">
        <v>108</v>
      </c>
      <c r="C189" t="s">
        <v>355</v>
      </c>
      <c r="D189" t="s">
        <v>356</v>
      </c>
      <c r="E189" t="s">
        <v>10</v>
      </c>
      <c r="F189" t="s">
        <v>65</v>
      </c>
      <c r="G189" s="2" t="s">
        <v>1213</v>
      </c>
    </row>
    <row r="190" spans="1:7" x14ac:dyDescent="0.3">
      <c r="A190" t="s">
        <v>338</v>
      </c>
      <c r="B190">
        <v>153</v>
      </c>
      <c r="C190" t="s">
        <v>357</v>
      </c>
      <c r="D190" t="s">
        <v>10</v>
      </c>
      <c r="E190" t="s">
        <v>10</v>
      </c>
      <c r="F190" t="s">
        <v>40</v>
      </c>
      <c r="G190" s="2" t="s">
        <v>1214</v>
      </c>
    </row>
    <row r="191" spans="1:7" x14ac:dyDescent="0.3">
      <c r="A191" t="s">
        <v>358</v>
      </c>
      <c r="B191">
        <v>48</v>
      </c>
      <c r="C191" t="s">
        <v>359</v>
      </c>
      <c r="D191" t="s">
        <v>23</v>
      </c>
      <c r="E191" t="s">
        <v>10</v>
      </c>
      <c r="F191" t="s">
        <v>47</v>
      </c>
      <c r="G191" s="2" t="s">
        <v>1215</v>
      </c>
    </row>
    <row r="192" spans="1:7" x14ac:dyDescent="0.3">
      <c r="A192" t="s">
        <v>358</v>
      </c>
      <c r="B192">
        <v>54</v>
      </c>
      <c r="C192" t="s">
        <v>360</v>
      </c>
      <c r="D192" t="s">
        <v>361</v>
      </c>
      <c r="E192" t="s">
        <v>10</v>
      </c>
      <c r="F192" t="s">
        <v>47</v>
      </c>
      <c r="G192" s="2" t="s">
        <v>1216</v>
      </c>
    </row>
    <row r="193" spans="1:7" x14ac:dyDescent="0.3">
      <c r="A193" t="s">
        <v>358</v>
      </c>
      <c r="B193">
        <v>57</v>
      </c>
      <c r="C193" t="s">
        <v>362</v>
      </c>
      <c r="D193" t="s">
        <v>312</v>
      </c>
      <c r="E193" t="s">
        <v>10</v>
      </c>
      <c r="F193" t="s">
        <v>56</v>
      </c>
      <c r="G193" s="2" t="s">
        <v>1217</v>
      </c>
    </row>
    <row r="194" spans="1:7" x14ac:dyDescent="0.3">
      <c r="A194" t="s">
        <v>358</v>
      </c>
      <c r="B194">
        <v>60</v>
      </c>
      <c r="C194" t="s">
        <v>363</v>
      </c>
      <c r="D194" t="s">
        <v>100</v>
      </c>
      <c r="E194" t="s">
        <v>10</v>
      </c>
      <c r="F194" t="s">
        <v>56</v>
      </c>
      <c r="G194" s="2" t="s">
        <v>1218</v>
      </c>
    </row>
    <row r="195" spans="1:7" x14ac:dyDescent="0.3">
      <c r="A195" t="s">
        <v>358</v>
      </c>
      <c r="B195">
        <v>66</v>
      </c>
      <c r="C195" t="s">
        <v>364</v>
      </c>
      <c r="D195" t="s">
        <v>365</v>
      </c>
      <c r="E195" t="s">
        <v>10</v>
      </c>
      <c r="F195" t="s">
        <v>47</v>
      </c>
      <c r="G195" s="2" t="s">
        <v>1219</v>
      </c>
    </row>
    <row r="196" spans="1:7" x14ac:dyDescent="0.3">
      <c r="A196" t="s">
        <v>358</v>
      </c>
      <c r="B196">
        <v>71</v>
      </c>
      <c r="C196" t="s">
        <v>366</v>
      </c>
      <c r="D196" t="s">
        <v>367</v>
      </c>
      <c r="E196" t="s">
        <v>10</v>
      </c>
      <c r="F196" t="s">
        <v>47</v>
      </c>
      <c r="G196" s="2" t="s">
        <v>1220</v>
      </c>
    </row>
    <row r="197" spans="1:7" x14ac:dyDescent="0.3">
      <c r="A197" t="s">
        <v>358</v>
      </c>
      <c r="B197">
        <v>80</v>
      </c>
      <c r="C197" t="s">
        <v>368</v>
      </c>
      <c r="D197" t="s">
        <v>369</v>
      </c>
      <c r="E197" t="s">
        <v>10</v>
      </c>
      <c r="F197" t="s">
        <v>47</v>
      </c>
      <c r="G197" s="2" t="s">
        <v>1221</v>
      </c>
    </row>
    <row r="198" spans="1:7" x14ac:dyDescent="0.3">
      <c r="A198" t="s">
        <v>358</v>
      </c>
      <c r="B198">
        <v>86</v>
      </c>
      <c r="C198" t="s">
        <v>370</v>
      </c>
      <c r="D198" t="s">
        <v>84</v>
      </c>
      <c r="E198" t="s">
        <v>10</v>
      </c>
      <c r="F198" t="s">
        <v>167</v>
      </c>
      <c r="G198" s="2" t="s">
        <v>1222</v>
      </c>
    </row>
    <row r="199" spans="1:7" x14ac:dyDescent="0.3">
      <c r="A199" t="s">
        <v>358</v>
      </c>
      <c r="B199">
        <v>91</v>
      </c>
      <c r="C199" t="s">
        <v>371</v>
      </c>
      <c r="D199" t="s">
        <v>372</v>
      </c>
      <c r="E199" t="s">
        <v>10</v>
      </c>
      <c r="F199" t="s">
        <v>167</v>
      </c>
      <c r="G199" s="2" t="s">
        <v>1223</v>
      </c>
    </row>
    <row r="200" spans="1:7" x14ac:dyDescent="0.3">
      <c r="A200" t="s">
        <v>358</v>
      </c>
      <c r="B200">
        <v>99</v>
      </c>
      <c r="C200" t="s">
        <v>373</v>
      </c>
      <c r="D200" t="s">
        <v>28</v>
      </c>
      <c r="E200">
        <v>29</v>
      </c>
      <c r="F200" t="s">
        <v>29</v>
      </c>
      <c r="G200" s="2" t="s">
        <v>1224</v>
      </c>
    </row>
    <row r="201" spans="1:7" x14ac:dyDescent="0.3">
      <c r="A201" t="s">
        <v>358</v>
      </c>
      <c r="B201">
        <v>105</v>
      </c>
      <c r="C201" t="s">
        <v>374</v>
      </c>
      <c r="D201" t="s">
        <v>375</v>
      </c>
      <c r="E201">
        <v>29</v>
      </c>
      <c r="F201" t="s">
        <v>29</v>
      </c>
      <c r="G201" s="2" t="s">
        <v>1225</v>
      </c>
    </row>
    <row r="202" spans="1:7" x14ac:dyDescent="0.3">
      <c r="A202" t="s">
        <v>358</v>
      </c>
      <c r="B202">
        <v>113</v>
      </c>
      <c r="C202" t="s">
        <v>376</v>
      </c>
      <c r="D202" t="s">
        <v>377</v>
      </c>
      <c r="E202" t="s">
        <v>10</v>
      </c>
      <c r="F202" t="s">
        <v>24</v>
      </c>
      <c r="G202" s="2" t="s">
        <v>1226</v>
      </c>
    </row>
    <row r="203" spans="1:7" x14ac:dyDescent="0.3">
      <c r="A203" t="s">
        <v>358</v>
      </c>
      <c r="B203">
        <v>117</v>
      </c>
      <c r="C203" t="s">
        <v>378</v>
      </c>
      <c r="D203" t="s">
        <v>379</v>
      </c>
      <c r="E203" t="s">
        <v>10</v>
      </c>
      <c r="F203" t="s">
        <v>47</v>
      </c>
      <c r="G203" s="2" t="s">
        <v>1227</v>
      </c>
    </row>
    <row r="204" spans="1:7" x14ac:dyDescent="0.3">
      <c r="A204" t="s">
        <v>358</v>
      </c>
      <c r="B204">
        <v>122</v>
      </c>
      <c r="C204" t="s">
        <v>380</v>
      </c>
      <c r="D204" t="s">
        <v>381</v>
      </c>
      <c r="E204" t="s">
        <v>10</v>
      </c>
      <c r="F204" t="s">
        <v>56</v>
      </c>
      <c r="G204" s="2" t="s">
        <v>1228</v>
      </c>
    </row>
    <row r="205" spans="1:7" x14ac:dyDescent="0.3">
      <c r="A205" t="s">
        <v>358</v>
      </c>
      <c r="B205">
        <v>130</v>
      </c>
      <c r="C205" t="s">
        <v>382</v>
      </c>
      <c r="D205" t="s">
        <v>383</v>
      </c>
      <c r="E205" t="s">
        <v>10</v>
      </c>
      <c r="F205" t="s">
        <v>47</v>
      </c>
      <c r="G205" s="2" t="s">
        <v>1229</v>
      </c>
    </row>
    <row r="206" spans="1:7" x14ac:dyDescent="0.3">
      <c r="A206" t="s">
        <v>358</v>
      </c>
      <c r="B206">
        <v>171</v>
      </c>
      <c r="C206" t="s">
        <v>384</v>
      </c>
      <c r="D206" t="s">
        <v>10</v>
      </c>
      <c r="E206" t="s">
        <v>10</v>
      </c>
      <c r="F206" t="s">
        <v>40</v>
      </c>
      <c r="G206" s="2" t="s">
        <v>1230</v>
      </c>
    </row>
    <row r="207" spans="1:7" x14ac:dyDescent="0.3">
      <c r="A207" t="s">
        <v>385</v>
      </c>
      <c r="B207">
        <v>60</v>
      </c>
      <c r="C207" t="s">
        <v>386</v>
      </c>
      <c r="D207" t="s">
        <v>387</v>
      </c>
      <c r="E207" t="s">
        <v>10</v>
      </c>
      <c r="F207" t="s">
        <v>267</v>
      </c>
      <c r="G207" s="2" t="s">
        <v>1231</v>
      </c>
    </row>
    <row r="208" spans="1:7" x14ac:dyDescent="0.3">
      <c r="A208" t="s">
        <v>385</v>
      </c>
      <c r="B208">
        <v>67</v>
      </c>
      <c r="C208" t="s">
        <v>388</v>
      </c>
      <c r="D208" t="s">
        <v>389</v>
      </c>
      <c r="E208" t="s">
        <v>10</v>
      </c>
      <c r="F208" t="s">
        <v>390</v>
      </c>
      <c r="G208" s="2" t="s">
        <v>1232</v>
      </c>
    </row>
    <row r="209" spans="1:7" x14ac:dyDescent="0.3">
      <c r="A209" t="s">
        <v>385</v>
      </c>
      <c r="B209">
        <v>72</v>
      </c>
      <c r="C209" t="s">
        <v>391</v>
      </c>
      <c r="D209" t="s">
        <v>392</v>
      </c>
      <c r="E209" t="s">
        <v>10</v>
      </c>
      <c r="F209" t="s">
        <v>390</v>
      </c>
      <c r="G209" s="2" t="s">
        <v>1233</v>
      </c>
    </row>
    <row r="210" spans="1:7" x14ac:dyDescent="0.3">
      <c r="A210" t="s">
        <v>385</v>
      </c>
      <c r="B210">
        <v>75</v>
      </c>
      <c r="C210" t="s">
        <v>393</v>
      </c>
      <c r="D210" t="s">
        <v>77</v>
      </c>
      <c r="E210" t="s">
        <v>10</v>
      </c>
      <c r="F210" t="s">
        <v>390</v>
      </c>
      <c r="G210" s="2" t="s">
        <v>1234</v>
      </c>
    </row>
    <row r="211" spans="1:7" x14ac:dyDescent="0.3">
      <c r="A211" t="s">
        <v>385</v>
      </c>
      <c r="B211">
        <v>79</v>
      </c>
      <c r="C211" t="s">
        <v>394</v>
      </c>
      <c r="D211" t="s">
        <v>395</v>
      </c>
      <c r="E211" t="s">
        <v>10</v>
      </c>
      <c r="F211" t="s">
        <v>390</v>
      </c>
      <c r="G211" s="2" t="s">
        <v>1235</v>
      </c>
    </row>
    <row r="212" spans="1:7" x14ac:dyDescent="0.3">
      <c r="A212" t="s">
        <v>385</v>
      </c>
      <c r="B212">
        <v>86</v>
      </c>
      <c r="C212" t="s">
        <v>396</v>
      </c>
      <c r="D212" t="s">
        <v>397</v>
      </c>
      <c r="E212" t="s">
        <v>10</v>
      </c>
      <c r="F212" t="s">
        <v>390</v>
      </c>
      <c r="G212" s="2" t="s">
        <v>1236</v>
      </c>
    </row>
    <row r="213" spans="1:7" x14ac:dyDescent="0.3">
      <c r="A213" t="s">
        <v>385</v>
      </c>
      <c r="B213">
        <v>92</v>
      </c>
      <c r="C213" t="s">
        <v>398</v>
      </c>
      <c r="D213" t="s">
        <v>328</v>
      </c>
      <c r="E213" t="s">
        <v>10</v>
      </c>
      <c r="F213" t="s">
        <v>29</v>
      </c>
      <c r="G213" s="2" t="s">
        <v>1237</v>
      </c>
    </row>
    <row r="214" spans="1:7" x14ac:dyDescent="0.3">
      <c r="A214" t="s">
        <v>385</v>
      </c>
      <c r="B214">
        <v>95</v>
      </c>
      <c r="C214" t="s">
        <v>399</v>
      </c>
      <c r="D214" t="s">
        <v>230</v>
      </c>
      <c r="E214">
        <v>135</v>
      </c>
      <c r="F214" t="s">
        <v>29</v>
      </c>
      <c r="G214" s="2" t="s">
        <v>1238</v>
      </c>
    </row>
    <row r="215" spans="1:7" x14ac:dyDescent="0.3">
      <c r="A215" t="s">
        <v>385</v>
      </c>
      <c r="B215">
        <v>103</v>
      </c>
      <c r="C215" t="s">
        <v>400</v>
      </c>
      <c r="D215" t="s">
        <v>401</v>
      </c>
      <c r="E215">
        <v>67</v>
      </c>
      <c r="F215" t="s">
        <v>29</v>
      </c>
      <c r="G215" s="2" t="s">
        <v>1239</v>
      </c>
    </row>
    <row r="216" spans="1:7" x14ac:dyDescent="0.3">
      <c r="A216" t="s">
        <v>385</v>
      </c>
      <c r="B216">
        <v>112</v>
      </c>
      <c r="C216" t="s">
        <v>402</v>
      </c>
      <c r="D216" t="s">
        <v>403</v>
      </c>
      <c r="E216" t="s">
        <v>10</v>
      </c>
      <c r="F216" t="s">
        <v>24</v>
      </c>
      <c r="G216" s="2" t="s">
        <v>1240</v>
      </c>
    </row>
    <row r="217" spans="1:7" x14ac:dyDescent="0.3">
      <c r="A217" t="s">
        <v>385</v>
      </c>
      <c r="B217">
        <v>145</v>
      </c>
      <c r="C217" t="s">
        <v>404</v>
      </c>
      <c r="D217" t="s">
        <v>10</v>
      </c>
      <c r="E217" t="s">
        <v>10</v>
      </c>
      <c r="F217" t="s">
        <v>40</v>
      </c>
      <c r="G217" s="2" t="s">
        <v>1241</v>
      </c>
    </row>
    <row r="218" spans="1:7" x14ac:dyDescent="0.3">
      <c r="A218" t="s">
        <v>405</v>
      </c>
      <c r="B218">
        <v>38</v>
      </c>
      <c r="C218" t="s">
        <v>406</v>
      </c>
      <c r="D218" t="s">
        <v>127</v>
      </c>
      <c r="E218" t="s">
        <v>10</v>
      </c>
      <c r="F218" t="s">
        <v>24</v>
      </c>
      <c r="G218" s="2" t="s">
        <v>1242</v>
      </c>
    </row>
    <row r="219" spans="1:7" x14ac:dyDescent="0.3">
      <c r="A219" t="s">
        <v>405</v>
      </c>
      <c r="B219">
        <v>46</v>
      </c>
      <c r="C219" t="s">
        <v>407</v>
      </c>
      <c r="D219" t="s">
        <v>28</v>
      </c>
      <c r="E219">
        <v>462</v>
      </c>
      <c r="F219" t="s">
        <v>29</v>
      </c>
      <c r="G219" s="2" t="s">
        <v>1243</v>
      </c>
    </row>
    <row r="220" spans="1:7" x14ac:dyDescent="0.3">
      <c r="A220" t="s">
        <v>405</v>
      </c>
      <c r="B220">
        <v>52</v>
      </c>
      <c r="C220" t="s">
        <v>408</v>
      </c>
      <c r="D220" t="s">
        <v>31</v>
      </c>
      <c r="E220" t="s">
        <v>409</v>
      </c>
      <c r="F220" t="s">
        <v>29</v>
      </c>
      <c r="G220" s="2" t="s">
        <v>1244</v>
      </c>
    </row>
    <row r="221" spans="1:7" x14ac:dyDescent="0.3">
      <c r="A221" t="s">
        <v>405</v>
      </c>
      <c r="B221">
        <v>57</v>
      </c>
      <c r="C221" t="s">
        <v>410</v>
      </c>
      <c r="D221" t="s">
        <v>411</v>
      </c>
      <c r="E221">
        <v>178</v>
      </c>
      <c r="F221" t="s">
        <v>29</v>
      </c>
      <c r="G221" s="2" t="s">
        <v>1245</v>
      </c>
    </row>
    <row r="222" spans="1:7" x14ac:dyDescent="0.3">
      <c r="A222" t="s">
        <v>405</v>
      </c>
      <c r="B222">
        <v>63</v>
      </c>
      <c r="C222" t="s">
        <v>412</v>
      </c>
      <c r="D222" t="s">
        <v>413</v>
      </c>
      <c r="E222" t="s">
        <v>10</v>
      </c>
      <c r="F222" t="s">
        <v>267</v>
      </c>
      <c r="G222" s="2" t="s">
        <v>1246</v>
      </c>
    </row>
    <row r="223" spans="1:7" x14ac:dyDescent="0.3">
      <c r="A223" t="s">
        <v>405</v>
      </c>
      <c r="B223">
        <v>67</v>
      </c>
      <c r="C223" t="s">
        <v>414</v>
      </c>
      <c r="D223" t="s">
        <v>415</v>
      </c>
      <c r="E223" t="s">
        <v>10</v>
      </c>
      <c r="F223" t="s">
        <v>267</v>
      </c>
      <c r="G223" s="2" t="s">
        <v>1247</v>
      </c>
    </row>
    <row r="224" spans="1:7" x14ac:dyDescent="0.3">
      <c r="A224" t="s">
        <v>405</v>
      </c>
      <c r="B224">
        <v>71</v>
      </c>
      <c r="C224" t="s">
        <v>416</v>
      </c>
      <c r="D224" t="s">
        <v>417</v>
      </c>
      <c r="E224" t="s">
        <v>10</v>
      </c>
      <c r="F224" t="s">
        <v>205</v>
      </c>
      <c r="G224" s="2" t="s">
        <v>1248</v>
      </c>
    </row>
    <row r="225" spans="1:7" x14ac:dyDescent="0.3">
      <c r="A225" t="s">
        <v>405</v>
      </c>
      <c r="B225">
        <v>75</v>
      </c>
      <c r="C225" t="s">
        <v>418</v>
      </c>
      <c r="D225" t="s">
        <v>419</v>
      </c>
      <c r="E225" t="s">
        <v>10</v>
      </c>
      <c r="F225" t="s">
        <v>47</v>
      </c>
      <c r="G225" s="2" t="s">
        <v>1249</v>
      </c>
    </row>
    <row r="226" spans="1:7" x14ac:dyDescent="0.3">
      <c r="A226" t="s">
        <v>405</v>
      </c>
      <c r="B226">
        <v>81</v>
      </c>
      <c r="C226" t="s">
        <v>420</v>
      </c>
      <c r="D226" t="s">
        <v>421</v>
      </c>
      <c r="E226" t="s">
        <v>10</v>
      </c>
      <c r="F226" t="s">
        <v>422</v>
      </c>
      <c r="G226" s="2" t="s">
        <v>1250</v>
      </c>
    </row>
    <row r="227" spans="1:7" x14ac:dyDescent="0.3">
      <c r="A227" t="s">
        <v>405</v>
      </c>
      <c r="B227">
        <v>85</v>
      </c>
      <c r="C227" t="s">
        <v>423</v>
      </c>
      <c r="D227" t="s">
        <v>424</v>
      </c>
      <c r="E227" t="s">
        <v>10</v>
      </c>
      <c r="F227" t="s">
        <v>205</v>
      </c>
      <c r="G227" s="2" t="s">
        <v>1251</v>
      </c>
    </row>
    <row r="228" spans="1:7" x14ac:dyDescent="0.3">
      <c r="A228" t="s">
        <v>405</v>
      </c>
      <c r="B228">
        <v>91</v>
      </c>
      <c r="C228" t="s">
        <v>425</v>
      </c>
      <c r="D228" t="s">
        <v>426</v>
      </c>
      <c r="E228" t="s">
        <v>10</v>
      </c>
      <c r="F228" t="s">
        <v>56</v>
      </c>
      <c r="G228" s="2" t="s">
        <v>1252</v>
      </c>
    </row>
    <row r="229" spans="1:7" x14ac:dyDescent="0.3">
      <c r="A229" t="s">
        <v>405</v>
      </c>
      <c r="B229">
        <v>98</v>
      </c>
      <c r="C229" t="s">
        <v>427</v>
      </c>
      <c r="D229" t="s">
        <v>428</v>
      </c>
      <c r="E229" t="s">
        <v>10</v>
      </c>
      <c r="F229" t="s">
        <v>216</v>
      </c>
      <c r="G229" s="2" t="s">
        <v>1253</v>
      </c>
    </row>
    <row r="230" spans="1:7" x14ac:dyDescent="0.3">
      <c r="A230" t="s">
        <v>405</v>
      </c>
      <c r="B230">
        <v>104</v>
      </c>
      <c r="C230" t="s">
        <v>429</v>
      </c>
      <c r="D230" t="s">
        <v>129</v>
      </c>
      <c r="E230" t="s">
        <v>10</v>
      </c>
      <c r="F230" t="s">
        <v>216</v>
      </c>
      <c r="G230" s="2" t="s">
        <v>1254</v>
      </c>
    </row>
    <row r="231" spans="1:7" x14ac:dyDescent="0.3">
      <c r="A231" t="s">
        <v>405</v>
      </c>
      <c r="B231">
        <v>112</v>
      </c>
      <c r="C231" t="s">
        <v>430</v>
      </c>
      <c r="D231" t="s">
        <v>431</v>
      </c>
      <c r="E231">
        <v>135</v>
      </c>
      <c r="F231" t="s">
        <v>29</v>
      </c>
      <c r="G231" s="2" t="s">
        <v>1255</v>
      </c>
    </row>
    <row r="232" spans="1:7" x14ac:dyDescent="0.3">
      <c r="A232" t="s">
        <v>405</v>
      </c>
      <c r="B232">
        <v>153</v>
      </c>
      <c r="C232" t="s">
        <v>432</v>
      </c>
      <c r="D232" t="s">
        <v>10</v>
      </c>
      <c r="E232" t="s">
        <v>10</v>
      </c>
      <c r="F232" t="s">
        <v>40</v>
      </c>
      <c r="G232" s="2" t="s">
        <v>1256</v>
      </c>
    </row>
    <row r="233" spans="1:7" x14ac:dyDescent="0.3">
      <c r="A233" t="s">
        <v>433</v>
      </c>
      <c r="B233">
        <v>55</v>
      </c>
      <c r="C233" t="s">
        <v>434</v>
      </c>
      <c r="D233" t="s">
        <v>435</v>
      </c>
      <c r="E233" t="s">
        <v>10</v>
      </c>
      <c r="F233" t="s">
        <v>267</v>
      </c>
      <c r="G233" s="2" t="s">
        <v>1257</v>
      </c>
    </row>
    <row r="234" spans="1:7" x14ac:dyDescent="0.3">
      <c r="A234" t="s">
        <v>433</v>
      </c>
      <c r="B234">
        <v>60</v>
      </c>
      <c r="C234" t="s">
        <v>436</v>
      </c>
      <c r="D234" t="s">
        <v>437</v>
      </c>
      <c r="E234" t="s">
        <v>10</v>
      </c>
      <c r="F234" t="s">
        <v>267</v>
      </c>
      <c r="G234" s="2" t="s">
        <v>1258</v>
      </c>
    </row>
    <row r="235" spans="1:7" x14ac:dyDescent="0.3">
      <c r="A235" t="s">
        <v>433</v>
      </c>
      <c r="B235">
        <v>64</v>
      </c>
      <c r="C235" t="s">
        <v>438</v>
      </c>
      <c r="D235" t="s">
        <v>439</v>
      </c>
      <c r="E235" t="s">
        <v>10</v>
      </c>
      <c r="F235" t="s">
        <v>267</v>
      </c>
      <c r="G235" s="2" t="s">
        <v>1259</v>
      </c>
    </row>
    <row r="236" spans="1:7" x14ac:dyDescent="0.3">
      <c r="A236" t="s">
        <v>433</v>
      </c>
      <c r="B236">
        <v>71</v>
      </c>
      <c r="C236" t="s">
        <v>440</v>
      </c>
      <c r="D236" t="s">
        <v>441</v>
      </c>
      <c r="E236" t="s">
        <v>10</v>
      </c>
      <c r="F236" t="s">
        <v>267</v>
      </c>
      <c r="G236" s="2" t="s">
        <v>1260</v>
      </c>
    </row>
    <row r="237" spans="1:7" x14ac:dyDescent="0.3">
      <c r="A237" t="s">
        <v>433</v>
      </c>
      <c r="B237">
        <v>74</v>
      </c>
      <c r="C237" t="s">
        <v>442</v>
      </c>
      <c r="D237" t="s">
        <v>443</v>
      </c>
      <c r="E237" t="s">
        <v>10</v>
      </c>
      <c r="F237" t="s">
        <v>267</v>
      </c>
      <c r="G237" s="2" t="s">
        <v>1261</v>
      </c>
    </row>
    <row r="238" spans="1:7" x14ac:dyDescent="0.3">
      <c r="A238" t="s">
        <v>433</v>
      </c>
      <c r="B238">
        <v>88</v>
      </c>
      <c r="C238" t="s">
        <v>444</v>
      </c>
      <c r="D238" t="s">
        <v>107</v>
      </c>
      <c r="E238" t="s">
        <v>10</v>
      </c>
      <c r="F238" t="s">
        <v>267</v>
      </c>
      <c r="G238" s="2" t="s">
        <v>1262</v>
      </c>
    </row>
    <row r="239" spans="1:7" x14ac:dyDescent="0.3">
      <c r="A239" t="s">
        <v>433</v>
      </c>
      <c r="B239">
        <v>95</v>
      </c>
      <c r="C239" t="s">
        <v>445</v>
      </c>
      <c r="D239" t="s">
        <v>446</v>
      </c>
      <c r="E239" t="s">
        <v>10</v>
      </c>
      <c r="F239" t="s">
        <v>267</v>
      </c>
      <c r="G239" s="2" t="s">
        <v>1263</v>
      </c>
    </row>
    <row r="240" spans="1:7" x14ac:dyDescent="0.3">
      <c r="A240" t="s">
        <v>433</v>
      </c>
      <c r="B240">
        <v>102</v>
      </c>
      <c r="C240" t="s">
        <v>447</v>
      </c>
      <c r="D240" t="s">
        <v>448</v>
      </c>
      <c r="E240" t="s">
        <v>10</v>
      </c>
      <c r="F240" t="s">
        <v>267</v>
      </c>
      <c r="G240" s="2" t="s">
        <v>1264</v>
      </c>
    </row>
    <row r="241" spans="1:7" x14ac:dyDescent="0.3">
      <c r="A241" t="s">
        <v>433</v>
      </c>
      <c r="B241">
        <v>109</v>
      </c>
      <c r="C241" t="s">
        <v>449</v>
      </c>
      <c r="D241" t="s">
        <v>172</v>
      </c>
      <c r="E241">
        <v>102</v>
      </c>
      <c r="F241" t="s">
        <v>29</v>
      </c>
      <c r="G241" s="2" t="s">
        <v>1265</v>
      </c>
    </row>
    <row r="242" spans="1:7" x14ac:dyDescent="0.3">
      <c r="A242" t="s">
        <v>433</v>
      </c>
      <c r="B242">
        <v>119</v>
      </c>
      <c r="C242" t="s">
        <v>450</v>
      </c>
      <c r="D242" t="s">
        <v>451</v>
      </c>
      <c r="E242" t="s">
        <v>10</v>
      </c>
      <c r="F242" t="s">
        <v>178</v>
      </c>
      <c r="G242" s="2" t="s">
        <v>1266</v>
      </c>
    </row>
    <row r="243" spans="1:7" x14ac:dyDescent="0.3">
      <c r="A243" t="s">
        <v>433</v>
      </c>
      <c r="B243">
        <v>159</v>
      </c>
      <c r="C243" t="s">
        <v>452</v>
      </c>
      <c r="D243" t="s">
        <v>10</v>
      </c>
      <c r="E243" t="s">
        <v>10</v>
      </c>
      <c r="F243" t="s">
        <v>40</v>
      </c>
      <c r="G243" s="2" t="s">
        <v>1267</v>
      </c>
    </row>
    <row r="244" spans="1:7" x14ac:dyDescent="0.3">
      <c r="A244" t="s">
        <v>453</v>
      </c>
      <c r="B244">
        <v>38</v>
      </c>
      <c r="C244" t="s">
        <v>454</v>
      </c>
      <c r="D244" t="s">
        <v>455</v>
      </c>
      <c r="E244" t="s">
        <v>10</v>
      </c>
      <c r="F244" t="s">
        <v>150</v>
      </c>
      <c r="G244" s="2" t="s">
        <v>1268</v>
      </c>
    </row>
    <row r="245" spans="1:7" x14ac:dyDescent="0.3">
      <c r="A245" t="s">
        <v>453</v>
      </c>
      <c r="B245">
        <v>44</v>
      </c>
      <c r="C245" t="s">
        <v>456</v>
      </c>
      <c r="D245" t="s">
        <v>457</v>
      </c>
      <c r="E245" t="s">
        <v>10</v>
      </c>
      <c r="F245" t="s">
        <v>150</v>
      </c>
      <c r="G245" s="2" t="s">
        <v>1269</v>
      </c>
    </row>
    <row r="246" spans="1:7" x14ac:dyDescent="0.3">
      <c r="A246" t="s">
        <v>453</v>
      </c>
      <c r="B246">
        <v>51</v>
      </c>
      <c r="C246" t="s">
        <v>458</v>
      </c>
      <c r="D246" t="s">
        <v>459</v>
      </c>
      <c r="E246" t="s">
        <v>10</v>
      </c>
      <c r="F246" t="s">
        <v>150</v>
      </c>
      <c r="G246" s="2" t="s">
        <v>1270</v>
      </c>
    </row>
    <row r="247" spans="1:7" x14ac:dyDescent="0.3">
      <c r="A247" t="s">
        <v>453</v>
      </c>
      <c r="B247">
        <v>56</v>
      </c>
      <c r="C247" t="s">
        <v>460</v>
      </c>
      <c r="D247" t="s">
        <v>154</v>
      </c>
      <c r="E247" t="s">
        <v>10</v>
      </c>
      <c r="F247" t="s">
        <v>150</v>
      </c>
      <c r="G247" s="2" t="s">
        <v>1271</v>
      </c>
    </row>
    <row r="248" spans="1:7" x14ac:dyDescent="0.3">
      <c r="A248" t="s">
        <v>453</v>
      </c>
      <c r="B248">
        <v>62</v>
      </c>
      <c r="C248" t="s">
        <v>461</v>
      </c>
      <c r="D248" t="s">
        <v>324</v>
      </c>
      <c r="E248" t="s">
        <v>10</v>
      </c>
      <c r="F248" t="s">
        <v>47</v>
      </c>
      <c r="G248" s="2" t="s">
        <v>1272</v>
      </c>
    </row>
    <row r="249" spans="1:7" x14ac:dyDescent="0.3">
      <c r="A249" t="s">
        <v>453</v>
      </c>
      <c r="B249">
        <v>66</v>
      </c>
      <c r="C249" t="s">
        <v>462</v>
      </c>
      <c r="D249" t="s">
        <v>463</v>
      </c>
      <c r="E249" t="s">
        <v>10</v>
      </c>
      <c r="F249" t="s">
        <v>150</v>
      </c>
      <c r="G249" s="2" t="s">
        <v>1273</v>
      </c>
    </row>
    <row r="250" spans="1:7" x14ac:dyDescent="0.3">
      <c r="A250" t="s">
        <v>453</v>
      </c>
      <c r="B250">
        <v>70</v>
      </c>
      <c r="C250" t="s">
        <v>464</v>
      </c>
      <c r="D250" t="s">
        <v>465</v>
      </c>
      <c r="E250" t="s">
        <v>10</v>
      </c>
      <c r="F250" t="s">
        <v>150</v>
      </c>
      <c r="G250" s="2" t="s">
        <v>1274</v>
      </c>
    </row>
    <row r="251" spans="1:7" x14ac:dyDescent="0.3">
      <c r="A251" t="s">
        <v>453</v>
      </c>
      <c r="B251">
        <v>77</v>
      </c>
      <c r="C251" t="s">
        <v>466</v>
      </c>
      <c r="D251" t="s">
        <v>467</v>
      </c>
      <c r="E251" t="s">
        <v>10</v>
      </c>
      <c r="F251" t="s">
        <v>47</v>
      </c>
      <c r="G251" s="2" t="s">
        <v>1275</v>
      </c>
    </row>
    <row r="252" spans="1:7" x14ac:dyDescent="0.3">
      <c r="A252" t="s">
        <v>453</v>
      </c>
      <c r="B252">
        <v>84</v>
      </c>
      <c r="C252" t="s">
        <v>468</v>
      </c>
      <c r="D252" t="s">
        <v>248</v>
      </c>
      <c r="E252">
        <v>408</v>
      </c>
      <c r="F252" t="s">
        <v>29</v>
      </c>
      <c r="G252" s="2" t="s">
        <v>1276</v>
      </c>
    </row>
    <row r="253" spans="1:7" x14ac:dyDescent="0.3">
      <c r="A253" t="s">
        <v>453</v>
      </c>
      <c r="B253">
        <v>94</v>
      </c>
      <c r="C253" t="s">
        <v>469</v>
      </c>
      <c r="D253" t="s">
        <v>81</v>
      </c>
      <c r="E253" t="s">
        <v>10</v>
      </c>
      <c r="F253" t="s">
        <v>10</v>
      </c>
      <c r="G253" s="2" t="s">
        <v>1277</v>
      </c>
    </row>
    <row r="254" spans="1:7" x14ac:dyDescent="0.3">
      <c r="A254" t="s">
        <v>453</v>
      </c>
      <c r="B254">
        <v>137</v>
      </c>
      <c r="C254" t="s">
        <v>470</v>
      </c>
      <c r="D254" t="s">
        <v>10</v>
      </c>
      <c r="E254" t="s">
        <v>10</v>
      </c>
      <c r="F254" t="s">
        <v>40</v>
      </c>
      <c r="G254" s="2" t="s">
        <v>1278</v>
      </c>
    </row>
    <row r="255" spans="1:7" x14ac:dyDescent="0.3">
      <c r="A255" t="s">
        <v>471</v>
      </c>
      <c r="B255">
        <v>38</v>
      </c>
      <c r="C255" t="s">
        <v>472</v>
      </c>
      <c r="D255" t="s">
        <v>60</v>
      </c>
      <c r="E255" t="s">
        <v>10</v>
      </c>
      <c r="F255" t="s">
        <v>38</v>
      </c>
      <c r="G255" s="2" t="s">
        <v>1279</v>
      </c>
    </row>
    <row r="256" spans="1:7" x14ac:dyDescent="0.3">
      <c r="A256" t="s">
        <v>471</v>
      </c>
      <c r="B256">
        <v>54</v>
      </c>
      <c r="C256" t="s">
        <v>473</v>
      </c>
      <c r="D256" t="s">
        <v>28</v>
      </c>
      <c r="E256">
        <v>58</v>
      </c>
      <c r="F256" t="s">
        <v>29</v>
      </c>
      <c r="G256" s="2" t="s">
        <v>1280</v>
      </c>
    </row>
    <row r="257" spans="1:7" x14ac:dyDescent="0.3">
      <c r="A257" t="s">
        <v>471</v>
      </c>
      <c r="B257">
        <v>59</v>
      </c>
      <c r="C257" t="s">
        <v>474</v>
      </c>
      <c r="D257" t="s">
        <v>411</v>
      </c>
      <c r="E257" t="s">
        <v>10</v>
      </c>
      <c r="F257" t="s">
        <v>475</v>
      </c>
      <c r="G257" s="2" t="s">
        <v>1281</v>
      </c>
    </row>
    <row r="258" spans="1:7" x14ac:dyDescent="0.3">
      <c r="A258" t="s">
        <v>471</v>
      </c>
      <c r="B258">
        <v>66</v>
      </c>
      <c r="C258" t="s">
        <v>476</v>
      </c>
      <c r="D258" t="s">
        <v>477</v>
      </c>
      <c r="E258" t="s">
        <v>10</v>
      </c>
      <c r="F258" t="s">
        <v>475</v>
      </c>
      <c r="G258" s="2" t="s">
        <v>1282</v>
      </c>
    </row>
    <row r="259" spans="1:7" x14ac:dyDescent="0.3">
      <c r="A259" t="s">
        <v>471</v>
      </c>
      <c r="B259">
        <v>71</v>
      </c>
      <c r="C259" t="s">
        <v>478</v>
      </c>
      <c r="D259" t="s">
        <v>479</v>
      </c>
      <c r="E259" t="s">
        <v>10</v>
      </c>
      <c r="F259" t="s">
        <v>475</v>
      </c>
      <c r="G259" s="2" t="s">
        <v>1283</v>
      </c>
    </row>
    <row r="260" spans="1:7" x14ac:dyDescent="0.3">
      <c r="A260" t="s">
        <v>471</v>
      </c>
      <c r="B260">
        <v>77</v>
      </c>
      <c r="C260" t="s">
        <v>480</v>
      </c>
      <c r="D260" t="s">
        <v>51</v>
      </c>
      <c r="E260" t="s">
        <v>10</v>
      </c>
      <c r="F260" t="s">
        <v>14</v>
      </c>
      <c r="G260" s="2" t="s">
        <v>1284</v>
      </c>
    </row>
    <row r="261" spans="1:7" x14ac:dyDescent="0.3">
      <c r="A261" t="s">
        <v>471</v>
      </c>
      <c r="B261">
        <v>85</v>
      </c>
      <c r="C261" t="s">
        <v>481</v>
      </c>
      <c r="D261" t="s">
        <v>415</v>
      </c>
      <c r="E261" t="s">
        <v>10</v>
      </c>
      <c r="F261" t="s">
        <v>47</v>
      </c>
      <c r="G261" s="2" t="s">
        <v>1285</v>
      </c>
    </row>
    <row r="262" spans="1:7" x14ac:dyDescent="0.3">
      <c r="A262" t="s">
        <v>471</v>
      </c>
      <c r="B262">
        <v>89</v>
      </c>
      <c r="C262" t="s">
        <v>482</v>
      </c>
      <c r="D262" t="s">
        <v>483</v>
      </c>
      <c r="E262">
        <v>90</v>
      </c>
      <c r="F262" t="s">
        <v>29</v>
      </c>
      <c r="G262" s="2" t="s">
        <v>1286</v>
      </c>
    </row>
    <row r="263" spans="1:7" x14ac:dyDescent="0.3">
      <c r="A263" t="s">
        <v>471</v>
      </c>
      <c r="B263">
        <v>95</v>
      </c>
      <c r="C263" t="s">
        <v>484</v>
      </c>
      <c r="D263" t="s">
        <v>485</v>
      </c>
      <c r="E263">
        <v>90</v>
      </c>
      <c r="F263" t="s">
        <v>29</v>
      </c>
      <c r="G263" s="2" t="s">
        <v>1287</v>
      </c>
    </row>
    <row r="264" spans="1:7" x14ac:dyDescent="0.3">
      <c r="A264" t="s">
        <v>471</v>
      </c>
      <c r="B264">
        <v>99</v>
      </c>
      <c r="C264" t="s">
        <v>486</v>
      </c>
      <c r="D264" t="s">
        <v>487</v>
      </c>
      <c r="E264">
        <v>90</v>
      </c>
      <c r="F264" t="s">
        <v>29</v>
      </c>
      <c r="G264" s="2" t="s">
        <v>1288</v>
      </c>
    </row>
    <row r="265" spans="1:7" x14ac:dyDescent="0.3">
      <c r="A265" t="s">
        <v>471</v>
      </c>
      <c r="B265">
        <v>108</v>
      </c>
      <c r="C265" t="s">
        <v>488</v>
      </c>
      <c r="D265" t="s">
        <v>227</v>
      </c>
      <c r="E265">
        <v>90</v>
      </c>
      <c r="F265" t="s">
        <v>29</v>
      </c>
      <c r="G265" s="2" t="s">
        <v>1289</v>
      </c>
    </row>
    <row r="266" spans="1:7" x14ac:dyDescent="0.3">
      <c r="A266" t="s">
        <v>471</v>
      </c>
      <c r="B266">
        <v>113</v>
      </c>
      <c r="C266" t="s">
        <v>489</v>
      </c>
      <c r="D266" t="s">
        <v>401</v>
      </c>
      <c r="E266">
        <v>90</v>
      </c>
      <c r="F266" t="s">
        <v>29</v>
      </c>
      <c r="G266" s="2" t="s">
        <v>1290</v>
      </c>
    </row>
    <row r="267" spans="1:7" x14ac:dyDescent="0.3">
      <c r="A267" t="s">
        <v>471</v>
      </c>
      <c r="B267">
        <v>120</v>
      </c>
      <c r="C267" t="s">
        <v>490</v>
      </c>
      <c r="D267" t="s">
        <v>491</v>
      </c>
      <c r="E267" t="s">
        <v>10</v>
      </c>
      <c r="F267" t="s">
        <v>257</v>
      </c>
      <c r="G267" s="2" t="s">
        <v>1291</v>
      </c>
    </row>
    <row r="268" spans="1:7" x14ac:dyDescent="0.3">
      <c r="A268" t="s">
        <v>471</v>
      </c>
      <c r="B268">
        <v>165</v>
      </c>
      <c r="C268" t="s">
        <v>492</v>
      </c>
      <c r="D268" t="s">
        <v>10</v>
      </c>
      <c r="E268" t="s">
        <v>10</v>
      </c>
      <c r="F268" t="s">
        <v>40</v>
      </c>
      <c r="G268" s="2" t="s">
        <v>1292</v>
      </c>
    </row>
    <row r="269" spans="1:7" x14ac:dyDescent="0.3">
      <c r="A269" t="s">
        <v>493</v>
      </c>
      <c r="B269">
        <v>74</v>
      </c>
      <c r="C269" t="s">
        <v>494</v>
      </c>
      <c r="D269" t="s">
        <v>154</v>
      </c>
      <c r="E269" t="s">
        <v>10</v>
      </c>
      <c r="F269" t="s">
        <v>56</v>
      </c>
      <c r="G269" s="2" t="s">
        <v>1293</v>
      </c>
    </row>
    <row r="270" spans="1:7" x14ac:dyDescent="0.3">
      <c r="A270" t="s">
        <v>493</v>
      </c>
      <c r="B270">
        <v>81</v>
      </c>
      <c r="C270" t="s">
        <v>495</v>
      </c>
      <c r="D270" t="s">
        <v>496</v>
      </c>
      <c r="E270" t="s">
        <v>10</v>
      </c>
      <c r="F270" t="s">
        <v>56</v>
      </c>
      <c r="G270" s="2" t="s">
        <v>1294</v>
      </c>
    </row>
    <row r="271" spans="1:7" x14ac:dyDescent="0.3">
      <c r="A271" t="s">
        <v>493</v>
      </c>
      <c r="B271">
        <v>88</v>
      </c>
      <c r="C271" t="s">
        <v>497</v>
      </c>
      <c r="D271" t="s">
        <v>498</v>
      </c>
      <c r="E271" t="s">
        <v>10</v>
      </c>
      <c r="F271" t="s">
        <v>56</v>
      </c>
      <c r="G271" s="2" t="s">
        <v>1295</v>
      </c>
    </row>
    <row r="272" spans="1:7" x14ac:dyDescent="0.3">
      <c r="A272" t="s">
        <v>493</v>
      </c>
      <c r="B272">
        <v>93</v>
      </c>
      <c r="C272" t="s">
        <v>499</v>
      </c>
      <c r="D272" t="s">
        <v>500</v>
      </c>
      <c r="E272" t="s">
        <v>10</v>
      </c>
      <c r="F272" t="s">
        <v>56</v>
      </c>
      <c r="G272" s="2" t="s">
        <v>1296</v>
      </c>
    </row>
    <row r="273" spans="1:7" x14ac:dyDescent="0.3">
      <c r="A273" t="s">
        <v>493</v>
      </c>
      <c r="B273">
        <v>97</v>
      </c>
      <c r="C273" t="s">
        <v>501</v>
      </c>
      <c r="D273" t="s">
        <v>502</v>
      </c>
      <c r="E273">
        <v>135</v>
      </c>
      <c r="F273" t="s">
        <v>29</v>
      </c>
      <c r="G273" s="2" t="s">
        <v>1297</v>
      </c>
    </row>
    <row r="274" spans="1:7" x14ac:dyDescent="0.3">
      <c r="A274" t="s">
        <v>493</v>
      </c>
      <c r="B274">
        <v>103</v>
      </c>
      <c r="C274" t="s">
        <v>503</v>
      </c>
      <c r="D274" t="s">
        <v>504</v>
      </c>
      <c r="E274" t="s">
        <v>10</v>
      </c>
      <c r="F274" t="s">
        <v>47</v>
      </c>
      <c r="G274" s="2" t="s">
        <v>1298</v>
      </c>
    </row>
    <row r="275" spans="1:7" x14ac:dyDescent="0.3">
      <c r="A275" t="s">
        <v>493</v>
      </c>
      <c r="B275">
        <v>111</v>
      </c>
      <c r="C275" t="s">
        <v>505</v>
      </c>
      <c r="D275" t="s">
        <v>506</v>
      </c>
      <c r="E275" t="s">
        <v>10</v>
      </c>
      <c r="F275" t="s">
        <v>56</v>
      </c>
      <c r="G275" s="2" t="s">
        <v>1299</v>
      </c>
    </row>
    <row r="276" spans="1:7" x14ac:dyDescent="0.3">
      <c r="A276" t="s">
        <v>493</v>
      </c>
      <c r="B276">
        <v>117</v>
      </c>
      <c r="C276" t="s">
        <v>507</v>
      </c>
      <c r="D276" t="s">
        <v>508</v>
      </c>
      <c r="E276" t="s">
        <v>10</v>
      </c>
      <c r="F276" t="s">
        <v>47</v>
      </c>
      <c r="G276" s="2" t="s">
        <v>1300</v>
      </c>
    </row>
    <row r="277" spans="1:7" x14ac:dyDescent="0.3">
      <c r="A277" t="s">
        <v>493</v>
      </c>
      <c r="B277">
        <v>126</v>
      </c>
      <c r="C277" t="s">
        <v>509</v>
      </c>
      <c r="D277" t="s">
        <v>510</v>
      </c>
      <c r="E277" t="s">
        <v>10</v>
      </c>
      <c r="F277" t="s">
        <v>47</v>
      </c>
      <c r="G277" s="2" t="s">
        <v>1301</v>
      </c>
    </row>
    <row r="278" spans="1:7" x14ac:dyDescent="0.3">
      <c r="A278" t="s">
        <v>493</v>
      </c>
      <c r="B278">
        <v>169</v>
      </c>
      <c r="C278" t="s">
        <v>511</v>
      </c>
      <c r="D278" t="s">
        <v>10</v>
      </c>
      <c r="E278" t="s">
        <v>10</v>
      </c>
      <c r="F278" t="s">
        <v>40</v>
      </c>
      <c r="G278" s="2" t="s">
        <v>1302</v>
      </c>
    </row>
    <row r="279" spans="1:7" x14ac:dyDescent="0.3">
      <c r="A279" t="s">
        <v>493</v>
      </c>
      <c r="B279">
        <v>168</v>
      </c>
      <c r="C279" t="s">
        <v>512</v>
      </c>
      <c r="D279" t="s">
        <v>10</v>
      </c>
      <c r="E279" t="s">
        <v>10</v>
      </c>
      <c r="F279" t="s">
        <v>56</v>
      </c>
      <c r="G279" s="2" t="s">
        <v>1303</v>
      </c>
    </row>
    <row r="280" spans="1:7" x14ac:dyDescent="0.3">
      <c r="A280" t="s">
        <v>513</v>
      </c>
      <c r="B280">
        <v>38</v>
      </c>
      <c r="C280" t="s">
        <v>514</v>
      </c>
      <c r="D280" t="s">
        <v>515</v>
      </c>
      <c r="E280" t="s">
        <v>10</v>
      </c>
      <c r="F280" t="s">
        <v>516</v>
      </c>
      <c r="G280" s="2" t="s">
        <v>1304</v>
      </c>
    </row>
    <row r="281" spans="1:7" x14ac:dyDescent="0.3">
      <c r="A281" t="s">
        <v>513</v>
      </c>
      <c r="B281">
        <v>45</v>
      </c>
      <c r="C281" t="s">
        <v>517</v>
      </c>
      <c r="D281" t="s">
        <v>518</v>
      </c>
      <c r="E281" t="s">
        <v>10</v>
      </c>
      <c r="F281" t="s">
        <v>516</v>
      </c>
      <c r="G281" s="2" t="s">
        <v>1305</v>
      </c>
    </row>
    <row r="282" spans="1:7" x14ac:dyDescent="0.3">
      <c r="A282" t="s">
        <v>513</v>
      </c>
      <c r="B282">
        <v>50</v>
      </c>
      <c r="C282" t="s">
        <v>519</v>
      </c>
      <c r="D282" t="s">
        <v>520</v>
      </c>
      <c r="E282" t="s">
        <v>10</v>
      </c>
      <c r="F282" t="s">
        <v>516</v>
      </c>
      <c r="G282" s="2" t="s">
        <v>1306</v>
      </c>
    </row>
    <row r="283" spans="1:7" x14ac:dyDescent="0.3">
      <c r="A283" t="s">
        <v>513</v>
      </c>
      <c r="B283">
        <v>54</v>
      </c>
      <c r="C283" t="s">
        <v>521</v>
      </c>
      <c r="D283" t="s">
        <v>522</v>
      </c>
      <c r="E283" t="s">
        <v>10</v>
      </c>
      <c r="F283" t="s">
        <v>516</v>
      </c>
      <c r="G283" s="2" t="s">
        <v>1307</v>
      </c>
    </row>
    <row r="284" spans="1:7" x14ac:dyDescent="0.3">
      <c r="A284" t="s">
        <v>513</v>
      </c>
      <c r="B284">
        <v>60</v>
      </c>
      <c r="C284" t="s">
        <v>523</v>
      </c>
      <c r="D284" t="s">
        <v>524</v>
      </c>
      <c r="E284" t="s">
        <v>10</v>
      </c>
      <c r="F284" t="s">
        <v>516</v>
      </c>
      <c r="G284" s="2" t="s">
        <v>1308</v>
      </c>
    </row>
    <row r="285" spans="1:7" x14ac:dyDescent="0.3">
      <c r="A285" t="s">
        <v>513</v>
      </c>
      <c r="B285">
        <v>67</v>
      </c>
      <c r="C285" t="s">
        <v>525</v>
      </c>
      <c r="D285" t="s">
        <v>377</v>
      </c>
      <c r="E285" t="s">
        <v>10</v>
      </c>
      <c r="F285" t="s">
        <v>516</v>
      </c>
      <c r="G285" s="2" t="s">
        <v>1309</v>
      </c>
    </row>
    <row r="286" spans="1:7" x14ac:dyDescent="0.3">
      <c r="A286" t="s">
        <v>513</v>
      </c>
      <c r="B286">
        <v>71</v>
      </c>
      <c r="C286" t="s">
        <v>526</v>
      </c>
      <c r="D286" t="s">
        <v>397</v>
      </c>
      <c r="E286" t="s">
        <v>10</v>
      </c>
      <c r="F286" t="s">
        <v>516</v>
      </c>
      <c r="G286" s="2" t="s">
        <v>1310</v>
      </c>
    </row>
    <row r="287" spans="1:7" x14ac:dyDescent="0.3">
      <c r="A287" t="s">
        <v>513</v>
      </c>
      <c r="B287">
        <v>77</v>
      </c>
      <c r="C287" t="s">
        <v>527</v>
      </c>
      <c r="D287" t="s">
        <v>457</v>
      </c>
      <c r="E287" t="s">
        <v>10</v>
      </c>
      <c r="F287" t="s">
        <v>516</v>
      </c>
      <c r="G287" s="2" t="s">
        <v>1311</v>
      </c>
    </row>
    <row r="288" spans="1:7" x14ac:dyDescent="0.3">
      <c r="A288" t="s">
        <v>513</v>
      </c>
      <c r="B288">
        <v>85</v>
      </c>
      <c r="C288" t="s">
        <v>528</v>
      </c>
      <c r="D288" t="s">
        <v>529</v>
      </c>
      <c r="E288" t="s">
        <v>10</v>
      </c>
      <c r="F288" t="s">
        <v>516</v>
      </c>
      <c r="G288" s="2" t="s">
        <v>1312</v>
      </c>
    </row>
    <row r="289" spans="1:7" x14ac:dyDescent="0.3">
      <c r="A289" t="s">
        <v>513</v>
      </c>
      <c r="B289">
        <v>90</v>
      </c>
      <c r="C289" t="s">
        <v>530</v>
      </c>
      <c r="D289" t="s">
        <v>401</v>
      </c>
      <c r="E289" t="s">
        <v>10</v>
      </c>
      <c r="F289" t="s">
        <v>29</v>
      </c>
      <c r="G289" s="2" t="s">
        <v>1313</v>
      </c>
    </row>
    <row r="290" spans="1:7" x14ac:dyDescent="0.3">
      <c r="A290" t="s">
        <v>513</v>
      </c>
      <c r="B290">
        <v>96</v>
      </c>
      <c r="C290" t="s">
        <v>531</v>
      </c>
      <c r="D290" t="s">
        <v>395</v>
      </c>
      <c r="E290" t="s">
        <v>10</v>
      </c>
      <c r="F290" t="s">
        <v>516</v>
      </c>
      <c r="G290" s="2" t="s">
        <v>1314</v>
      </c>
    </row>
    <row r="291" spans="1:7" x14ac:dyDescent="0.3">
      <c r="A291" t="s">
        <v>513</v>
      </c>
      <c r="B291">
        <v>137</v>
      </c>
      <c r="C291" t="s">
        <v>532</v>
      </c>
      <c r="D291" t="s">
        <v>10</v>
      </c>
      <c r="E291" t="s">
        <v>10</v>
      </c>
      <c r="F291" t="s">
        <v>40</v>
      </c>
      <c r="G291" s="2" t="s">
        <v>1315</v>
      </c>
    </row>
    <row r="292" spans="1:7" x14ac:dyDescent="0.3">
      <c r="A292" t="s">
        <v>533</v>
      </c>
      <c r="B292">
        <v>48</v>
      </c>
      <c r="C292" t="s">
        <v>534</v>
      </c>
      <c r="D292" t="s">
        <v>535</v>
      </c>
      <c r="E292" t="s">
        <v>10</v>
      </c>
      <c r="F292" t="s">
        <v>536</v>
      </c>
      <c r="G292" s="2" t="s">
        <v>1316</v>
      </c>
    </row>
    <row r="293" spans="1:7" x14ac:dyDescent="0.3">
      <c r="A293" t="s">
        <v>533</v>
      </c>
      <c r="B293">
        <v>58</v>
      </c>
      <c r="C293" t="s">
        <v>537</v>
      </c>
      <c r="D293" t="s">
        <v>538</v>
      </c>
      <c r="E293" t="s">
        <v>10</v>
      </c>
      <c r="F293" t="s">
        <v>536</v>
      </c>
      <c r="G293" s="2" t="s">
        <v>1317</v>
      </c>
    </row>
    <row r="294" spans="1:7" x14ac:dyDescent="0.3">
      <c r="A294" t="s">
        <v>533</v>
      </c>
      <c r="B294">
        <v>63</v>
      </c>
      <c r="C294" t="s">
        <v>539</v>
      </c>
      <c r="D294" t="s">
        <v>540</v>
      </c>
      <c r="E294" t="s">
        <v>10</v>
      </c>
      <c r="F294" t="s">
        <v>536</v>
      </c>
      <c r="G294" s="2" t="s">
        <v>1318</v>
      </c>
    </row>
    <row r="295" spans="1:7" x14ac:dyDescent="0.3">
      <c r="A295" t="s">
        <v>533</v>
      </c>
      <c r="B295">
        <v>68</v>
      </c>
      <c r="C295" t="s">
        <v>541</v>
      </c>
      <c r="D295" t="s">
        <v>542</v>
      </c>
      <c r="E295" t="s">
        <v>10</v>
      </c>
      <c r="F295" t="s">
        <v>536</v>
      </c>
      <c r="G295" s="2" t="s">
        <v>1319</v>
      </c>
    </row>
    <row r="296" spans="1:7" x14ac:dyDescent="0.3">
      <c r="A296" t="s">
        <v>533</v>
      </c>
      <c r="B296">
        <v>73</v>
      </c>
      <c r="C296" t="s">
        <v>543</v>
      </c>
      <c r="D296" t="s">
        <v>544</v>
      </c>
      <c r="E296" t="s">
        <v>10</v>
      </c>
      <c r="F296" t="s">
        <v>536</v>
      </c>
      <c r="G296" s="2" t="s">
        <v>1320</v>
      </c>
    </row>
    <row r="297" spans="1:7" x14ac:dyDescent="0.3">
      <c r="A297" t="s">
        <v>533</v>
      </c>
      <c r="B297">
        <v>81</v>
      </c>
      <c r="C297" t="s">
        <v>545</v>
      </c>
      <c r="D297" t="s">
        <v>546</v>
      </c>
      <c r="E297" t="s">
        <v>10</v>
      </c>
      <c r="F297" t="s">
        <v>536</v>
      </c>
      <c r="G297" s="2" t="s">
        <v>1321</v>
      </c>
    </row>
    <row r="298" spans="1:7" x14ac:dyDescent="0.3">
      <c r="A298" t="s">
        <v>533</v>
      </c>
      <c r="B298">
        <v>84</v>
      </c>
      <c r="C298" t="s">
        <v>547</v>
      </c>
      <c r="D298" t="s">
        <v>411</v>
      </c>
      <c r="E298" t="s">
        <v>10</v>
      </c>
      <c r="F298" t="s">
        <v>536</v>
      </c>
      <c r="G298" s="2" t="s">
        <v>1322</v>
      </c>
    </row>
    <row r="299" spans="1:7" x14ac:dyDescent="0.3">
      <c r="A299" t="s">
        <v>533</v>
      </c>
      <c r="B299">
        <v>89</v>
      </c>
      <c r="C299" t="s">
        <v>548</v>
      </c>
      <c r="D299" t="s">
        <v>28</v>
      </c>
      <c r="E299" t="s">
        <v>10</v>
      </c>
      <c r="F299" t="s">
        <v>267</v>
      </c>
      <c r="G299" s="2" t="s">
        <v>1323</v>
      </c>
    </row>
    <row r="300" spans="1:7" x14ac:dyDescent="0.3">
      <c r="A300" t="s">
        <v>533</v>
      </c>
      <c r="B300">
        <v>94</v>
      </c>
      <c r="C300" t="s">
        <v>549</v>
      </c>
      <c r="D300" t="s">
        <v>491</v>
      </c>
      <c r="E300" t="s">
        <v>10</v>
      </c>
      <c r="F300" t="s">
        <v>56</v>
      </c>
      <c r="G300" s="2" t="s">
        <v>1324</v>
      </c>
    </row>
    <row r="301" spans="1:7" x14ac:dyDescent="0.3">
      <c r="A301" t="s">
        <v>533</v>
      </c>
      <c r="B301">
        <v>104</v>
      </c>
      <c r="C301" t="s">
        <v>550</v>
      </c>
      <c r="D301" t="s">
        <v>551</v>
      </c>
      <c r="E301" t="s">
        <v>10</v>
      </c>
      <c r="F301" t="s">
        <v>536</v>
      </c>
      <c r="G301" s="2" t="s">
        <v>1325</v>
      </c>
    </row>
    <row r="302" spans="1:7" x14ac:dyDescent="0.3">
      <c r="A302" t="s">
        <v>552</v>
      </c>
      <c r="B302">
        <v>40</v>
      </c>
      <c r="C302" t="s">
        <v>553</v>
      </c>
      <c r="D302" t="s">
        <v>554</v>
      </c>
      <c r="E302" t="s">
        <v>10</v>
      </c>
      <c r="F302" t="s">
        <v>555</v>
      </c>
      <c r="G302" s="2" t="s">
        <v>1326</v>
      </c>
    </row>
    <row r="303" spans="1:7" x14ac:dyDescent="0.3">
      <c r="A303" t="s">
        <v>552</v>
      </c>
      <c r="B303">
        <v>46</v>
      </c>
      <c r="C303" t="s">
        <v>556</v>
      </c>
      <c r="D303" t="s">
        <v>557</v>
      </c>
      <c r="E303" t="s">
        <v>10</v>
      </c>
      <c r="F303" t="s">
        <v>555</v>
      </c>
      <c r="G303" s="2" t="s">
        <v>1327</v>
      </c>
    </row>
    <row r="304" spans="1:7" x14ac:dyDescent="0.3">
      <c r="A304" t="s">
        <v>552</v>
      </c>
      <c r="B304">
        <v>53</v>
      </c>
      <c r="C304" t="s">
        <v>558</v>
      </c>
      <c r="D304" t="s">
        <v>559</v>
      </c>
      <c r="E304" t="s">
        <v>10</v>
      </c>
      <c r="F304" t="s">
        <v>555</v>
      </c>
      <c r="G304" s="2" t="s">
        <v>1328</v>
      </c>
    </row>
    <row r="305" spans="1:7" x14ac:dyDescent="0.3">
      <c r="A305" t="s">
        <v>552</v>
      </c>
      <c r="B305">
        <v>57</v>
      </c>
      <c r="C305" t="s">
        <v>560</v>
      </c>
      <c r="D305" t="s">
        <v>561</v>
      </c>
      <c r="E305" t="s">
        <v>10</v>
      </c>
      <c r="F305" t="s">
        <v>555</v>
      </c>
      <c r="G305" s="2" t="s">
        <v>1329</v>
      </c>
    </row>
    <row r="306" spans="1:7" x14ac:dyDescent="0.3">
      <c r="A306" t="s">
        <v>552</v>
      </c>
      <c r="B306">
        <v>62</v>
      </c>
      <c r="C306" t="s">
        <v>562</v>
      </c>
      <c r="D306" t="s">
        <v>563</v>
      </c>
      <c r="E306" t="s">
        <v>10</v>
      </c>
      <c r="F306" t="s">
        <v>47</v>
      </c>
      <c r="G306" s="2" t="s">
        <v>1330</v>
      </c>
    </row>
    <row r="307" spans="1:7" x14ac:dyDescent="0.3">
      <c r="A307" t="s">
        <v>552</v>
      </c>
      <c r="B307">
        <v>67</v>
      </c>
      <c r="C307" t="s">
        <v>564</v>
      </c>
      <c r="D307" t="s">
        <v>565</v>
      </c>
      <c r="E307" t="s">
        <v>10</v>
      </c>
      <c r="F307" t="s">
        <v>47</v>
      </c>
      <c r="G307" s="2" t="s">
        <v>1331</v>
      </c>
    </row>
    <row r="308" spans="1:7" x14ac:dyDescent="0.3">
      <c r="A308" t="s">
        <v>552</v>
      </c>
      <c r="B308">
        <v>75</v>
      </c>
      <c r="C308" t="s">
        <v>566</v>
      </c>
      <c r="D308" t="s">
        <v>567</v>
      </c>
      <c r="E308">
        <v>149</v>
      </c>
      <c r="F308" t="s">
        <v>29</v>
      </c>
      <c r="G308" s="2" t="s">
        <v>1332</v>
      </c>
    </row>
    <row r="309" spans="1:7" x14ac:dyDescent="0.3">
      <c r="A309" t="s">
        <v>552</v>
      </c>
      <c r="B309">
        <v>82</v>
      </c>
      <c r="C309" t="s">
        <v>568</v>
      </c>
      <c r="D309" t="s">
        <v>569</v>
      </c>
      <c r="E309" t="s">
        <v>10</v>
      </c>
      <c r="F309" t="s">
        <v>205</v>
      </c>
      <c r="G309" s="2" t="s">
        <v>1333</v>
      </c>
    </row>
    <row r="310" spans="1:7" x14ac:dyDescent="0.3">
      <c r="A310" t="s">
        <v>552</v>
      </c>
      <c r="B310">
        <v>127</v>
      </c>
      <c r="C310" t="s">
        <v>570</v>
      </c>
      <c r="D310" t="s">
        <v>10</v>
      </c>
      <c r="E310" t="s">
        <v>10</v>
      </c>
      <c r="F310" t="s">
        <v>40</v>
      </c>
      <c r="G310" s="2" t="s">
        <v>1334</v>
      </c>
    </row>
    <row r="311" spans="1:7" x14ac:dyDescent="0.3">
      <c r="A311" t="s">
        <v>552</v>
      </c>
      <c r="B311">
        <v>128</v>
      </c>
      <c r="C311" t="s">
        <v>571</v>
      </c>
      <c r="D311" t="s">
        <v>10</v>
      </c>
      <c r="E311" t="s">
        <v>10</v>
      </c>
      <c r="F311" t="s">
        <v>56</v>
      </c>
      <c r="G311" s="2" t="s">
        <v>1335</v>
      </c>
    </row>
    <row r="312" spans="1:7" x14ac:dyDescent="0.3">
      <c r="A312" t="s">
        <v>572</v>
      </c>
      <c r="B312">
        <v>34</v>
      </c>
      <c r="C312" t="s">
        <v>573</v>
      </c>
      <c r="D312" t="s">
        <v>574</v>
      </c>
      <c r="E312" t="s">
        <v>10</v>
      </c>
      <c r="F312" t="s">
        <v>47</v>
      </c>
      <c r="G312" s="2" t="s">
        <v>1336</v>
      </c>
    </row>
    <row r="313" spans="1:7" x14ac:dyDescent="0.3">
      <c r="A313" t="s">
        <v>572</v>
      </c>
      <c r="B313">
        <v>39</v>
      </c>
      <c r="C313" t="s">
        <v>575</v>
      </c>
      <c r="D313" t="s">
        <v>576</v>
      </c>
      <c r="E313" t="s">
        <v>10</v>
      </c>
      <c r="F313" t="s">
        <v>103</v>
      </c>
      <c r="G313" s="2" t="s">
        <v>1337</v>
      </c>
    </row>
    <row r="314" spans="1:7" x14ac:dyDescent="0.3">
      <c r="A314" t="s">
        <v>572</v>
      </c>
      <c r="B314">
        <v>45</v>
      </c>
      <c r="C314" t="s">
        <v>577</v>
      </c>
      <c r="D314" t="s">
        <v>578</v>
      </c>
      <c r="E314" t="s">
        <v>10</v>
      </c>
      <c r="F314" t="s">
        <v>91</v>
      </c>
      <c r="G314" s="2" t="s">
        <v>1338</v>
      </c>
    </row>
    <row r="315" spans="1:7" x14ac:dyDescent="0.3">
      <c r="A315" t="s">
        <v>572</v>
      </c>
      <c r="B315">
        <v>50</v>
      </c>
      <c r="C315" t="s">
        <v>579</v>
      </c>
      <c r="D315" t="s">
        <v>580</v>
      </c>
      <c r="E315" t="s">
        <v>10</v>
      </c>
      <c r="F315" t="s">
        <v>178</v>
      </c>
      <c r="G315" s="2" t="s">
        <v>1339</v>
      </c>
    </row>
    <row r="316" spans="1:7" x14ac:dyDescent="0.3">
      <c r="A316" t="s">
        <v>572</v>
      </c>
      <c r="B316">
        <v>55</v>
      </c>
      <c r="C316" t="s">
        <v>581</v>
      </c>
      <c r="D316" t="s">
        <v>582</v>
      </c>
      <c r="E316" t="s">
        <v>10</v>
      </c>
      <c r="F316" t="s">
        <v>536</v>
      </c>
      <c r="G316" s="2" t="s">
        <v>1340</v>
      </c>
    </row>
    <row r="317" spans="1:7" x14ac:dyDescent="0.3">
      <c r="A317" t="s">
        <v>572</v>
      </c>
      <c r="B317">
        <v>61</v>
      </c>
      <c r="C317" t="s">
        <v>583</v>
      </c>
      <c r="D317" t="s">
        <v>584</v>
      </c>
      <c r="E317" t="s">
        <v>10</v>
      </c>
      <c r="F317" t="s">
        <v>56</v>
      </c>
      <c r="G317" s="2" t="s">
        <v>1341</v>
      </c>
    </row>
    <row r="318" spans="1:7" x14ac:dyDescent="0.3">
      <c r="A318" t="s">
        <v>572</v>
      </c>
      <c r="B318">
        <v>64</v>
      </c>
      <c r="C318" t="s">
        <v>585</v>
      </c>
      <c r="D318" t="s">
        <v>586</v>
      </c>
      <c r="E318" t="s">
        <v>10</v>
      </c>
      <c r="F318" t="s">
        <v>56</v>
      </c>
      <c r="G318" s="2" t="s">
        <v>1342</v>
      </c>
    </row>
    <row r="319" spans="1:7" x14ac:dyDescent="0.3">
      <c r="A319" t="s">
        <v>572</v>
      </c>
      <c r="B319">
        <v>70</v>
      </c>
      <c r="C319" t="s">
        <v>587</v>
      </c>
      <c r="D319" t="s">
        <v>254</v>
      </c>
      <c r="E319" t="s">
        <v>10</v>
      </c>
      <c r="F319" t="s">
        <v>56</v>
      </c>
      <c r="G319" s="2" t="s">
        <v>1343</v>
      </c>
    </row>
    <row r="320" spans="1:7" x14ac:dyDescent="0.3">
      <c r="A320" t="s">
        <v>572</v>
      </c>
      <c r="B320">
        <v>75</v>
      </c>
      <c r="C320" t="s">
        <v>588</v>
      </c>
      <c r="D320" t="s">
        <v>589</v>
      </c>
      <c r="E320" t="s">
        <v>10</v>
      </c>
      <c r="F320" t="s">
        <v>205</v>
      </c>
      <c r="G320" s="2" t="s">
        <v>1344</v>
      </c>
    </row>
    <row r="321" spans="1:7" x14ac:dyDescent="0.3">
      <c r="A321" t="s">
        <v>572</v>
      </c>
      <c r="B321">
        <v>79</v>
      </c>
      <c r="C321" t="s">
        <v>590</v>
      </c>
      <c r="D321" t="s">
        <v>591</v>
      </c>
      <c r="E321" t="s">
        <v>10</v>
      </c>
      <c r="F321" t="s">
        <v>29</v>
      </c>
      <c r="G321" s="2" t="s">
        <v>1345</v>
      </c>
    </row>
    <row r="322" spans="1:7" x14ac:dyDescent="0.3">
      <c r="A322" t="s">
        <v>572</v>
      </c>
      <c r="B322">
        <v>86</v>
      </c>
      <c r="C322" t="s">
        <v>592</v>
      </c>
      <c r="D322" t="s">
        <v>593</v>
      </c>
      <c r="E322" t="s">
        <v>10</v>
      </c>
      <c r="F322" t="s">
        <v>56</v>
      </c>
      <c r="G322" s="2" t="s">
        <v>1346</v>
      </c>
    </row>
    <row r="323" spans="1:7" x14ac:dyDescent="0.3">
      <c r="A323" t="s">
        <v>572</v>
      </c>
      <c r="B323">
        <v>126</v>
      </c>
      <c r="C323" t="s">
        <v>594</v>
      </c>
      <c r="D323" t="s">
        <v>10</v>
      </c>
      <c r="E323" t="s">
        <v>10</v>
      </c>
      <c r="F323" t="s">
        <v>40</v>
      </c>
      <c r="G323" s="2" t="s">
        <v>1347</v>
      </c>
    </row>
    <row r="324" spans="1:7" x14ac:dyDescent="0.3">
      <c r="A324" t="s">
        <v>595</v>
      </c>
      <c r="B324">
        <v>36</v>
      </c>
      <c r="C324" t="s">
        <v>596</v>
      </c>
      <c r="D324" t="s">
        <v>597</v>
      </c>
      <c r="E324" t="s">
        <v>10</v>
      </c>
      <c r="F324" t="s">
        <v>598</v>
      </c>
      <c r="G324" s="2" t="s">
        <v>1348</v>
      </c>
    </row>
    <row r="325" spans="1:7" x14ac:dyDescent="0.3">
      <c r="A325" t="s">
        <v>595</v>
      </c>
      <c r="B325">
        <v>42</v>
      </c>
      <c r="C325" t="s">
        <v>599</v>
      </c>
      <c r="D325" t="s">
        <v>600</v>
      </c>
      <c r="E325" t="s">
        <v>10</v>
      </c>
      <c r="F325" t="s">
        <v>598</v>
      </c>
      <c r="G325" s="2" t="s">
        <v>1349</v>
      </c>
    </row>
    <row r="326" spans="1:7" x14ac:dyDescent="0.3">
      <c r="A326" t="s">
        <v>595</v>
      </c>
      <c r="B326">
        <v>46</v>
      </c>
      <c r="C326" t="s">
        <v>601</v>
      </c>
      <c r="D326" t="s">
        <v>602</v>
      </c>
      <c r="E326" t="s">
        <v>10</v>
      </c>
      <c r="F326" t="s">
        <v>598</v>
      </c>
      <c r="G326" s="2" t="s">
        <v>1350</v>
      </c>
    </row>
    <row r="327" spans="1:7" x14ac:dyDescent="0.3">
      <c r="A327" t="s">
        <v>595</v>
      </c>
      <c r="B327">
        <v>51</v>
      </c>
      <c r="C327" t="s">
        <v>603</v>
      </c>
      <c r="D327" t="s">
        <v>604</v>
      </c>
      <c r="E327" t="s">
        <v>10</v>
      </c>
      <c r="F327" t="s">
        <v>598</v>
      </c>
      <c r="G327" s="2" t="s">
        <v>1351</v>
      </c>
    </row>
    <row r="328" spans="1:7" x14ac:dyDescent="0.3">
      <c r="A328" t="s">
        <v>595</v>
      </c>
      <c r="B328">
        <v>57</v>
      </c>
      <c r="C328" t="s">
        <v>605</v>
      </c>
      <c r="D328" t="s">
        <v>606</v>
      </c>
      <c r="E328" t="s">
        <v>10</v>
      </c>
      <c r="F328" t="s">
        <v>598</v>
      </c>
      <c r="G328" s="2" t="s">
        <v>1352</v>
      </c>
    </row>
    <row r="329" spans="1:7" x14ac:dyDescent="0.3">
      <c r="A329" t="s">
        <v>595</v>
      </c>
      <c r="B329">
        <v>61</v>
      </c>
      <c r="C329" t="s">
        <v>607</v>
      </c>
      <c r="D329" t="s">
        <v>608</v>
      </c>
      <c r="E329" t="s">
        <v>10</v>
      </c>
      <c r="F329" t="s">
        <v>598</v>
      </c>
      <c r="G329" s="2" t="s">
        <v>1353</v>
      </c>
    </row>
    <row r="330" spans="1:7" x14ac:dyDescent="0.3">
      <c r="A330" t="s">
        <v>595</v>
      </c>
      <c r="B330">
        <v>67</v>
      </c>
      <c r="C330" t="s">
        <v>609</v>
      </c>
      <c r="D330" t="s">
        <v>610</v>
      </c>
      <c r="E330" t="s">
        <v>10</v>
      </c>
      <c r="F330" t="s">
        <v>598</v>
      </c>
      <c r="G330" s="2" t="s">
        <v>1354</v>
      </c>
    </row>
    <row r="331" spans="1:7" x14ac:dyDescent="0.3">
      <c r="A331" t="s">
        <v>595</v>
      </c>
      <c r="B331">
        <v>71</v>
      </c>
      <c r="C331" t="s">
        <v>611</v>
      </c>
      <c r="D331" t="s">
        <v>612</v>
      </c>
      <c r="E331" t="s">
        <v>10</v>
      </c>
      <c r="F331" t="s">
        <v>598</v>
      </c>
      <c r="G331" s="2" t="s">
        <v>1355</v>
      </c>
    </row>
    <row r="332" spans="1:7" x14ac:dyDescent="0.3">
      <c r="A332" t="s">
        <v>595</v>
      </c>
      <c r="B332">
        <v>76</v>
      </c>
      <c r="C332" t="s">
        <v>613</v>
      </c>
      <c r="D332" t="s">
        <v>28</v>
      </c>
      <c r="E332">
        <v>203</v>
      </c>
      <c r="F332" t="s">
        <v>29</v>
      </c>
      <c r="G332" s="2" t="s">
        <v>1356</v>
      </c>
    </row>
    <row r="333" spans="1:7" x14ac:dyDescent="0.3">
      <c r="A333" t="s">
        <v>595</v>
      </c>
      <c r="B333">
        <v>81</v>
      </c>
      <c r="C333" t="s">
        <v>614</v>
      </c>
      <c r="D333" t="s">
        <v>615</v>
      </c>
      <c r="E333" t="s">
        <v>10</v>
      </c>
      <c r="F333" t="s">
        <v>205</v>
      </c>
      <c r="G333" s="2" t="s">
        <v>1357</v>
      </c>
    </row>
    <row r="334" spans="1:7" x14ac:dyDescent="0.3">
      <c r="A334" t="s">
        <v>595</v>
      </c>
      <c r="B334">
        <v>92</v>
      </c>
      <c r="C334" t="s">
        <v>616</v>
      </c>
      <c r="D334" t="s">
        <v>617</v>
      </c>
      <c r="E334" t="s">
        <v>10</v>
      </c>
      <c r="F334" t="s">
        <v>56</v>
      </c>
      <c r="G334" s="2" t="s">
        <v>1358</v>
      </c>
    </row>
    <row r="335" spans="1:7" x14ac:dyDescent="0.3">
      <c r="A335" t="s">
        <v>595</v>
      </c>
      <c r="B335">
        <v>145</v>
      </c>
      <c r="C335" t="s">
        <v>618</v>
      </c>
      <c r="D335" t="s">
        <v>10</v>
      </c>
      <c r="E335" t="s">
        <v>10</v>
      </c>
      <c r="F335" t="s">
        <v>40</v>
      </c>
      <c r="G335" s="2" t="s">
        <v>1359</v>
      </c>
    </row>
    <row r="336" spans="1:7" x14ac:dyDescent="0.3">
      <c r="A336" t="s">
        <v>619</v>
      </c>
      <c r="B336">
        <v>39</v>
      </c>
      <c r="C336" t="s">
        <v>620</v>
      </c>
      <c r="D336" t="s">
        <v>621</v>
      </c>
      <c r="E336" t="s">
        <v>10</v>
      </c>
      <c r="F336" t="s">
        <v>14</v>
      </c>
      <c r="G336" s="2" t="s">
        <v>1360</v>
      </c>
    </row>
    <row r="337" spans="1:7" x14ac:dyDescent="0.3">
      <c r="A337" t="s">
        <v>619</v>
      </c>
      <c r="B337">
        <v>45</v>
      </c>
      <c r="C337" t="s">
        <v>622</v>
      </c>
      <c r="D337" t="s">
        <v>623</v>
      </c>
      <c r="E337" t="s">
        <v>10</v>
      </c>
      <c r="F337" t="s">
        <v>56</v>
      </c>
      <c r="G337" s="2" t="s">
        <v>1361</v>
      </c>
    </row>
    <row r="338" spans="1:7" x14ac:dyDescent="0.3">
      <c r="A338" t="s">
        <v>619</v>
      </c>
      <c r="B338">
        <v>54</v>
      </c>
      <c r="C338" t="s">
        <v>624</v>
      </c>
      <c r="D338" t="s">
        <v>625</v>
      </c>
      <c r="E338" t="s">
        <v>10</v>
      </c>
      <c r="F338" t="s">
        <v>14</v>
      </c>
      <c r="G338" s="2" t="s">
        <v>1362</v>
      </c>
    </row>
    <row r="339" spans="1:7" x14ac:dyDescent="0.3">
      <c r="A339" t="s">
        <v>619</v>
      </c>
      <c r="B339">
        <v>58</v>
      </c>
      <c r="C339" t="s">
        <v>626</v>
      </c>
      <c r="D339" t="s">
        <v>627</v>
      </c>
      <c r="E339" t="s">
        <v>10</v>
      </c>
      <c r="F339" t="s">
        <v>56</v>
      </c>
      <c r="G339" s="2" t="s">
        <v>1363</v>
      </c>
    </row>
    <row r="340" spans="1:7" x14ac:dyDescent="0.3">
      <c r="A340" t="s">
        <v>619</v>
      </c>
      <c r="B340">
        <v>62</v>
      </c>
      <c r="C340" t="s">
        <v>628</v>
      </c>
      <c r="D340" t="s">
        <v>629</v>
      </c>
      <c r="E340" t="s">
        <v>10</v>
      </c>
      <c r="F340" t="s">
        <v>205</v>
      </c>
      <c r="G340" s="2" t="s">
        <v>1364</v>
      </c>
    </row>
    <row r="341" spans="1:7" x14ac:dyDescent="0.3">
      <c r="A341" t="s">
        <v>619</v>
      </c>
      <c r="B341">
        <v>67</v>
      </c>
      <c r="C341" t="s">
        <v>630</v>
      </c>
      <c r="D341" t="s">
        <v>631</v>
      </c>
      <c r="E341" t="s">
        <v>10</v>
      </c>
      <c r="F341" t="s">
        <v>38</v>
      </c>
      <c r="G341" s="2" t="s">
        <v>1365</v>
      </c>
    </row>
    <row r="342" spans="1:7" x14ac:dyDescent="0.3">
      <c r="A342" t="s">
        <v>619</v>
      </c>
      <c r="B342">
        <v>76</v>
      </c>
      <c r="C342" t="s">
        <v>632</v>
      </c>
      <c r="D342" t="s">
        <v>633</v>
      </c>
      <c r="E342" t="s">
        <v>10</v>
      </c>
      <c r="F342" t="s">
        <v>56</v>
      </c>
      <c r="G342" s="2" t="s">
        <v>1366</v>
      </c>
    </row>
    <row r="343" spans="1:7" x14ac:dyDescent="0.3">
      <c r="A343" t="s">
        <v>619</v>
      </c>
      <c r="B343">
        <v>81</v>
      </c>
      <c r="C343" t="s">
        <v>634</v>
      </c>
      <c r="D343" t="s">
        <v>635</v>
      </c>
      <c r="E343" t="s">
        <v>10</v>
      </c>
      <c r="F343" t="s">
        <v>47</v>
      </c>
      <c r="G343" s="2" t="s">
        <v>1367</v>
      </c>
    </row>
    <row r="344" spans="1:7" x14ac:dyDescent="0.3">
      <c r="A344" t="s">
        <v>619</v>
      </c>
      <c r="B344">
        <v>85</v>
      </c>
      <c r="C344" t="s">
        <v>636</v>
      </c>
      <c r="D344" t="s">
        <v>637</v>
      </c>
      <c r="E344" t="s">
        <v>10</v>
      </c>
      <c r="F344" t="s">
        <v>205</v>
      </c>
      <c r="G344" s="2" t="s">
        <v>1368</v>
      </c>
    </row>
    <row r="345" spans="1:7" x14ac:dyDescent="0.3">
      <c r="A345" t="s">
        <v>619</v>
      </c>
      <c r="B345">
        <v>91</v>
      </c>
      <c r="C345" t="s">
        <v>638</v>
      </c>
      <c r="D345" t="s">
        <v>639</v>
      </c>
      <c r="E345" t="s">
        <v>10</v>
      </c>
      <c r="F345" t="s">
        <v>267</v>
      </c>
      <c r="G345" s="2" t="s">
        <v>1369</v>
      </c>
    </row>
    <row r="346" spans="1:7" x14ac:dyDescent="0.3">
      <c r="A346" t="s">
        <v>619</v>
      </c>
      <c r="B346">
        <v>99</v>
      </c>
      <c r="C346" t="s">
        <v>640</v>
      </c>
      <c r="D346" t="s">
        <v>641</v>
      </c>
      <c r="E346" t="s">
        <v>10</v>
      </c>
      <c r="F346" t="s">
        <v>205</v>
      </c>
      <c r="G346" s="2" t="s">
        <v>1370</v>
      </c>
    </row>
    <row r="347" spans="1:7" x14ac:dyDescent="0.3">
      <c r="A347" t="s">
        <v>619</v>
      </c>
      <c r="B347">
        <v>146</v>
      </c>
      <c r="C347" t="s">
        <v>642</v>
      </c>
      <c r="D347" t="s">
        <v>10</v>
      </c>
      <c r="E347" t="s">
        <v>10</v>
      </c>
      <c r="F347" t="s">
        <v>40</v>
      </c>
      <c r="G347" s="2" t="s">
        <v>1371</v>
      </c>
    </row>
    <row r="348" spans="1:7" x14ac:dyDescent="0.3">
      <c r="A348" t="s">
        <v>643</v>
      </c>
      <c r="B348">
        <v>81</v>
      </c>
      <c r="C348" t="s">
        <v>644</v>
      </c>
      <c r="D348" t="s">
        <v>645</v>
      </c>
      <c r="E348" t="s">
        <v>10</v>
      </c>
      <c r="F348" t="s">
        <v>56</v>
      </c>
      <c r="G348" s="2" t="s">
        <v>1372</v>
      </c>
    </row>
    <row r="349" spans="1:7" x14ac:dyDescent="0.3">
      <c r="A349" t="s">
        <v>643</v>
      </c>
      <c r="B349">
        <v>88</v>
      </c>
      <c r="C349" t="s">
        <v>646</v>
      </c>
      <c r="D349" t="s">
        <v>647</v>
      </c>
      <c r="E349" t="s">
        <v>10</v>
      </c>
      <c r="F349" t="s">
        <v>65</v>
      </c>
      <c r="G349" s="2" t="s">
        <v>1373</v>
      </c>
    </row>
    <row r="350" spans="1:7" x14ac:dyDescent="0.3">
      <c r="A350" t="s">
        <v>643</v>
      </c>
      <c r="B350">
        <v>95</v>
      </c>
      <c r="C350" t="s">
        <v>648</v>
      </c>
      <c r="D350" t="s">
        <v>567</v>
      </c>
      <c r="E350">
        <v>197</v>
      </c>
      <c r="F350" t="s">
        <v>29</v>
      </c>
      <c r="G350" s="2" t="s">
        <v>1374</v>
      </c>
    </row>
    <row r="351" spans="1:7" x14ac:dyDescent="0.3">
      <c r="A351" t="s">
        <v>643</v>
      </c>
      <c r="B351">
        <v>144</v>
      </c>
      <c r="C351" t="s">
        <v>649</v>
      </c>
      <c r="D351" t="s">
        <v>10</v>
      </c>
      <c r="E351" t="s">
        <v>10</v>
      </c>
      <c r="F351" t="s">
        <v>40</v>
      </c>
      <c r="G351" s="2" t="s">
        <v>1375</v>
      </c>
    </row>
    <row r="352" spans="1:7" x14ac:dyDescent="0.3">
      <c r="A352" t="s">
        <v>650</v>
      </c>
      <c r="B352">
        <v>27</v>
      </c>
      <c r="C352" t="s">
        <v>651</v>
      </c>
      <c r="D352" t="s">
        <v>652</v>
      </c>
      <c r="E352" t="s">
        <v>10</v>
      </c>
      <c r="F352" t="s">
        <v>24</v>
      </c>
      <c r="G352" s="2" t="s">
        <v>1376</v>
      </c>
    </row>
    <row r="353" spans="1:7" x14ac:dyDescent="0.3">
      <c r="A353" t="s">
        <v>650</v>
      </c>
      <c r="B353">
        <v>32</v>
      </c>
      <c r="C353" t="s">
        <v>653</v>
      </c>
      <c r="D353" t="s">
        <v>654</v>
      </c>
      <c r="E353" t="s">
        <v>10</v>
      </c>
      <c r="F353" t="s">
        <v>598</v>
      </c>
      <c r="G353" s="2" t="s">
        <v>1377</v>
      </c>
    </row>
    <row r="354" spans="1:7" x14ac:dyDescent="0.3">
      <c r="A354" t="s">
        <v>650</v>
      </c>
      <c r="B354">
        <v>38</v>
      </c>
      <c r="C354" t="s">
        <v>655</v>
      </c>
      <c r="D354" t="s">
        <v>656</v>
      </c>
      <c r="E354" t="s">
        <v>10</v>
      </c>
      <c r="F354" t="s">
        <v>205</v>
      </c>
      <c r="G354" s="2" t="s">
        <v>1378</v>
      </c>
    </row>
    <row r="355" spans="1:7" x14ac:dyDescent="0.3">
      <c r="A355" t="s">
        <v>650</v>
      </c>
      <c r="B355">
        <v>44</v>
      </c>
      <c r="C355" t="s">
        <v>657</v>
      </c>
      <c r="D355" t="s">
        <v>658</v>
      </c>
      <c r="E355" t="s">
        <v>10</v>
      </c>
      <c r="F355" t="s">
        <v>47</v>
      </c>
      <c r="G355" s="2" t="s">
        <v>1379</v>
      </c>
    </row>
    <row r="356" spans="1:7" x14ac:dyDescent="0.3">
      <c r="A356" t="s">
        <v>650</v>
      </c>
      <c r="B356">
        <v>49</v>
      </c>
      <c r="C356" t="s">
        <v>659</v>
      </c>
      <c r="D356" t="s">
        <v>660</v>
      </c>
      <c r="E356">
        <v>203</v>
      </c>
      <c r="F356" t="s">
        <v>29</v>
      </c>
      <c r="G356" s="2" t="s">
        <v>1380</v>
      </c>
    </row>
    <row r="357" spans="1:7" x14ac:dyDescent="0.3">
      <c r="A357" t="s">
        <v>650</v>
      </c>
      <c r="B357">
        <v>54</v>
      </c>
      <c r="C357" t="s">
        <v>661</v>
      </c>
      <c r="D357" t="s">
        <v>662</v>
      </c>
      <c r="E357" t="s">
        <v>10</v>
      </c>
      <c r="F357" t="s">
        <v>56</v>
      </c>
      <c r="G357" s="2" t="s">
        <v>1381</v>
      </c>
    </row>
    <row r="358" spans="1:7" x14ac:dyDescent="0.3">
      <c r="A358" t="s">
        <v>650</v>
      </c>
      <c r="B358">
        <v>59</v>
      </c>
      <c r="C358" t="s">
        <v>663</v>
      </c>
      <c r="D358" t="s">
        <v>664</v>
      </c>
      <c r="E358" t="s">
        <v>10</v>
      </c>
      <c r="F358" t="s">
        <v>56</v>
      </c>
      <c r="G358" s="2" t="s">
        <v>1382</v>
      </c>
    </row>
    <row r="359" spans="1:7" x14ac:dyDescent="0.3">
      <c r="A359" t="s">
        <v>650</v>
      </c>
      <c r="B359">
        <v>65</v>
      </c>
      <c r="C359" t="s">
        <v>665</v>
      </c>
      <c r="D359" t="s">
        <v>666</v>
      </c>
      <c r="E359" t="s">
        <v>10</v>
      </c>
      <c r="F359" t="s">
        <v>56</v>
      </c>
      <c r="G359" s="2" t="s">
        <v>1383</v>
      </c>
    </row>
    <row r="360" spans="1:7" x14ac:dyDescent="0.3">
      <c r="A360" t="s">
        <v>650</v>
      </c>
      <c r="B360">
        <v>70</v>
      </c>
      <c r="C360" t="s">
        <v>667</v>
      </c>
      <c r="D360" t="s">
        <v>668</v>
      </c>
      <c r="E360" t="s">
        <v>10</v>
      </c>
      <c r="F360" t="s">
        <v>29</v>
      </c>
      <c r="G360" s="2" t="s">
        <v>1384</v>
      </c>
    </row>
    <row r="361" spans="1:7" x14ac:dyDescent="0.3">
      <c r="A361" t="s">
        <v>650</v>
      </c>
      <c r="B361">
        <v>76</v>
      </c>
      <c r="C361" t="s">
        <v>669</v>
      </c>
      <c r="D361" t="s">
        <v>670</v>
      </c>
      <c r="E361" t="s">
        <v>10</v>
      </c>
      <c r="F361" t="s">
        <v>205</v>
      </c>
      <c r="G361" s="2" t="s">
        <v>1385</v>
      </c>
    </row>
    <row r="362" spans="1:7" x14ac:dyDescent="0.3">
      <c r="A362" t="s">
        <v>650</v>
      </c>
      <c r="B362">
        <v>123</v>
      </c>
      <c r="C362" t="s">
        <v>649</v>
      </c>
      <c r="D362" t="s">
        <v>10</v>
      </c>
      <c r="E362" t="s">
        <v>10</v>
      </c>
      <c r="F362" t="s">
        <v>40</v>
      </c>
      <c r="G362" s="2" t="s">
        <v>1386</v>
      </c>
    </row>
    <row r="363" spans="1:7" x14ac:dyDescent="0.3">
      <c r="A363" t="s">
        <v>650</v>
      </c>
      <c r="B363">
        <v>126</v>
      </c>
      <c r="C363" t="s">
        <v>671</v>
      </c>
      <c r="D363" t="s">
        <v>10</v>
      </c>
      <c r="E363" t="s">
        <v>10</v>
      </c>
      <c r="F363" t="s">
        <v>47</v>
      </c>
      <c r="G363" s="2" t="s">
        <v>1387</v>
      </c>
    </row>
    <row r="364" spans="1:7" x14ac:dyDescent="0.3">
      <c r="A364" t="s">
        <v>672</v>
      </c>
      <c r="B364">
        <v>34</v>
      </c>
      <c r="C364" t="s">
        <v>673</v>
      </c>
      <c r="D364" t="s">
        <v>10</v>
      </c>
      <c r="E364" t="s">
        <v>10</v>
      </c>
      <c r="F364" t="s">
        <v>674</v>
      </c>
      <c r="G364" s="2" t="s">
        <v>1388</v>
      </c>
    </row>
    <row r="365" spans="1:7" x14ac:dyDescent="0.3">
      <c r="A365" t="s">
        <v>672</v>
      </c>
      <c r="B365">
        <v>52</v>
      </c>
      <c r="C365" t="s">
        <v>675</v>
      </c>
      <c r="D365" t="s">
        <v>676</v>
      </c>
      <c r="E365" t="s">
        <v>10</v>
      </c>
      <c r="F365" t="s">
        <v>47</v>
      </c>
      <c r="G365" s="2" t="s">
        <v>1389</v>
      </c>
    </row>
    <row r="366" spans="1:7" x14ac:dyDescent="0.3">
      <c r="A366" t="s">
        <v>672</v>
      </c>
      <c r="B366">
        <v>56</v>
      </c>
      <c r="C366" t="s">
        <v>677</v>
      </c>
      <c r="D366" t="s">
        <v>678</v>
      </c>
      <c r="E366" t="s">
        <v>10</v>
      </c>
      <c r="F366" t="s">
        <v>47</v>
      </c>
      <c r="G366" s="2" t="s">
        <v>1390</v>
      </c>
    </row>
    <row r="367" spans="1:7" x14ac:dyDescent="0.3">
      <c r="A367" t="s">
        <v>672</v>
      </c>
      <c r="B367">
        <v>60</v>
      </c>
      <c r="C367" t="s">
        <v>679</v>
      </c>
      <c r="D367" t="s">
        <v>680</v>
      </c>
      <c r="E367" t="s">
        <v>10</v>
      </c>
      <c r="F367" t="s">
        <v>47</v>
      </c>
      <c r="G367" s="2" t="s">
        <v>1391</v>
      </c>
    </row>
    <row r="368" spans="1:7" x14ac:dyDescent="0.3">
      <c r="A368" t="s">
        <v>672</v>
      </c>
      <c r="B368">
        <v>63</v>
      </c>
      <c r="C368" t="s">
        <v>681</v>
      </c>
      <c r="D368" t="s">
        <v>682</v>
      </c>
      <c r="E368" t="s">
        <v>10</v>
      </c>
      <c r="F368" t="s">
        <v>47</v>
      </c>
      <c r="G368" s="2" t="s">
        <v>1392</v>
      </c>
    </row>
    <row r="369" spans="1:7" x14ac:dyDescent="0.3">
      <c r="A369" t="s">
        <v>672</v>
      </c>
      <c r="B369">
        <v>68</v>
      </c>
      <c r="C369" t="s">
        <v>683</v>
      </c>
      <c r="D369" t="s">
        <v>684</v>
      </c>
      <c r="E369" t="s">
        <v>10</v>
      </c>
      <c r="F369" t="s">
        <v>47</v>
      </c>
      <c r="G369" s="2" t="s">
        <v>1393</v>
      </c>
    </row>
    <row r="370" spans="1:7" x14ac:dyDescent="0.3">
      <c r="A370" t="s">
        <v>672</v>
      </c>
      <c r="B370">
        <v>72</v>
      </c>
      <c r="C370" t="s">
        <v>685</v>
      </c>
      <c r="D370" t="s">
        <v>686</v>
      </c>
      <c r="E370" t="s">
        <v>10</v>
      </c>
      <c r="F370" t="s">
        <v>47</v>
      </c>
      <c r="G370" s="2" t="s">
        <v>1394</v>
      </c>
    </row>
    <row r="371" spans="1:7" x14ac:dyDescent="0.3">
      <c r="A371" t="s">
        <v>672</v>
      </c>
      <c r="B371">
        <v>76</v>
      </c>
      <c r="C371" t="s">
        <v>687</v>
      </c>
      <c r="D371" t="s">
        <v>688</v>
      </c>
      <c r="E371" t="s">
        <v>10</v>
      </c>
      <c r="F371" t="s">
        <v>47</v>
      </c>
      <c r="G371" s="2" t="s">
        <v>1395</v>
      </c>
    </row>
    <row r="372" spans="1:7" x14ac:dyDescent="0.3">
      <c r="A372" t="s">
        <v>672</v>
      </c>
      <c r="B372">
        <v>84</v>
      </c>
      <c r="C372" t="s">
        <v>689</v>
      </c>
      <c r="D372" t="s">
        <v>10</v>
      </c>
      <c r="E372" t="s">
        <v>10</v>
      </c>
      <c r="F372" t="s">
        <v>674</v>
      </c>
      <c r="G372" s="2" t="s">
        <v>1396</v>
      </c>
    </row>
    <row r="373" spans="1:7" x14ac:dyDescent="0.3">
      <c r="A373" t="s">
        <v>672</v>
      </c>
      <c r="B373">
        <v>92</v>
      </c>
      <c r="C373" t="s">
        <v>690</v>
      </c>
      <c r="D373" t="s">
        <v>691</v>
      </c>
      <c r="E373">
        <v>430</v>
      </c>
      <c r="F373" t="s">
        <v>29</v>
      </c>
      <c r="G373" s="2" t="s">
        <v>1397</v>
      </c>
    </row>
    <row r="374" spans="1:7" x14ac:dyDescent="0.3">
      <c r="A374" t="s">
        <v>672</v>
      </c>
      <c r="B374">
        <v>150</v>
      </c>
      <c r="C374" t="s">
        <v>692</v>
      </c>
      <c r="D374" t="s">
        <v>10</v>
      </c>
      <c r="E374" t="s">
        <v>10</v>
      </c>
      <c r="F374" t="s">
        <v>40</v>
      </c>
      <c r="G374" s="2" t="s">
        <v>1398</v>
      </c>
    </row>
  </sheetData>
  <hyperlinks>
    <hyperlink ref="G3" r:id="rId1" location="page=56" xr:uid="{0D97FA50-294C-4172-8A2F-74CDA135D4F6}"/>
    <hyperlink ref="G2" r:id="rId2" location="page=38" xr:uid="{B4BBD0B6-7F01-472F-A74E-FD77D00D4879}"/>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4"/>
  <sheetViews>
    <sheetView workbookViewId="0"/>
  </sheetViews>
  <sheetFormatPr defaultRowHeight="14.4" x14ac:dyDescent="0.3"/>
  <sheetData>
    <row r="1" spans="1:8" x14ac:dyDescent="0.3">
      <c r="A1" s="1" t="s">
        <v>0</v>
      </c>
      <c r="B1" s="1" t="s">
        <v>1</v>
      </c>
      <c r="C1" s="1" t="s">
        <v>2</v>
      </c>
      <c r="D1" s="1" t="s">
        <v>693</v>
      </c>
      <c r="E1" s="1" t="s">
        <v>4</v>
      </c>
      <c r="F1" s="1" t="s">
        <v>29</v>
      </c>
      <c r="G1" s="1" t="s">
        <v>694</v>
      </c>
      <c r="H1" s="1" t="s">
        <v>6</v>
      </c>
    </row>
    <row r="2" spans="1:8" x14ac:dyDescent="0.3">
      <c r="A2" t="s">
        <v>7</v>
      </c>
      <c r="B2">
        <v>122</v>
      </c>
      <c r="C2" t="s">
        <v>695</v>
      </c>
      <c r="D2" t="s">
        <v>29</v>
      </c>
      <c r="E2">
        <v>445</v>
      </c>
      <c r="F2">
        <v>1956</v>
      </c>
      <c r="G2" t="s">
        <v>696</v>
      </c>
      <c r="H2" t="str">
        <f>HYPERLINK("file:///D:/Work/CharteredSecretary_Archive/Scripts/Links/open_2025_06_122_CENTRAL_BANK_OF_INDIA_v__ELMOT.html", "Open")</f>
        <v>Open</v>
      </c>
    </row>
    <row r="3" spans="1:8" x14ac:dyDescent="0.3">
      <c r="A3" t="s">
        <v>7</v>
      </c>
      <c r="B3">
        <v>122</v>
      </c>
      <c r="C3" t="s">
        <v>697</v>
      </c>
      <c r="D3" t="s">
        <v>29</v>
      </c>
      <c r="E3">
        <v>132</v>
      </c>
      <c r="F3">
        <v>2013</v>
      </c>
      <c r="G3" t="s">
        <v>698</v>
      </c>
      <c r="H3" t="str">
        <f>HYPERLINK("file:///D:/Work/CharteredSecretary_Archive/Scripts/Links/open_2025_06_122_AMIT_SOMANI_v__NATIONAL_FINANC.html", "Open")</f>
        <v>Open</v>
      </c>
    </row>
    <row r="4" spans="1:8" x14ac:dyDescent="0.3">
      <c r="A4" t="s">
        <v>7</v>
      </c>
      <c r="B4">
        <v>123</v>
      </c>
      <c r="C4" t="s">
        <v>699</v>
      </c>
      <c r="D4" t="s">
        <v>29</v>
      </c>
      <c r="E4">
        <v>230</v>
      </c>
      <c r="F4">
        <v>2013</v>
      </c>
      <c r="G4" t="s">
        <v>700</v>
      </c>
      <c r="H4" t="str">
        <f>HYPERLINK("file:///D:/Work/CharteredSecretary_Archive/Scripts/Links/open_2025_06_123_IN_RE__LINCON_POLYMERS_PRIVATE.html", "Open")</f>
        <v>Open</v>
      </c>
    </row>
    <row r="5" spans="1:8" x14ac:dyDescent="0.3">
      <c r="A5" t="s">
        <v>7</v>
      </c>
      <c r="B5">
        <v>124</v>
      </c>
      <c r="C5" t="s">
        <v>701</v>
      </c>
      <c r="D5" t="s">
        <v>702</v>
      </c>
      <c r="E5" t="s">
        <v>10</v>
      </c>
      <c r="F5" t="s">
        <v>10</v>
      </c>
      <c r="G5" t="s">
        <v>703</v>
      </c>
      <c r="H5" t="str">
        <f>HYPERLINK("file:///D:/Work/CharteredSecretary_Archive/Scripts/Links/open_2025_06_124_TORRENT_PHARMACEUTICALS_LTD_v_.html", "Open")</f>
        <v>Open</v>
      </c>
    </row>
    <row r="6" spans="1:8" x14ac:dyDescent="0.3">
      <c r="A6" t="s">
        <v>7</v>
      </c>
      <c r="B6">
        <v>125</v>
      </c>
      <c r="C6" t="s">
        <v>704</v>
      </c>
      <c r="D6" t="s">
        <v>705</v>
      </c>
      <c r="E6" t="s">
        <v>10</v>
      </c>
      <c r="F6" t="s">
        <v>10</v>
      </c>
      <c r="G6" t="s">
        <v>706</v>
      </c>
      <c r="H6" t="str">
        <f>HYPERLINK("file:///D:/Work/CharteredSecretary_Archive/Scripts/Links/open_2025_06_125_DEEN_DAYAL_UPADHYAY_HOSPITAL_v.html", "Open")</f>
        <v>Open</v>
      </c>
    </row>
    <row r="7" spans="1:8" x14ac:dyDescent="0.3">
      <c r="A7" t="s">
        <v>7</v>
      </c>
      <c r="B7">
        <v>126</v>
      </c>
      <c r="C7" t="s">
        <v>707</v>
      </c>
      <c r="D7" t="s">
        <v>705</v>
      </c>
      <c r="E7" t="s">
        <v>10</v>
      </c>
      <c r="F7" t="s">
        <v>10</v>
      </c>
      <c r="G7" t="s">
        <v>708</v>
      </c>
      <c r="H7" t="str">
        <f>HYPERLINK("file:///D:/Work/CharteredSecretary_Archive/Scripts/Links/open_2025_06_126_RAJ_KUMAR_v__FOOD_CORPORATION_.html", "Open")</f>
        <v>Open</v>
      </c>
    </row>
    <row r="8" spans="1:8" x14ac:dyDescent="0.3">
      <c r="A8" t="s">
        <v>7</v>
      </c>
      <c r="B8">
        <v>126</v>
      </c>
      <c r="C8" t="s">
        <v>709</v>
      </c>
      <c r="D8" t="s">
        <v>705</v>
      </c>
      <c r="E8" t="s">
        <v>10</v>
      </c>
      <c r="F8" t="s">
        <v>10</v>
      </c>
      <c r="G8" t="s">
        <v>710</v>
      </c>
      <c r="H8" t="str">
        <f>HYPERLINK("file:///D:/Work/CharteredSecretary_Archive/Scripts/Links/open_2025_06_126_MUNISH_GROVER_v__CONTAINER_COR.html", "Open")</f>
        <v>Open</v>
      </c>
    </row>
    <row r="9" spans="1:8" x14ac:dyDescent="0.3">
      <c r="A9" t="s">
        <v>7</v>
      </c>
      <c r="B9">
        <v>127</v>
      </c>
      <c r="C9" t="s">
        <v>711</v>
      </c>
      <c r="D9" t="s">
        <v>712</v>
      </c>
      <c r="E9" t="s">
        <v>10</v>
      </c>
      <c r="F9" t="s">
        <v>10</v>
      </c>
      <c r="G9" t="s">
        <v>713</v>
      </c>
      <c r="H9" t="str">
        <f>HYPERLINK("file:///D:/Work/CharteredSecretary_Archive/Scripts/Links/open_2025_06_127_KSD_ZONNE_ENERGIE_LLP_v_CANARA.html", "Open")</f>
        <v>Open</v>
      </c>
    </row>
    <row r="10" spans="1:8" x14ac:dyDescent="0.3">
      <c r="A10" t="s">
        <v>7</v>
      </c>
      <c r="B10">
        <v>128</v>
      </c>
      <c r="C10" t="s">
        <v>714</v>
      </c>
      <c r="D10" t="s">
        <v>712</v>
      </c>
      <c r="E10" t="s">
        <v>10</v>
      </c>
      <c r="F10" t="s">
        <v>10</v>
      </c>
      <c r="G10" t="s">
        <v>715</v>
      </c>
      <c r="H10" t="str">
        <f>HYPERLINK("file:///D:/Work/CharteredSecretary_Archive/Scripts/Links/open_2025_06_128_UMAR_JAVEED___ANR_v__JAMMU___K.html", "Open")</f>
        <v>Open</v>
      </c>
    </row>
    <row r="11" spans="1:8" x14ac:dyDescent="0.3">
      <c r="A11" t="s">
        <v>41</v>
      </c>
      <c r="B11">
        <v>132</v>
      </c>
      <c r="C11" t="s">
        <v>716</v>
      </c>
      <c r="D11" t="s">
        <v>705</v>
      </c>
      <c r="E11" t="s">
        <v>10</v>
      </c>
      <c r="F11" t="s">
        <v>10</v>
      </c>
      <c r="G11" t="s">
        <v>717</v>
      </c>
      <c r="H11" t="str">
        <f>HYPERLINK("file:///D:/Work/CharteredSecretary_Archive/Scripts/Links/open_2025_05_132_SUNDARAM_INDUSTRIES_LTD_v__SUN.html", "Open")</f>
        <v>Open</v>
      </c>
    </row>
    <row r="12" spans="1:8" x14ac:dyDescent="0.3">
      <c r="A12" t="s">
        <v>41</v>
      </c>
      <c r="B12">
        <v>133</v>
      </c>
      <c r="C12" t="s">
        <v>718</v>
      </c>
      <c r="D12" t="s">
        <v>29</v>
      </c>
      <c r="E12" t="s">
        <v>10</v>
      </c>
      <c r="F12" t="s">
        <v>10</v>
      </c>
      <c r="G12" t="s">
        <v>719</v>
      </c>
      <c r="H12" t="str">
        <f>HYPERLINK("file:///D:/Work/CharteredSecretary_Archive/Scripts/Links/open_2025_05_133_MAHLE_ANAND_FILTER_SYSTEM_PVT_.html", "Open")</f>
        <v>Open</v>
      </c>
    </row>
    <row r="13" spans="1:8" x14ac:dyDescent="0.3">
      <c r="A13" t="s">
        <v>41</v>
      </c>
      <c r="B13">
        <v>133</v>
      </c>
      <c r="C13" t="s">
        <v>720</v>
      </c>
      <c r="D13" t="s">
        <v>705</v>
      </c>
      <c r="E13" t="s">
        <v>10</v>
      </c>
      <c r="F13" t="s">
        <v>10</v>
      </c>
      <c r="G13" t="s">
        <v>721</v>
      </c>
      <c r="H13" t="str">
        <f>HYPERLINK("file:///D:/Work/CharteredSecretary_Archive/Scripts/Links/open_2025_05_133_ARUN_HASTIMAL_FIRODIA_v__STATE.html", "Open")</f>
        <v>Open</v>
      </c>
    </row>
    <row r="14" spans="1:8" x14ac:dyDescent="0.3">
      <c r="A14" t="s">
        <v>41</v>
      </c>
      <c r="B14">
        <v>135</v>
      </c>
      <c r="C14" t="s">
        <v>722</v>
      </c>
      <c r="D14" t="s">
        <v>38</v>
      </c>
      <c r="E14" t="s">
        <v>10</v>
      </c>
      <c r="F14" t="s">
        <v>10</v>
      </c>
      <c r="G14" t="s">
        <v>723</v>
      </c>
      <c r="H14" t="str">
        <f>HYPERLINK("file:///D:/Work/CharteredSecretary_Archive/Scripts/Links/open_2025_05_135_JUGAL_KISHORE_SARAFF_v__CFM_AS.html", "Open")</f>
        <v>Open</v>
      </c>
    </row>
    <row r="15" spans="1:8" x14ac:dyDescent="0.3">
      <c r="A15" t="s">
        <v>41</v>
      </c>
      <c r="B15">
        <v>135</v>
      </c>
      <c r="C15" t="s">
        <v>724</v>
      </c>
      <c r="D15" t="s">
        <v>712</v>
      </c>
      <c r="E15" t="s">
        <v>10</v>
      </c>
      <c r="F15" t="s">
        <v>10</v>
      </c>
      <c r="G15" t="s">
        <v>725</v>
      </c>
      <c r="H15" t="str">
        <f>HYPERLINK("file:///D:/Work/CharteredSecretary_Archive/Scripts/Links/open_2025_05_135_FIGHT_AGAINST_CORRUPTION__NGO_.html", "Open")</f>
        <v>Open</v>
      </c>
    </row>
    <row r="16" spans="1:8" x14ac:dyDescent="0.3">
      <c r="A16" t="s">
        <v>41</v>
      </c>
      <c r="B16">
        <v>136</v>
      </c>
      <c r="C16" t="s">
        <v>726</v>
      </c>
      <c r="D16" t="s">
        <v>712</v>
      </c>
      <c r="E16" t="s">
        <v>10</v>
      </c>
      <c r="F16" t="s">
        <v>10</v>
      </c>
      <c r="G16" t="s">
        <v>727</v>
      </c>
      <c r="H16" t="str">
        <f>HYPERLINK("file:///D:/Work/CharteredSecretary_Archive/Scripts/Links/open_2025_05_136_VINISH_KHANNA_v__M_S_A_T_EUROP.html", "Open")</f>
        <v>Open</v>
      </c>
    </row>
    <row r="17" spans="1:8" x14ac:dyDescent="0.3">
      <c r="A17" t="s">
        <v>41</v>
      </c>
      <c r="B17">
        <v>137</v>
      </c>
      <c r="C17" t="s">
        <v>728</v>
      </c>
      <c r="D17" t="s">
        <v>729</v>
      </c>
      <c r="E17" t="s">
        <v>10</v>
      </c>
      <c r="F17" t="s">
        <v>10</v>
      </c>
      <c r="G17" t="s">
        <v>730</v>
      </c>
      <c r="H17" t="str">
        <f>HYPERLINK("file:///D:/Work/CharteredSecretary_Archive/Scripts/Links/open_2025_05_137_K__GOPI_v__THE_SUB_REGISTRAR__.html", "Open")</f>
        <v>Open</v>
      </c>
    </row>
    <row r="18" spans="1:8" x14ac:dyDescent="0.3">
      <c r="A18" t="s">
        <v>41</v>
      </c>
      <c r="B18">
        <v>138</v>
      </c>
      <c r="C18" t="s">
        <v>731</v>
      </c>
      <c r="D18" t="s">
        <v>732</v>
      </c>
      <c r="E18" t="s">
        <v>10</v>
      </c>
      <c r="F18" t="s">
        <v>10</v>
      </c>
      <c r="G18" t="s">
        <v>733</v>
      </c>
      <c r="H18" t="str">
        <f>HYPERLINK("file:///D:/Work/CharteredSecretary_Archive/Scripts/Links/open_2025_05_138_GALLANT_EQUIPMENT_PVT_LTD_v__R.html", "Open")</f>
        <v>Open</v>
      </c>
    </row>
    <row r="19" spans="1:8" x14ac:dyDescent="0.3">
      <c r="A19" t="s">
        <v>41</v>
      </c>
      <c r="B19">
        <v>139</v>
      </c>
      <c r="C19" t="s">
        <v>734</v>
      </c>
      <c r="D19" t="s">
        <v>735</v>
      </c>
      <c r="E19" t="s">
        <v>10</v>
      </c>
      <c r="F19" t="s">
        <v>10</v>
      </c>
      <c r="G19" t="s">
        <v>736</v>
      </c>
      <c r="H19" t="str">
        <f>HYPERLINK("file:///D:/Work/CharteredSecretary_Archive/Scripts/Links/open_2025_05_139_THE_MANAGEMENT_OF_WORTH_TRUST_.html", "Open")</f>
        <v>Open</v>
      </c>
    </row>
    <row r="20" spans="1:8" x14ac:dyDescent="0.3">
      <c r="A20" t="s">
        <v>71</v>
      </c>
      <c r="B20">
        <v>131</v>
      </c>
      <c r="C20" t="s">
        <v>737</v>
      </c>
      <c r="D20" t="s">
        <v>29</v>
      </c>
      <c r="E20">
        <v>230</v>
      </c>
      <c r="F20">
        <v>2013</v>
      </c>
      <c r="G20" t="s">
        <v>738</v>
      </c>
      <c r="H20" t="str">
        <f>HYPERLINK("file:///D:/Work/CharteredSecretary_Archive/Scripts/Links/open_2025_04_131_INSURANCE_REGULATORY_AND_DEVEL.html", "Open")</f>
        <v>Open</v>
      </c>
    </row>
    <row r="21" spans="1:8" x14ac:dyDescent="0.3">
      <c r="A21" t="s">
        <v>71</v>
      </c>
      <c r="B21">
        <v>131</v>
      </c>
      <c r="C21" t="s">
        <v>739</v>
      </c>
      <c r="D21" t="s">
        <v>29</v>
      </c>
      <c r="E21">
        <v>230</v>
      </c>
      <c r="F21">
        <v>2013</v>
      </c>
      <c r="G21" t="s">
        <v>740</v>
      </c>
      <c r="H21" t="str">
        <f>HYPERLINK("file:///D:/Work/CharteredSecretary_Archive/Scripts/Links/open_2025_04_131_QUANTUM_MUTUAL_FUND___ORS_v__I.html", "Open")</f>
        <v>Open</v>
      </c>
    </row>
    <row r="22" spans="1:8" x14ac:dyDescent="0.3">
      <c r="A22" t="s">
        <v>71</v>
      </c>
      <c r="B22">
        <v>133</v>
      </c>
      <c r="C22" t="s">
        <v>741</v>
      </c>
      <c r="D22" t="s">
        <v>712</v>
      </c>
      <c r="E22" t="s">
        <v>10</v>
      </c>
      <c r="F22" t="s">
        <v>10</v>
      </c>
      <c r="G22" t="s">
        <v>742</v>
      </c>
      <c r="H22" t="str">
        <f>HYPERLINK("file:///D:/Work/CharteredSecretary_Archive/Scripts/Links/open_2025_04_133_XYZ_v__NAVODAYA_VIDYALAYA_SAMI.html", "Open")</f>
        <v>Open</v>
      </c>
    </row>
    <row r="23" spans="1:8" x14ac:dyDescent="0.3">
      <c r="A23" t="s">
        <v>71</v>
      </c>
      <c r="B23">
        <v>133</v>
      </c>
      <c r="C23" t="s">
        <v>743</v>
      </c>
      <c r="D23" t="s">
        <v>712</v>
      </c>
      <c r="E23" t="s">
        <v>10</v>
      </c>
      <c r="F23" t="s">
        <v>10</v>
      </c>
      <c r="G23" t="s">
        <v>744</v>
      </c>
      <c r="H23" t="str">
        <f>HYPERLINK("file:///D:/Work/CharteredSecretary_Archive/Scripts/Links/open_2025_04_133_XYZ_v__ALPHABET_INC____ORS__CC.html", "Open")</f>
        <v>Open</v>
      </c>
    </row>
    <row r="24" spans="1:8" x14ac:dyDescent="0.3">
      <c r="A24" t="s">
        <v>71</v>
      </c>
      <c r="B24">
        <v>136</v>
      </c>
      <c r="C24" t="s">
        <v>745</v>
      </c>
      <c r="D24" t="s">
        <v>705</v>
      </c>
      <c r="E24" t="s">
        <v>10</v>
      </c>
      <c r="F24" t="s">
        <v>10</v>
      </c>
      <c r="G24" t="s">
        <v>746</v>
      </c>
      <c r="H24" t="str">
        <f>HYPERLINK("file:///D:/Work/CharteredSecretary_Archive/Scripts/Links/open_2025_04_136_U_P__POWER_CORPORATION_LTD_v__.html", "Open")</f>
        <v>Open</v>
      </c>
    </row>
    <row r="25" spans="1:8" x14ac:dyDescent="0.3">
      <c r="A25" t="s">
        <v>71</v>
      </c>
      <c r="B25">
        <v>136</v>
      </c>
      <c r="C25" t="s">
        <v>747</v>
      </c>
      <c r="D25" t="s">
        <v>748</v>
      </c>
      <c r="E25" t="s">
        <v>10</v>
      </c>
      <c r="F25" t="s">
        <v>10</v>
      </c>
      <c r="G25" t="s">
        <v>749</v>
      </c>
      <c r="H25" t="str">
        <f>HYPERLINK("file:///D:/Work/CharteredSecretary_Archive/Scripts/Links/open_2025_04_136_K_S__MEHTA_v__MORGAN_SECURITIE.html", "Open")</f>
        <v>Open</v>
      </c>
    </row>
    <row r="26" spans="1:8" x14ac:dyDescent="0.3">
      <c r="A26" t="s">
        <v>71</v>
      </c>
      <c r="B26">
        <v>137</v>
      </c>
      <c r="C26" t="s">
        <v>750</v>
      </c>
      <c r="D26" t="s">
        <v>167</v>
      </c>
      <c r="E26" t="s">
        <v>10</v>
      </c>
      <c r="F26" t="s">
        <v>10</v>
      </c>
      <c r="G26" t="s">
        <v>751</v>
      </c>
      <c r="H26" t="str">
        <f>HYPERLINK("file:///D:/Work/CharteredSecretary_Archive/Scripts/Links/open_2025_04_137_ENMAS_GB_POWER_SYSTEMS_PROJECT.html", "Open")</f>
        <v>Open</v>
      </c>
    </row>
    <row r="27" spans="1:8" x14ac:dyDescent="0.3">
      <c r="A27" t="s">
        <v>97</v>
      </c>
      <c r="B27">
        <v>142</v>
      </c>
      <c r="C27" t="s">
        <v>752</v>
      </c>
      <c r="D27" t="s">
        <v>38</v>
      </c>
      <c r="E27" t="s">
        <v>10</v>
      </c>
      <c r="F27" t="s">
        <v>10</v>
      </c>
      <c r="G27" t="s">
        <v>753</v>
      </c>
      <c r="H27" t="str">
        <f>HYPERLINK("file:///D:/Work/CharteredSecretary_Archive/Scripts/Links/open_2025_03_142_BANK_OF_BARODA_v_FAROOQ_ALI_KH.html", "Open")</f>
        <v>Open</v>
      </c>
    </row>
    <row r="28" spans="1:8" x14ac:dyDescent="0.3">
      <c r="A28" t="s">
        <v>97</v>
      </c>
      <c r="B28">
        <v>143</v>
      </c>
      <c r="C28" t="s">
        <v>754</v>
      </c>
      <c r="D28" t="s">
        <v>38</v>
      </c>
      <c r="E28" t="s">
        <v>10</v>
      </c>
      <c r="F28" t="s">
        <v>10</v>
      </c>
      <c r="G28" t="s">
        <v>755</v>
      </c>
      <c r="H28" t="str">
        <f>HYPERLINK("file:///D:/Work/CharteredSecretary_Archive/Scripts/Links/open_2025_03_143_AJAY_VIJ___ANR_v__ABHISHEK_DUT.html", "Open")</f>
        <v>Open</v>
      </c>
    </row>
    <row r="29" spans="1:8" x14ac:dyDescent="0.3">
      <c r="A29" t="s">
        <v>97</v>
      </c>
      <c r="B29">
        <v>144</v>
      </c>
      <c r="C29" t="s">
        <v>756</v>
      </c>
      <c r="D29" t="s">
        <v>712</v>
      </c>
      <c r="E29" t="s">
        <v>10</v>
      </c>
      <c r="F29" t="s">
        <v>10</v>
      </c>
      <c r="G29" t="s">
        <v>757</v>
      </c>
      <c r="H29" t="str">
        <f>HYPERLINK("file:///D:/Work/CharteredSecretary_Archive/Scripts/Links/open_2025_03_144_ADGST__SM__ARMY_PURCHASE_ORGAN.html", "Open")</f>
        <v>Open</v>
      </c>
    </row>
    <row r="30" spans="1:8" x14ac:dyDescent="0.3">
      <c r="A30" t="s">
        <v>97</v>
      </c>
      <c r="B30">
        <v>145</v>
      </c>
      <c r="C30" t="s">
        <v>758</v>
      </c>
      <c r="D30" t="s">
        <v>712</v>
      </c>
      <c r="E30" t="s">
        <v>10</v>
      </c>
      <c r="F30" t="s">
        <v>10</v>
      </c>
      <c r="G30" t="s">
        <v>759</v>
      </c>
      <c r="H30" t="str">
        <f>HYPERLINK("file:///D:/Work/CharteredSecretary_Archive/Scripts/Links/open_2025_03_145_XYZ_v_HP_INDIA_SALES_PRIVATE_L.html", "Open")</f>
        <v>Open</v>
      </c>
    </row>
    <row r="31" spans="1:8" x14ac:dyDescent="0.3">
      <c r="A31" t="s">
        <v>97</v>
      </c>
      <c r="B31">
        <v>146</v>
      </c>
      <c r="C31" t="s">
        <v>760</v>
      </c>
      <c r="D31" t="s">
        <v>761</v>
      </c>
      <c r="E31" t="s">
        <v>10</v>
      </c>
      <c r="F31" t="s">
        <v>10</v>
      </c>
      <c r="G31" t="s">
        <v>760</v>
      </c>
      <c r="H31" t="str">
        <f>HYPERLINK("file:///D:/Work/CharteredSecretary_Archive/Scripts/Links/open_2025_03_146_Payment_of_Gratuity_Act__1972_.html", "Open")</f>
        <v>Open</v>
      </c>
    </row>
    <row r="32" spans="1:8" x14ac:dyDescent="0.3">
      <c r="A32" t="s">
        <v>97</v>
      </c>
      <c r="B32">
        <v>147</v>
      </c>
      <c r="C32" t="s">
        <v>762</v>
      </c>
      <c r="D32" t="s">
        <v>705</v>
      </c>
      <c r="E32" t="s">
        <v>10</v>
      </c>
      <c r="F32" t="s">
        <v>10</v>
      </c>
      <c r="G32" t="s">
        <v>763</v>
      </c>
      <c r="H32" t="str">
        <f>HYPERLINK("file:///D:/Work/CharteredSecretary_Archive/Scripts/Links/open_2025_03_147_MAHARASHTRA_STATE_ROAD_TRANSPO.html", "Open")</f>
        <v>Open</v>
      </c>
    </row>
    <row r="33" spans="1:8" x14ac:dyDescent="0.3">
      <c r="A33" t="s">
        <v>97</v>
      </c>
      <c r="B33">
        <v>149</v>
      </c>
      <c r="C33" t="s">
        <v>764</v>
      </c>
      <c r="D33" t="s">
        <v>732</v>
      </c>
      <c r="E33" t="s">
        <v>10</v>
      </c>
      <c r="F33" t="s">
        <v>10</v>
      </c>
      <c r="G33" t="s">
        <v>765</v>
      </c>
      <c r="H33" t="str">
        <f>HYPERLINK("file:///D:/Work/CharteredSecretary_Archive/Scripts/Links/open_2025_03_149_SAHAKARMAHARSHI_BHAUSAHEB_THOR.html", "Open")</f>
        <v>Open</v>
      </c>
    </row>
    <row r="34" spans="1:8" x14ac:dyDescent="0.3">
      <c r="A34" t="s">
        <v>97</v>
      </c>
      <c r="B34">
        <v>150</v>
      </c>
      <c r="C34" t="s">
        <v>766</v>
      </c>
      <c r="D34" t="s">
        <v>748</v>
      </c>
      <c r="E34" t="s">
        <v>10</v>
      </c>
      <c r="F34" t="s">
        <v>10</v>
      </c>
      <c r="G34" t="s">
        <v>767</v>
      </c>
      <c r="H34" t="str">
        <f>HYPERLINK("file:///D:/Work/CharteredSecretary_Archive/Scripts/Links/open_2025_03_150_KAMAL_KISHOR_SHRIGOPAL_TAPARIA.html", "Open")</f>
        <v>Open</v>
      </c>
    </row>
    <row r="35" spans="1:8" x14ac:dyDescent="0.3">
      <c r="A35" t="s">
        <v>123</v>
      </c>
      <c r="B35">
        <v>110</v>
      </c>
      <c r="C35" t="s">
        <v>768</v>
      </c>
      <c r="D35" t="s">
        <v>29</v>
      </c>
      <c r="E35" t="s">
        <v>769</v>
      </c>
      <c r="F35">
        <v>1956</v>
      </c>
      <c r="G35" t="s">
        <v>770</v>
      </c>
      <c r="H35" t="str">
        <f>HYPERLINK("file:///D:/Work/CharteredSecretary_Archive/Scripts/Links/open_2025_02_110_DELHI_CLOTH___GENERAL_MILLS_CO.html", "Open")</f>
        <v>Open</v>
      </c>
    </row>
    <row r="36" spans="1:8" x14ac:dyDescent="0.3">
      <c r="A36" t="s">
        <v>123</v>
      </c>
      <c r="B36">
        <v>111</v>
      </c>
      <c r="C36" t="s">
        <v>771</v>
      </c>
      <c r="D36" t="s">
        <v>38</v>
      </c>
      <c r="E36" t="s">
        <v>10</v>
      </c>
      <c r="F36" t="s">
        <v>10</v>
      </c>
      <c r="G36" t="s">
        <v>772</v>
      </c>
      <c r="H36" t="str">
        <f>HYPERLINK("file:///D:/Work/CharteredSecretary_Archive/Scripts/Links/open_2025_02_111_MOHAMMED_ENTERPRISES__TANZANIA.html", "Open")</f>
        <v>Open</v>
      </c>
    </row>
    <row r="37" spans="1:8" x14ac:dyDescent="0.3">
      <c r="A37" t="s">
        <v>123</v>
      </c>
      <c r="B37">
        <v>112</v>
      </c>
      <c r="C37" t="s">
        <v>773</v>
      </c>
      <c r="D37" t="s">
        <v>38</v>
      </c>
      <c r="E37" t="s">
        <v>10</v>
      </c>
      <c r="F37" t="s">
        <v>10</v>
      </c>
      <c r="G37" t="s">
        <v>774</v>
      </c>
      <c r="H37" t="str">
        <f>HYPERLINK("file:///D:/Work/CharteredSecretary_Archive/Scripts/Links/open_2025_02_112_ASSISTANT_COMMISSIONER_CGST_v_.html", "Open")</f>
        <v>Open</v>
      </c>
    </row>
    <row r="38" spans="1:8" x14ac:dyDescent="0.3">
      <c r="A38" t="s">
        <v>123</v>
      </c>
      <c r="B38">
        <v>112</v>
      </c>
      <c r="C38" t="s">
        <v>775</v>
      </c>
      <c r="D38" t="s">
        <v>38</v>
      </c>
      <c r="E38" t="s">
        <v>10</v>
      </c>
      <c r="F38" t="s">
        <v>10</v>
      </c>
      <c r="G38" t="s">
        <v>776</v>
      </c>
      <c r="H38" t="str">
        <f>HYPERLINK("file:///D:/Work/CharteredSecretary_Archive/Scripts/Links/open_2025_02_112_WPIL_LTD_v__GAMMON_INDIA_LTD__.html", "Open")</f>
        <v>Open</v>
      </c>
    </row>
    <row r="39" spans="1:8" x14ac:dyDescent="0.3">
      <c r="A39" t="s">
        <v>123</v>
      </c>
      <c r="B39">
        <v>113</v>
      </c>
      <c r="C39" t="s">
        <v>777</v>
      </c>
      <c r="D39" t="s">
        <v>778</v>
      </c>
      <c r="E39" t="s">
        <v>10</v>
      </c>
      <c r="F39" t="s">
        <v>10</v>
      </c>
      <c r="G39" t="s">
        <v>779</v>
      </c>
      <c r="H39" t="str">
        <f>HYPERLINK("file:///D:/Work/CharteredSecretary_Archive/Scripts/Links/open_2025_02_113_CHIEF_REVENUE_CONTROLLING_OFFI.html", "Open")</f>
        <v>Open</v>
      </c>
    </row>
    <row r="40" spans="1:8" x14ac:dyDescent="0.3">
      <c r="A40" t="s">
        <v>123</v>
      </c>
      <c r="B40">
        <v>114</v>
      </c>
      <c r="C40" t="s">
        <v>780</v>
      </c>
      <c r="D40" t="s">
        <v>38</v>
      </c>
      <c r="E40" t="s">
        <v>10</v>
      </c>
      <c r="F40" t="s">
        <v>10</v>
      </c>
      <c r="G40" t="s">
        <v>781</v>
      </c>
      <c r="H40" t="str">
        <f>HYPERLINK("file:///D:/Work/CharteredSecretary_Archive/Scripts/Links/open_2025_02_114_MYPREFERRED_TRANSFORMATION_AND.html", "Open")</f>
        <v>Open</v>
      </c>
    </row>
    <row r="41" spans="1:8" x14ac:dyDescent="0.3">
      <c r="A41" t="s">
        <v>123</v>
      </c>
      <c r="B41">
        <v>116</v>
      </c>
      <c r="C41" t="s">
        <v>782</v>
      </c>
      <c r="D41" t="s">
        <v>712</v>
      </c>
      <c r="E41" t="s">
        <v>10</v>
      </c>
      <c r="F41" t="s">
        <v>10</v>
      </c>
      <c r="G41" t="s">
        <v>783</v>
      </c>
      <c r="H41" t="str">
        <f>HYPERLINK("file:///D:/Work/CharteredSecretary_Archive/Scripts/Links/open_2025_02_116_RAJESH_GEORGE_v__HONDA_MOTORCY.html", "Open")</f>
        <v>Open</v>
      </c>
    </row>
    <row r="42" spans="1:8" x14ac:dyDescent="0.3">
      <c r="A42" t="s">
        <v>123</v>
      </c>
      <c r="B42">
        <v>117</v>
      </c>
      <c r="C42" t="s">
        <v>784</v>
      </c>
      <c r="D42" t="s">
        <v>712</v>
      </c>
      <c r="E42" t="s">
        <v>10</v>
      </c>
      <c r="F42" t="s">
        <v>10</v>
      </c>
      <c r="G42" t="s">
        <v>785</v>
      </c>
      <c r="H42" t="str">
        <f>HYPERLINK("file:///D:/Work/CharteredSecretary_Archive/Scripts/Links/open_2025_02_117_BEACH_MINERAL_PRODUCERS_ASSOCI.html", "Open")</f>
        <v>Open</v>
      </c>
    </row>
    <row r="43" spans="1:8" x14ac:dyDescent="0.3">
      <c r="A43" t="s">
        <v>123</v>
      </c>
      <c r="B43">
        <v>118</v>
      </c>
      <c r="C43" t="s">
        <v>786</v>
      </c>
      <c r="D43" t="s">
        <v>712</v>
      </c>
      <c r="E43" t="s">
        <v>10</v>
      </c>
      <c r="F43" t="s">
        <v>10</v>
      </c>
      <c r="G43" t="s">
        <v>787</v>
      </c>
      <c r="H43" t="str">
        <f>HYPERLINK("file:///D:/Work/CharteredSecretary_Archive/Scripts/Links/open_2025_02_118_WHATSAPP_LLC_v__COMPETITION_CO.html", "Open")</f>
        <v>Open</v>
      </c>
    </row>
    <row r="44" spans="1:8" x14ac:dyDescent="0.3">
      <c r="A44" t="s">
        <v>147</v>
      </c>
      <c r="B44">
        <v>147</v>
      </c>
      <c r="C44" t="s">
        <v>788</v>
      </c>
      <c r="D44" t="s">
        <v>38</v>
      </c>
      <c r="E44" t="s">
        <v>10</v>
      </c>
      <c r="F44" t="s">
        <v>10</v>
      </c>
      <c r="G44" t="s">
        <v>789</v>
      </c>
      <c r="H44" t="str">
        <f>HYPERLINK("file:///D:/Work/CharteredSecretary_Archive/Scripts/Links/open_2025_01_147_PUNEET_P__BHATIA_VS_ASREC__IND.html", "Open")</f>
        <v>Open</v>
      </c>
    </row>
    <row r="45" spans="1:8" x14ac:dyDescent="0.3">
      <c r="A45" t="s">
        <v>147</v>
      </c>
      <c r="B45">
        <v>148</v>
      </c>
      <c r="C45" t="s">
        <v>790</v>
      </c>
      <c r="D45" t="s">
        <v>29</v>
      </c>
      <c r="E45">
        <v>59</v>
      </c>
      <c r="F45">
        <v>2013</v>
      </c>
      <c r="G45" t="s">
        <v>791</v>
      </c>
      <c r="H45" t="str">
        <f>HYPERLINK("file:///D:/Work/CharteredSecretary_Archive/Scripts/Links/open_2025_01_148_TAJINDER_SINGH_BHATHAL_v__MRF_.html", "Open")</f>
        <v>Open</v>
      </c>
    </row>
    <row r="46" spans="1:8" x14ac:dyDescent="0.3">
      <c r="A46" t="s">
        <v>147</v>
      </c>
      <c r="B46">
        <v>149</v>
      </c>
      <c r="C46" t="s">
        <v>792</v>
      </c>
      <c r="D46" t="s">
        <v>38</v>
      </c>
      <c r="E46" t="s">
        <v>10</v>
      </c>
      <c r="F46" t="s">
        <v>10</v>
      </c>
      <c r="G46" t="s">
        <v>793</v>
      </c>
      <c r="H46" t="str">
        <f>HYPERLINK("file:///D:/Work/CharteredSecretary_Archive/Scripts/Links/open_2025_01_149_ABHIJIT_REALTORS___INFRAVENTUR.html", "Open")</f>
        <v>Open</v>
      </c>
    </row>
    <row r="47" spans="1:8" x14ac:dyDescent="0.3">
      <c r="A47" t="s">
        <v>147</v>
      </c>
      <c r="B47">
        <v>150</v>
      </c>
      <c r="C47" t="s">
        <v>794</v>
      </c>
      <c r="D47" t="s">
        <v>712</v>
      </c>
      <c r="E47" t="s">
        <v>10</v>
      </c>
      <c r="F47" t="s">
        <v>10</v>
      </c>
      <c r="G47" t="s">
        <v>795</v>
      </c>
      <c r="H47" t="str">
        <f>HYPERLINK("file:///D:/Work/CharteredSecretary_Archive/Scripts/Links/open_2025_01_150_WINZO_GAMES_PVT_LTD_v_GOOGLE_L.html", "Open")</f>
        <v>Open</v>
      </c>
    </row>
    <row r="48" spans="1:8" x14ac:dyDescent="0.3">
      <c r="A48" t="s">
        <v>147</v>
      </c>
      <c r="B48">
        <v>151</v>
      </c>
      <c r="C48" t="s">
        <v>796</v>
      </c>
      <c r="D48" t="s">
        <v>712</v>
      </c>
      <c r="E48" t="s">
        <v>10</v>
      </c>
      <c r="F48" t="s">
        <v>10</v>
      </c>
      <c r="G48" t="s">
        <v>797</v>
      </c>
      <c r="H48" t="str">
        <f>HYPERLINK("file:///D:/Work/CharteredSecretary_Archive/Scripts/Links/open_2025_01_151_XYZ_v__WOODMAN_ELECTRONICS_IND.html", "Open")</f>
        <v>Open</v>
      </c>
    </row>
    <row r="49" spans="1:8" x14ac:dyDescent="0.3">
      <c r="A49" t="s">
        <v>180</v>
      </c>
      <c r="B49">
        <v>114</v>
      </c>
      <c r="C49" t="s">
        <v>798</v>
      </c>
      <c r="D49" t="s">
        <v>29</v>
      </c>
      <c r="E49">
        <v>21</v>
      </c>
      <c r="F49">
        <v>1956</v>
      </c>
      <c r="G49" t="s">
        <v>799</v>
      </c>
      <c r="H49" t="str">
        <f>HYPERLINK("file:///D:/Work/CharteredSecretary_Archive/Scripts/Links/open_2024_12_114_PRASAD_TECHNOLOGY_PARK_PVT_LTD.html", "Open")</f>
        <v>Open</v>
      </c>
    </row>
    <row r="50" spans="1:8" x14ac:dyDescent="0.3">
      <c r="A50" t="s">
        <v>196</v>
      </c>
      <c r="B50">
        <v>78</v>
      </c>
      <c r="C50" t="s">
        <v>800</v>
      </c>
      <c r="D50" t="s">
        <v>38</v>
      </c>
      <c r="E50" t="s">
        <v>10</v>
      </c>
      <c r="F50" t="s">
        <v>10</v>
      </c>
      <c r="G50" t="s">
        <v>801</v>
      </c>
      <c r="H50" t="str">
        <f>HYPERLINK("file:///D:/Work/CharteredSecretary_Archive/Scripts/Links/open_2024_11_78_KAILASH_MOTILAL_KAKRANIA___ANR.html", "Open")</f>
        <v>Open</v>
      </c>
    </row>
    <row r="51" spans="1:8" x14ac:dyDescent="0.3">
      <c r="A51" t="s">
        <v>196</v>
      </c>
      <c r="B51">
        <v>81</v>
      </c>
      <c r="C51" t="s">
        <v>802</v>
      </c>
      <c r="D51" t="s">
        <v>803</v>
      </c>
      <c r="E51" t="s">
        <v>10</v>
      </c>
      <c r="F51" t="s">
        <v>10</v>
      </c>
      <c r="G51" t="s">
        <v>804</v>
      </c>
      <c r="H51" t="str">
        <f>HYPERLINK("file:///D:/Work/CharteredSecretary_Archive/Scripts/Links/open_2024_11_81_SHRIRAM_INVESTMENTS_v__THE_COM.html", "Open")</f>
        <v>Open</v>
      </c>
    </row>
    <row r="52" spans="1:8" x14ac:dyDescent="0.3">
      <c r="A52" t="s">
        <v>213</v>
      </c>
      <c r="B52">
        <v>124</v>
      </c>
      <c r="C52" t="s">
        <v>805</v>
      </c>
      <c r="D52" t="s">
        <v>38</v>
      </c>
      <c r="E52" t="s">
        <v>10</v>
      </c>
      <c r="F52" t="s">
        <v>10</v>
      </c>
      <c r="G52" t="s">
        <v>806</v>
      </c>
      <c r="H52" t="str">
        <f>HYPERLINK("file:///D:/Work/CharteredSecretary_Archive/Scripts/Links/open_2024_10_124_RUGBY_RENERGY_PVT__LTD_v__SREI.html", "Open")</f>
        <v>Open</v>
      </c>
    </row>
    <row r="53" spans="1:8" x14ac:dyDescent="0.3">
      <c r="A53" t="s">
        <v>213</v>
      </c>
      <c r="B53">
        <v>125</v>
      </c>
      <c r="C53" t="s">
        <v>807</v>
      </c>
      <c r="D53" t="s">
        <v>38</v>
      </c>
      <c r="E53" t="s">
        <v>10</v>
      </c>
      <c r="F53" t="s">
        <v>10</v>
      </c>
      <c r="G53" t="s">
        <v>808</v>
      </c>
      <c r="H53" t="str">
        <f>HYPERLINK("file:///D:/Work/CharteredSecretary_Archive/Scripts/Links/open_2024_10_125_PREM_TRADING_COMPANY___ANR_v__.html", "Open")</f>
        <v>Open</v>
      </c>
    </row>
    <row r="54" spans="1:8" x14ac:dyDescent="0.3">
      <c r="A54" t="s">
        <v>213</v>
      </c>
      <c r="B54">
        <v>126</v>
      </c>
      <c r="C54" t="s">
        <v>809</v>
      </c>
      <c r="D54" t="s">
        <v>705</v>
      </c>
      <c r="E54" t="s">
        <v>10</v>
      </c>
      <c r="F54" t="s">
        <v>10</v>
      </c>
      <c r="G54" t="s">
        <v>810</v>
      </c>
      <c r="H54" t="str">
        <f>HYPERLINK("file:///D:/Work/CharteredSecretary_Archive/Scripts/Links/open_2024_10_126_S_D__MANOHARA_v__KONKAN_RAILWA.html", "Open")</f>
        <v>Open</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heetViews>
  <sheetFormatPr defaultRowHeight="14.4" x14ac:dyDescent="0.3"/>
  <sheetData>
    <row r="1" spans="1:5" x14ac:dyDescent="0.3">
      <c r="A1" s="1" t="s">
        <v>0</v>
      </c>
      <c r="B1" s="1" t="s">
        <v>1</v>
      </c>
      <c r="C1" s="1" t="s">
        <v>2</v>
      </c>
      <c r="D1" s="1" t="s">
        <v>693</v>
      </c>
      <c r="E1" s="1" t="s">
        <v>6</v>
      </c>
    </row>
    <row r="2" spans="1:5" x14ac:dyDescent="0.3">
      <c r="A2" t="s">
        <v>7</v>
      </c>
      <c r="B2">
        <v>132</v>
      </c>
      <c r="C2" t="s">
        <v>811</v>
      </c>
      <c r="D2" t="s">
        <v>812</v>
      </c>
      <c r="E2" t="str">
        <f>HYPERLINK("file:///D:/Work/CharteredSecretary_Archive/Scripts/Links/open_2025_06_132_The_Companies__Accounts__Amend.html", "Open")</f>
        <v>Open</v>
      </c>
    </row>
    <row r="3" spans="1:5" x14ac:dyDescent="0.3">
      <c r="A3" t="s">
        <v>7</v>
      </c>
      <c r="B3">
        <v>132</v>
      </c>
      <c r="C3" t="s">
        <v>813</v>
      </c>
      <c r="D3" t="s">
        <v>812</v>
      </c>
      <c r="E3" t="str">
        <f>HYPERLINK("file:///D:/Work/CharteredSecretary_Archive/Scripts/Links/open_2025_06_132_The_Companies__Indian_Accounti.html", "Open")</f>
        <v>Open</v>
      </c>
    </row>
    <row r="4" spans="1:5" x14ac:dyDescent="0.3">
      <c r="A4" t="s">
        <v>7</v>
      </c>
      <c r="B4">
        <v>140</v>
      </c>
      <c r="C4" t="s">
        <v>814</v>
      </c>
      <c r="D4" t="s">
        <v>65</v>
      </c>
      <c r="E4" t="str">
        <f>HYPERLINK("file:///D:/Work/CharteredSecretary_Archive/Scripts/Links/open_2025_06_140_Reporting_on_FIRMS_portal___Is.html", "Open")</f>
        <v>Open</v>
      </c>
    </row>
    <row r="5" spans="1:5" x14ac:dyDescent="0.3">
      <c r="A5" t="s">
        <v>7</v>
      </c>
      <c r="B5">
        <v>141</v>
      </c>
      <c r="C5" t="s">
        <v>815</v>
      </c>
      <c r="D5" t="s">
        <v>65</v>
      </c>
      <c r="E5" t="str">
        <f>HYPERLINK("file:///D:/Work/CharteredSecretary_Archive/Scripts/Links/open_2025_06_141_Withdrawal_of_Master_Circular_.html", "Open")</f>
        <v>Open</v>
      </c>
    </row>
    <row r="6" spans="1:5" x14ac:dyDescent="0.3">
      <c r="A6" t="s">
        <v>7</v>
      </c>
      <c r="B6">
        <v>141</v>
      </c>
      <c r="C6" t="s">
        <v>816</v>
      </c>
      <c r="D6" t="s">
        <v>65</v>
      </c>
      <c r="E6" t="str">
        <f>HYPERLINK("file:///D:/Work/CharteredSecretary_Archive/Scripts/Links/open_2025_06_141_Alteration_in_the_name_of__Nor.html", "Open")</f>
        <v>Open</v>
      </c>
    </row>
    <row r="7" spans="1:5" x14ac:dyDescent="0.3">
      <c r="A7" t="s">
        <v>7</v>
      </c>
      <c r="B7">
        <v>141</v>
      </c>
      <c r="C7" t="s">
        <v>817</v>
      </c>
      <c r="D7" t="s">
        <v>65</v>
      </c>
      <c r="E7" t="str">
        <f>HYPERLINK("file:///D:/Work/CharteredSecretary_Archive/Scripts/Links/open_2025_06_141_Exim_Bank_s_GOI_supported_Line.html", "Open")</f>
        <v>Open</v>
      </c>
    </row>
    <row r="8" spans="1:5" x14ac:dyDescent="0.3">
      <c r="A8" t="s">
        <v>7</v>
      </c>
      <c r="B8">
        <v>141</v>
      </c>
      <c r="C8" t="s">
        <v>818</v>
      </c>
      <c r="D8" t="s">
        <v>65</v>
      </c>
      <c r="E8" t="str">
        <f>HYPERLINK("file:///D:/Work/CharteredSecretary_Archive/Scripts/Links/open_2025_06_141_Reserve_Bank_of_India__Digital.html", "Open")</f>
        <v>Open</v>
      </c>
    </row>
    <row r="9" spans="1:5" x14ac:dyDescent="0.3">
      <c r="A9" t="s">
        <v>7</v>
      </c>
      <c r="B9">
        <v>142</v>
      </c>
      <c r="C9" t="s">
        <v>819</v>
      </c>
      <c r="D9" t="s">
        <v>65</v>
      </c>
      <c r="E9" t="str">
        <f>HYPERLINK("file:///D:/Work/CharteredSecretary_Archive/Scripts/Links/open_2025_06_142_Investments_by_Foreign_Portfol.html", "Open")</f>
        <v>Open</v>
      </c>
    </row>
    <row r="10" spans="1:5" x14ac:dyDescent="0.3">
      <c r="A10" t="s">
        <v>7</v>
      </c>
      <c r="B10">
        <v>142</v>
      </c>
      <c r="C10" t="s">
        <v>820</v>
      </c>
      <c r="D10" t="s">
        <v>65</v>
      </c>
      <c r="E10" t="str">
        <f>HYPERLINK("file:///D:/Work/CharteredSecretary_Archive/Scripts/Links/open_2025_06_142_Amendments_to_Directions___Com.html", "Open")</f>
        <v>Open</v>
      </c>
    </row>
    <row r="11" spans="1:5" x14ac:dyDescent="0.3">
      <c r="A11" t="s">
        <v>7</v>
      </c>
      <c r="B11">
        <v>152</v>
      </c>
      <c r="C11" t="s">
        <v>821</v>
      </c>
      <c r="D11" t="s">
        <v>555</v>
      </c>
      <c r="E11" t="str">
        <f>HYPERLINK("file:///D:/Work/CharteredSecretary_Archive/Scripts/Links/open_2025_06_152_Reporting_of_HSN_codes_in_Tabl.html", "Open")</f>
        <v>Open</v>
      </c>
    </row>
    <row r="12" spans="1:5" x14ac:dyDescent="0.3">
      <c r="A12" t="s">
        <v>7</v>
      </c>
      <c r="B12">
        <v>152</v>
      </c>
      <c r="C12" t="s">
        <v>822</v>
      </c>
      <c r="D12" t="s">
        <v>555</v>
      </c>
      <c r="E12" t="str">
        <f>HYPERLINK("file:///D:/Work/CharteredSecretary_Archive/Scripts/Links/open_2025_06_152_Advisor_y_for_Biometric__Based.html", "Open")</f>
        <v>Open</v>
      </c>
    </row>
    <row r="13" spans="1:5" x14ac:dyDescent="0.3">
      <c r="A13" t="s">
        <v>7</v>
      </c>
      <c r="B13">
        <v>152</v>
      </c>
      <c r="C13" t="s">
        <v>823</v>
      </c>
      <c r="D13" t="s">
        <v>555</v>
      </c>
      <c r="E13" t="str">
        <f>HYPERLINK("file:///D:/Work/CharteredSecretary_Archive/Scripts/Links/open_2025_06_152_Invoice__wise_Reporting_Functi.html", "Open")</f>
        <v>Open</v>
      </c>
    </row>
    <row r="14" spans="1:5" x14ac:dyDescent="0.3">
      <c r="A14" t="s">
        <v>7</v>
      </c>
      <c r="B14">
        <v>153</v>
      </c>
      <c r="C14" t="s">
        <v>824</v>
      </c>
      <c r="D14" t="s">
        <v>555</v>
      </c>
      <c r="E14" t="str">
        <f>HYPERLINK("file:///D:/Work/CharteredSecretary_Archive/Scripts/Links/open_2025_06_153_Updates_in_Refund_Filing_Proce.html", "Open")</f>
        <v>Open</v>
      </c>
    </row>
    <row r="15" spans="1:5" x14ac:dyDescent="0.3">
      <c r="A15" t="s">
        <v>7</v>
      </c>
      <c r="B15">
        <v>153</v>
      </c>
      <c r="C15" t="s">
        <v>825</v>
      </c>
      <c r="D15" t="s">
        <v>555</v>
      </c>
      <c r="E15" t="str">
        <f>HYPERLINK("file:///D:/Work/CharteredSecretary_Archive/Scripts/Links/open_2025_06_153_Updates_in_Refund_Filing_Proce.html", "Open")</f>
        <v>Open</v>
      </c>
    </row>
    <row r="16" spans="1:5" x14ac:dyDescent="0.3">
      <c r="A16" t="s">
        <v>7</v>
      </c>
      <c r="B16">
        <v>154</v>
      </c>
      <c r="C16" t="s">
        <v>826</v>
      </c>
      <c r="D16" t="s">
        <v>555</v>
      </c>
      <c r="E16" t="str">
        <f>HYPERLINK("file:///D:/Work/CharteredSecretary_Archive/Scripts/Links/open_2025_06_154_Advisor_y_on_Appeal_withdrawal.html", "Open")</f>
        <v>Open</v>
      </c>
    </row>
    <row r="17" spans="1:5" x14ac:dyDescent="0.3">
      <c r="A17" t="s">
        <v>7</v>
      </c>
      <c r="B17">
        <v>154</v>
      </c>
      <c r="C17" t="s">
        <v>827</v>
      </c>
      <c r="D17" t="s">
        <v>555</v>
      </c>
      <c r="E17" t="str">
        <f>HYPERLINK("file:///D:/Work/CharteredSecretary_Archive/Scripts/Links/open_2025_06_154_Advisor_y_on_reporting_values_.html", "Open")</f>
        <v>Open</v>
      </c>
    </row>
    <row r="18" spans="1:5" x14ac:dyDescent="0.3">
      <c r="A18" t="s">
        <v>41</v>
      </c>
      <c r="B18">
        <v>143</v>
      </c>
      <c r="C18" t="s">
        <v>828</v>
      </c>
      <c r="D18" t="s">
        <v>812</v>
      </c>
      <c r="E18" t="str">
        <f>HYPERLINK("file:///D:/Work/CharteredSecretary_Archive/Scripts/Links/open_2025_05_143_Amendment_in_Companies__Compro.html", "Open")</f>
        <v>Open</v>
      </c>
    </row>
    <row r="19" spans="1:5" x14ac:dyDescent="0.3">
      <c r="A19" t="s">
        <v>41</v>
      </c>
      <c r="B19">
        <v>150</v>
      </c>
      <c r="C19" t="s">
        <v>829</v>
      </c>
      <c r="D19" t="s">
        <v>65</v>
      </c>
      <c r="E19" t="str">
        <f>HYPERLINK("file:///D:/Work/CharteredSecretary_Archive/Scripts/Links/open_2025_05_150_Processing_of_Regulatory_Autho.html", "Open")</f>
        <v>Open</v>
      </c>
    </row>
    <row r="20" spans="1:5" x14ac:dyDescent="0.3">
      <c r="A20" t="s">
        <v>41</v>
      </c>
      <c r="B20">
        <v>150</v>
      </c>
      <c r="C20" t="s">
        <v>830</v>
      </c>
      <c r="D20" t="s">
        <v>65</v>
      </c>
      <c r="E20" t="str">
        <f>HYPERLINK("file:///D:/Work/CharteredSecretary_Archive/Scripts/Links/open_2025_05_150_Dispensation_of__100_and__200_.html", "Open")</f>
        <v>Open</v>
      </c>
    </row>
    <row r="21" spans="1:5" x14ac:dyDescent="0.3">
      <c r="A21" t="s">
        <v>41</v>
      </c>
      <c r="B21">
        <v>150</v>
      </c>
      <c r="C21" t="s">
        <v>831</v>
      </c>
      <c r="D21" t="s">
        <v>65</v>
      </c>
      <c r="E21" t="str">
        <f>HYPERLINK("file:///D:/Work/CharteredSecretary_Archive/Scripts/Links/open_2025_05_150_Master_Direction_on_Framework_.html", "Open")</f>
        <v>Open</v>
      </c>
    </row>
    <row r="22" spans="1:5" x14ac:dyDescent="0.3">
      <c r="A22" t="s">
        <v>41</v>
      </c>
      <c r="B22">
        <v>150</v>
      </c>
      <c r="C22" t="s">
        <v>820</v>
      </c>
      <c r="D22" t="s">
        <v>65</v>
      </c>
      <c r="E22" t="str">
        <f>HYPERLINK("file:///D:/Work/CharteredSecretary_Archive/Scripts/Links/open_2025_05_150_Amendments_to_Directions___Com.html", "Open")</f>
        <v>Open</v>
      </c>
    </row>
    <row r="23" spans="1:5" x14ac:dyDescent="0.3">
      <c r="A23" t="s">
        <v>41</v>
      </c>
      <c r="B23">
        <v>151</v>
      </c>
      <c r="C23" t="s">
        <v>832</v>
      </c>
      <c r="D23" t="s">
        <v>65</v>
      </c>
      <c r="E23" t="str">
        <f>HYPERLINK("file:///D:/Work/CharteredSecretary_Archive/Scripts/Links/open_2025_05_151_Note_Sorting_Machines__Standar.html", "Open")</f>
        <v>Open</v>
      </c>
    </row>
    <row r="24" spans="1:5" x14ac:dyDescent="0.3">
      <c r="A24" t="s">
        <v>41</v>
      </c>
      <c r="B24">
        <v>151</v>
      </c>
      <c r="C24" t="s">
        <v>833</v>
      </c>
      <c r="D24" t="s">
        <v>65</v>
      </c>
      <c r="E24" t="str">
        <f>HYPERLINK("file:///D:/Work/CharteredSecretary_Archive/Scripts/Links/open_2025_05_151_Exports_through_warehouses_in_.html", "Open")</f>
        <v>Open</v>
      </c>
    </row>
    <row r="25" spans="1:5" x14ac:dyDescent="0.3">
      <c r="A25" t="s">
        <v>41</v>
      </c>
      <c r="B25">
        <v>151</v>
      </c>
      <c r="C25" t="s">
        <v>834</v>
      </c>
      <c r="D25" t="s">
        <v>65</v>
      </c>
      <c r="E25" t="str">
        <f>HYPERLINK("file:///D:/Work/CharteredSecretary_Archive/Scripts/Links/open_2025_05_151_Master_Directions___Compoundin.html", "Open")</f>
        <v>Open</v>
      </c>
    </row>
    <row r="26" spans="1:5" x14ac:dyDescent="0.3">
      <c r="A26" t="s">
        <v>41</v>
      </c>
      <c r="B26">
        <v>152</v>
      </c>
      <c r="C26" t="s">
        <v>835</v>
      </c>
      <c r="D26" t="s">
        <v>65</v>
      </c>
      <c r="E26" t="str">
        <f>HYPERLINK("file:///D:/Work/CharteredSecretary_Archive/Scripts/Links/open_2025_05_152_Circular___Migration_to___bank.html", "Open")</f>
        <v>Open</v>
      </c>
    </row>
    <row r="27" spans="1:5" x14ac:dyDescent="0.3">
      <c r="A27" t="s">
        <v>41</v>
      </c>
      <c r="B27">
        <v>152</v>
      </c>
      <c r="C27" t="s">
        <v>836</v>
      </c>
      <c r="D27" t="s">
        <v>65</v>
      </c>
      <c r="E27" t="str">
        <f>HYPERLINK("file:///D:/Work/CharteredSecretary_Archive/Scripts/Links/open_2025_05_152_Basel_III_Framework_on_Liquidi.html", "Open")</f>
        <v>Open</v>
      </c>
    </row>
    <row r="28" spans="1:5" x14ac:dyDescent="0.3">
      <c r="A28" t="s">
        <v>41</v>
      </c>
      <c r="B28">
        <v>153</v>
      </c>
      <c r="C28" t="s">
        <v>837</v>
      </c>
      <c r="D28" t="s">
        <v>65</v>
      </c>
      <c r="E28" t="str">
        <f>HYPERLINK("file:///D:/Work/CharteredSecretary_Archive/Scripts/Links/open_2025_05_153_Opening_of_and_operation_in_de.html", "Open")</f>
        <v>Open</v>
      </c>
    </row>
    <row r="29" spans="1:5" x14ac:dyDescent="0.3">
      <c r="A29" t="s">
        <v>41</v>
      </c>
      <c r="B29">
        <v>155</v>
      </c>
      <c r="C29" t="s">
        <v>838</v>
      </c>
      <c r="D29" t="s">
        <v>65</v>
      </c>
      <c r="E29" t="str">
        <f>HYPERLINK("file:///D:/Work/CharteredSecretary_Archive/Scripts/Links/open_2025_05_155_Penal_Interest_on_shortfall_in.html", "Open")</f>
        <v>Open</v>
      </c>
    </row>
    <row r="30" spans="1:5" x14ac:dyDescent="0.3">
      <c r="A30" t="s">
        <v>41</v>
      </c>
      <c r="B30">
        <v>170</v>
      </c>
      <c r="C30" t="s">
        <v>839</v>
      </c>
      <c r="D30" t="s">
        <v>555</v>
      </c>
      <c r="E30" t="str">
        <f>HYPERLINK("file:///D:/Work/CharteredSecretary_Archive/Scripts/Links/open_2025_05_170_Advisory_on_Case_Insensitivity.html", "Open")</f>
        <v>Open</v>
      </c>
    </row>
    <row r="31" spans="1:5" x14ac:dyDescent="0.3">
      <c r="A31" t="s">
        <v>41</v>
      </c>
      <c r="B31">
        <v>170</v>
      </c>
      <c r="C31" t="s">
        <v>840</v>
      </c>
      <c r="D31" t="s">
        <v>555</v>
      </c>
      <c r="E31" t="str">
        <f>HYPERLINK("file:///D:/Work/CharteredSecretary_Archive/Scripts/Links/open_2025_05_170_Advisory_on_reporting_values_i.html", "Open")</f>
        <v>Open</v>
      </c>
    </row>
    <row r="32" spans="1:5" x14ac:dyDescent="0.3">
      <c r="A32" t="s">
        <v>71</v>
      </c>
      <c r="B32">
        <v>144</v>
      </c>
      <c r="C32" t="s">
        <v>841</v>
      </c>
      <c r="D32" t="s">
        <v>65</v>
      </c>
      <c r="E32" t="str">
        <f>HYPERLINK("file:///D:/Work/CharteredSecretary_Archive/Scripts/Links/open_2025_04_144_Gold_Monetization_Scheme__GMS_.html", "Open")</f>
        <v>Open</v>
      </c>
    </row>
    <row r="33" spans="1:5" x14ac:dyDescent="0.3">
      <c r="A33" t="s">
        <v>71</v>
      </c>
      <c r="B33">
        <v>145</v>
      </c>
      <c r="C33" t="s">
        <v>842</v>
      </c>
      <c r="D33" t="s">
        <v>65</v>
      </c>
      <c r="E33" t="str">
        <f>HYPERLINK("file:///D:/Work/CharteredSecretary_Archive/Scripts/Links/open_2025_04_145_Master_Directions___Reserve_Ba.html", "Open")</f>
        <v>Open</v>
      </c>
    </row>
    <row r="34" spans="1:5" x14ac:dyDescent="0.3">
      <c r="A34" t="s">
        <v>71</v>
      </c>
      <c r="B34">
        <v>158</v>
      </c>
      <c r="C34" t="s">
        <v>843</v>
      </c>
      <c r="D34" t="s">
        <v>555</v>
      </c>
      <c r="E34" t="str">
        <f>HYPERLINK("file:///D:/Work/CharteredSecretary_Archive/Scripts/Links/open_2025_04_158_Advisor_y__Enhancements_in_Bio.html", "Open")</f>
        <v>Open</v>
      </c>
    </row>
    <row r="35" spans="1:5" x14ac:dyDescent="0.3">
      <c r="A35" t="s">
        <v>97</v>
      </c>
      <c r="B35">
        <v>152</v>
      </c>
      <c r="C35" t="s">
        <v>844</v>
      </c>
      <c r="D35" t="s">
        <v>812</v>
      </c>
      <c r="E35" t="str">
        <f>HYPERLINK("file:///D:/Work/CharteredSecretary_Archive/Scripts/Links/open_2025_03_152_The_Companies__Prospectus_and_.html", "Open")</f>
        <v>Open</v>
      </c>
    </row>
    <row r="36" spans="1:5" x14ac:dyDescent="0.3">
      <c r="A36" t="s">
        <v>97</v>
      </c>
      <c r="B36">
        <v>153</v>
      </c>
      <c r="C36" t="s">
        <v>845</v>
      </c>
      <c r="D36" t="s">
        <v>812</v>
      </c>
      <c r="E36" t="str">
        <f>HYPERLINK("file:///D:/Work/CharteredSecretary_Archive/Scripts/Links/open_2025_03_153_Timelines_for_deployment_of_fu.html", "Open")</f>
        <v>Open</v>
      </c>
    </row>
    <row r="37" spans="1:5" x14ac:dyDescent="0.3">
      <c r="A37" t="s">
        <v>97</v>
      </c>
      <c r="B37">
        <v>154</v>
      </c>
      <c r="C37" t="s">
        <v>846</v>
      </c>
      <c r="D37" t="s">
        <v>267</v>
      </c>
      <c r="E37" t="str">
        <f>HYPERLINK("file:///D:/Work/CharteredSecretary_Archive/Scripts/Links/open_2025_03_154_Opening_of_Demat_Account_in_th.html", "Open")</f>
        <v>Open</v>
      </c>
    </row>
    <row r="38" spans="1:5" x14ac:dyDescent="0.3">
      <c r="A38" t="s">
        <v>97</v>
      </c>
      <c r="B38">
        <v>165</v>
      </c>
      <c r="C38" t="s">
        <v>847</v>
      </c>
      <c r="D38" t="s">
        <v>65</v>
      </c>
      <c r="E38" t="str">
        <f>HYPERLINK("file:///D:/Work/CharteredSecretary_Archive/Scripts/Links/open_2025_03_165_Foreign_Exchange_Management__M.html", "Open")</f>
        <v>Open</v>
      </c>
    </row>
    <row r="39" spans="1:5" x14ac:dyDescent="0.3">
      <c r="A39" t="s">
        <v>97</v>
      </c>
      <c r="B39">
        <v>174</v>
      </c>
      <c r="C39" t="s">
        <v>848</v>
      </c>
      <c r="D39" t="s">
        <v>555</v>
      </c>
      <c r="E39" t="str">
        <f>HYPERLINK("file:///D:/Work/CharteredSecretary_Archive/Scripts/Links/open_2025_03_174_ADVISORY_ON_E_WAY_BILL_GENERAT.html", "Open")</f>
        <v>Open</v>
      </c>
    </row>
    <row r="40" spans="1:5" x14ac:dyDescent="0.3">
      <c r="A40" t="s">
        <v>97</v>
      </c>
      <c r="B40">
        <v>174</v>
      </c>
      <c r="C40" t="s">
        <v>849</v>
      </c>
      <c r="D40" t="s">
        <v>555</v>
      </c>
      <c r="E40" t="str">
        <f>HYPERLINK("file:///D:/Work/CharteredSecretary_Archive/Scripts/Links/open_2025_03_174_ADVISORY_FOR_GST_REGISTRATION_.html", "Open")</f>
        <v>Open</v>
      </c>
    </row>
    <row r="41" spans="1:5" x14ac:dyDescent="0.3">
      <c r="A41" t="s">
        <v>123</v>
      </c>
      <c r="B41">
        <v>120</v>
      </c>
      <c r="C41" t="s">
        <v>850</v>
      </c>
      <c r="D41" t="s">
        <v>812</v>
      </c>
      <c r="E41" t="str">
        <f>HYPERLINK("file:///D:/Work/CharteredSecretary_Archive/Scripts/Links/open_2025_02_120_Guidelines_For_Funding_Researc.html", "Open")</f>
        <v>Open</v>
      </c>
    </row>
    <row r="42" spans="1:5" x14ac:dyDescent="0.3">
      <c r="A42" t="s">
        <v>123</v>
      </c>
      <c r="B42">
        <v>129</v>
      </c>
      <c r="C42" t="s">
        <v>851</v>
      </c>
      <c r="D42" t="s">
        <v>65</v>
      </c>
      <c r="E42" t="str">
        <f>HYPERLINK("file:///D:/Work/CharteredSecretary_Archive/Scripts/Links/open_2025_02_129_Foreign_Exchange_Management__F.html", "Open")</f>
        <v>Open</v>
      </c>
    </row>
    <row r="43" spans="1:5" x14ac:dyDescent="0.3">
      <c r="A43" t="s">
        <v>123</v>
      </c>
      <c r="B43">
        <v>129</v>
      </c>
      <c r="C43" t="s">
        <v>852</v>
      </c>
      <c r="D43" t="s">
        <v>65</v>
      </c>
      <c r="E43" t="str">
        <f>HYPERLINK("file:///D:/Work/CharteredSecretary_Archive/Scripts/Links/open_2025_02_129_Foreign_Exchange_Management__M.html", "Open")</f>
        <v>Open</v>
      </c>
    </row>
    <row r="44" spans="1:5" x14ac:dyDescent="0.3">
      <c r="A44" t="s">
        <v>123</v>
      </c>
      <c r="B44">
        <v>130</v>
      </c>
      <c r="C44" t="s">
        <v>853</v>
      </c>
      <c r="D44" t="s">
        <v>65</v>
      </c>
      <c r="E44" t="str">
        <f>HYPERLINK("file:///D:/Work/CharteredSecretary_Archive/Scripts/Links/open_2025_02_130_Master_Direction___Reserve_Ban.html", "Open")</f>
        <v>Open</v>
      </c>
    </row>
    <row r="45" spans="1:5" x14ac:dyDescent="0.3">
      <c r="A45" t="s">
        <v>123</v>
      </c>
      <c r="B45">
        <v>138</v>
      </c>
      <c r="C45" t="s">
        <v>854</v>
      </c>
      <c r="D45" t="s">
        <v>555</v>
      </c>
      <c r="E45" t="str">
        <f>HYPERLINK("file:///D:/Work/CharteredSecretary_Archive/Scripts/Links/open_2025_02_138_ENABLING_APPLICATION_FOR_RECTI.html", "Open")</f>
        <v>Open</v>
      </c>
    </row>
    <row r="46" spans="1:5" x14ac:dyDescent="0.3">
      <c r="A46" t="s">
        <v>123</v>
      </c>
      <c r="B46">
        <v>139</v>
      </c>
      <c r="C46" t="s">
        <v>855</v>
      </c>
      <c r="D46" t="s">
        <v>555</v>
      </c>
      <c r="E46" t="str">
        <f>HYPERLINK("file:///D:/Work/CharteredSecretary_Archive/Scripts/Links/open_2025_02_139_IMPLEMENTATION_OF_MANDATORY_HS.html", "Open")</f>
        <v>Open</v>
      </c>
    </row>
    <row r="47" spans="1:5" x14ac:dyDescent="0.3">
      <c r="A47" t="s">
        <v>123</v>
      </c>
      <c r="B47">
        <v>140</v>
      </c>
      <c r="C47" t="s">
        <v>856</v>
      </c>
      <c r="D47" t="s">
        <v>555</v>
      </c>
      <c r="E47" t="str">
        <f>HYPERLINK("file:///D:/Work/CharteredSecretary_Archive/Scripts/Links/open_2025_02_140_ATTENTION___HARD_LOCKING_OF_AU.html", "Open")</f>
        <v>Open</v>
      </c>
    </row>
    <row r="48" spans="1:5" x14ac:dyDescent="0.3">
      <c r="A48" t="s">
        <v>147</v>
      </c>
      <c r="B48">
        <v>156</v>
      </c>
      <c r="C48" t="s">
        <v>857</v>
      </c>
      <c r="D48" t="s">
        <v>812</v>
      </c>
      <c r="E48" t="str">
        <f>HYPERLINK("file:///D:/Work/CharteredSecretary_Archive/Scripts/Links/open_2025_01_156_The_Companies__Accounts__Secon.html", "Open")</f>
        <v>Open</v>
      </c>
    </row>
    <row r="49" spans="1:5" x14ac:dyDescent="0.3">
      <c r="A49" t="s">
        <v>147</v>
      </c>
      <c r="B49">
        <v>157</v>
      </c>
      <c r="C49" t="s">
        <v>858</v>
      </c>
      <c r="D49" t="s">
        <v>267</v>
      </c>
      <c r="E49" t="str">
        <f>HYPERLINK("file:///D:/Work/CharteredSecretary_Archive/Scripts/Links/open_2025_01_157_Introduction_of_a_Mutual_Funds.html", "Open")</f>
        <v>Open</v>
      </c>
    </row>
    <row r="50" spans="1:5" x14ac:dyDescent="0.3">
      <c r="A50" t="s">
        <v>147</v>
      </c>
      <c r="B50">
        <v>178</v>
      </c>
      <c r="C50" t="s">
        <v>859</v>
      </c>
      <c r="D50" t="s">
        <v>555</v>
      </c>
      <c r="E50" t="str">
        <f>HYPERLINK("file:///D:/Work/CharteredSecretary_Archive/Scripts/Links/open_2025_01_178_ADVISORY_ON_MANDATORY_SEQUENTI.html", "Open")</f>
        <v>Open</v>
      </c>
    </row>
    <row r="51" spans="1:5" x14ac:dyDescent="0.3">
      <c r="A51" t="s">
        <v>180</v>
      </c>
      <c r="B51">
        <v>140</v>
      </c>
      <c r="C51" t="s">
        <v>860</v>
      </c>
      <c r="D51" t="s">
        <v>555</v>
      </c>
      <c r="E51" t="str">
        <f>HYPERLINK("file:///D:/Work/CharteredSecretary_Archive/Scripts/Links/open_2024_12_140_ADVISORY__TIME_LIMIT_FOR_REPOR.html", "Open")</f>
        <v>Open</v>
      </c>
    </row>
    <row r="52" spans="1:5" x14ac:dyDescent="0.3">
      <c r="A52" t="s">
        <v>180</v>
      </c>
      <c r="B52">
        <v>140</v>
      </c>
      <c r="C52" t="s">
        <v>861</v>
      </c>
      <c r="D52" t="s">
        <v>555</v>
      </c>
      <c r="E52" t="str">
        <f>HYPERLINK("file:///D:/Work/CharteredSecretary_Archive/Scripts/Links/open_2024_12_140_ADVISORY_FOR_FORM_GST_DRC_03A.html", "Open")</f>
        <v>Open</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heetViews>
  <sheetFormatPr defaultRowHeight="14.4" x14ac:dyDescent="0.3"/>
  <sheetData>
    <row r="1" spans="1:7" x14ac:dyDescent="0.3">
      <c r="A1" s="1" t="s">
        <v>0</v>
      </c>
      <c r="B1" s="1" t="s">
        <v>1</v>
      </c>
      <c r="C1" s="1" t="s">
        <v>2</v>
      </c>
      <c r="D1" s="1" t="s">
        <v>4</v>
      </c>
      <c r="E1" s="1" t="s">
        <v>862</v>
      </c>
      <c r="F1" s="1" t="s">
        <v>863</v>
      </c>
      <c r="G1" s="1" t="s">
        <v>6</v>
      </c>
    </row>
    <row r="2" spans="1:7" x14ac:dyDescent="0.3">
      <c r="A2" t="s">
        <v>7</v>
      </c>
      <c r="B2">
        <v>168</v>
      </c>
      <c r="C2" t="s">
        <v>864</v>
      </c>
      <c r="D2">
        <v>134</v>
      </c>
      <c r="E2" t="s">
        <v>865</v>
      </c>
      <c r="F2" t="s">
        <v>866</v>
      </c>
      <c r="G2" t="str">
        <f>HYPERLINK("file:///D:/Work/CharteredSecretary_Archive/Scripts/Links/open_2025_06_168_Adjudication_order_for_violati.html", "Open")</f>
        <v>Open</v>
      </c>
    </row>
    <row r="3" spans="1:7" x14ac:dyDescent="0.3">
      <c r="A3" t="s">
        <v>7</v>
      </c>
      <c r="B3">
        <v>168</v>
      </c>
      <c r="C3" t="s">
        <v>867</v>
      </c>
      <c r="D3">
        <v>29</v>
      </c>
      <c r="E3" t="s">
        <v>868</v>
      </c>
      <c r="F3" t="s">
        <v>869</v>
      </c>
      <c r="G3" t="str">
        <f>HYPERLINK("file:///D:/Work/CharteredSecretary_Archive/Scripts/Links/open_2025_06_168_Adjudication_order_for_violati.html", "Open")</f>
        <v>Open</v>
      </c>
    </row>
    <row r="4" spans="1:7" x14ac:dyDescent="0.3">
      <c r="A4" t="s">
        <v>7</v>
      </c>
      <c r="B4">
        <v>168</v>
      </c>
      <c r="C4" t="s">
        <v>870</v>
      </c>
      <c r="D4">
        <v>203</v>
      </c>
      <c r="E4" t="s">
        <v>865</v>
      </c>
      <c r="F4" t="s">
        <v>871</v>
      </c>
      <c r="G4" t="str">
        <f>HYPERLINK("file:///D:/Work/CharteredSecretary_Archive/Scripts/Links/open_2025_06_168_Adjudication_order_for_violati.html", "Open")</f>
        <v>Open</v>
      </c>
    </row>
    <row r="5" spans="1:7" x14ac:dyDescent="0.3">
      <c r="A5" t="s">
        <v>7</v>
      </c>
      <c r="B5">
        <v>168</v>
      </c>
      <c r="C5" t="s">
        <v>872</v>
      </c>
      <c r="D5">
        <v>12</v>
      </c>
      <c r="E5" t="s">
        <v>873</v>
      </c>
      <c r="F5" t="s">
        <v>874</v>
      </c>
      <c r="G5" t="str">
        <f>HYPERLINK("file:///D:/Work/CharteredSecretary_Archive/Scripts/Links/open_2025_06_168_Adjudication_order_for_violati.html", "Open")</f>
        <v>Open</v>
      </c>
    </row>
    <row r="6" spans="1:7" x14ac:dyDescent="0.3">
      <c r="A6" t="s">
        <v>7</v>
      </c>
      <c r="B6">
        <v>169</v>
      </c>
      <c r="C6" t="s">
        <v>875</v>
      </c>
      <c r="D6">
        <v>12</v>
      </c>
      <c r="E6" t="s">
        <v>873</v>
      </c>
      <c r="F6" t="s">
        <v>876</v>
      </c>
      <c r="G6" t="str">
        <f t="shared" ref="G6:G13" si="0">HYPERLINK("file:///D:/Work/CharteredSecretary_Archive/Scripts/Links/open_2025_06_169_Adjudication_order_for_violati.html", "Open")</f>
        <v>Open</v>
      </c>
    </row>
    <row r="7" spans="1:7" x14ac:dyDescent="0.3">
      <c r="A7" t="s">
        <v>7</v>
      </c>
      <c r="B7">
        <v>169</v>
      </c>
      <c r="C7" t="s">
        <v>877</v>
      </c>
      <c r="D7">
        <v>158</v>
      </c>
      <c r="E7" t="s">
        <v>878</v>
      </c>
      <c r="F7" t="s">
        <v>879</v>
      </c>
      <c r="G7" t="str">
        <f t="shared" si="0"/>
        <v>Open</v>
      </c>
    </row>
    <row r="8" spans="1:7" x14ac:dyDescent="0.3">
      <c r="A8" t="s">
        <v>7</v>
      </c>
      <c r="B8">
        <v>169</v>
      </c>
      <c r="C8" t="s">
        <v>880</v>
      </c>
      <c r="D8">
        <v>158</v>
      </c>
      <c r="E8" t="s">
        <v>878</v>
      </c>
      <c r="F8" t="s">
        <v>881</v>
      </c>
      <c r="G8" t="str">
        <f t="shared" si="0"/>
        <v>Open</v>
      </c>
    </row>
    <row r="9" spans="1:7" x14ac:dyDescent="0.3">
      <c r="A9" t="s">
        <v>7</v>
      </c>
      <c r="B9">
        <v>169</v>
      </c>
      <c r="C9" t="s">
        <v>882</v>
      </c>
      <c r="D9">
        <v>12</v>
      </c>
      <c r="E9" t="s">
        <v>878</v>
      </c>
      <c r="F9" t="s">
        <v>883</v>
      </c>
      <c r="G9" t="str">
        <f t="shared" si="0"/>
        <v>Open</v>
      </c>
    </row>
    <row r="10" spans="1:7" x14ac:dyDescent="0.3">
      <c r="A10" t="s">
        <v>7</v>
      </c>
      <c r="B10">
        <v>169</v>
      </c>
      <c r="C10" t="s">
        <v>884</v>
      </c>
      <c r="D10">
        <v>118</v>
      </c>
      <c r="E10" t="s">
        <v>878</v>
      </c>
      <c r="F10" t="s">
        <v>885</v>
      </c>
      <c r="G10" t="str">
        <f t="shared" si="0"/>
        <v>Open</v>
      </c>
    </row>
    <row r="11" spans="1:7" x14ac:dyDescent="0.3">
      <c r="A11" t="s">
        <v>7</v>
      </c>
      <c r="B11">
        <v>169</v>
      </c>
      <c r="C11" t="s">
        <v>886</v>
      </c>
      <c r="D11">
        <v>203</v>
      </c>
      <c r="E11" t="s">
        <v>887</v>
      </c>
      <c r="F11" t="s">
        <v>888</v>
      </c>
      <c r="G11" t="str">
        <f t="shared" si="0"/>
        <v>Open</v>
      </c>
    </row>
    <row r="12" spans="1:7" x14ac:dyDescent="0.3">
      <c r="A12" t="s">
        <v>7</v>
      </c>
      <c r="B12">
        <v>169</v>
      </c>
      <c r="C12" t="s">
        <v>889</v>
      </c>
      <c r="D12">
        <v>203</v>
      </c>
      <c r="E12" t="s">
        <v>887</v>
      </c>
      <c r="F12" t="s">
        <v>890</v>
      </c>
      <c r="G12" t="str">
        <f t="shared" si="0"/>
        <v>Open</v>
      </c>
    </row>
    <row r="13" spans="1:7" x14ac:dyDescent="0.3">
      <c r="A13" t="s">
        <v>7</v>
      </c>
      <c r="B13">
        <v>169</v>
      </c>
      <c r="C13" t="s">
        <v>891</v>
      </c>
      <c r="D13">
        <v>203</v>
      </c>
      <c r="E13" t="s">
        <v>887</v>
      </c>
      <c r="F13" t="s">
        <v>892</v>
      </c>
      <c r="G13" t="str">
        <f t="shared" si="0"/>
        <v>Open</v>
      </c>
    </row>
    <row r="14" spans="1:7" x14ac:dyDescent="0.3">
      <c r="A14" t="s">
        <v>41</v>
      </c>
      <c r="B14">
        <v>179</v>
      </c>
      <c r="C14" t="s">
        <v>893</v>
      </c>
      <c r="D14">
        <v>12</v>
      </c>
      <c r="E14" t="s">
        <v>868</v>
      </c>
      <c r="F14" t="s">
        <v>894</v>
      </c>
      <c r="G14" t="str">
        <f t="shared" ref="G14:G20" si="1">HYPERLINK("file:///D:/Work/CharteredSecretary_Archive/Scripts/Links/open_2025_05_179_Adjudication_Order_for_violati.html", "Open")</f>
        <v>Open</v>
      </c>
    </row>
    <row r="15" spans="1:7" x14ac:dyDescent="0.3">
      <c r="A15" t="s">
        <v>41</v>
      </c>
      <c r="B15">
        <v>179</v>
      </c>
      <c r="C15" t="s">
        <v>895</v>
      </c>
      <c r="D15">
        <v>12</v>
      </c>
      <c r="E15" t="s">
        <v>873</v>
      </c>
      <c r="F15" t="s">
        <v>896</v>
      </c>
      <c r="G15" t="str">
        <f t="shared" si="1"/>
        <v>Open</v>
      </c>
    </row>
    <row r="16" spans="1:7" x14ac:dyDescent="0.3">
      <c r="A16" t="s">
        <v>41</v>
      </c>
      <c r="B16">
        <v>179</v>
      </c>
      <c r="C16" t="s">
        <v>897</v>
      </c>
      <c r="D16">
        <v>12</v>
      </c>
      <c r="E16" t="s">
        <v>873</v>
      </c>
      <c r="F16" t="s">
        <v>898</v>
      </c>
      <c r="G16" t="str">
        <f t="shared" si="1"/>
        <v>Open</v>
      </c>
    </row>
    <row r="17" spans="1:7" x14ac:dyDescent="0.3">
      <c r="A17" t="s">
        <v>41</v>
      </c>
      <c r="B17">
        <v>179</v>
      </c>
      <c r="C17" t="s">
        <v>899</v>
      </c>
      <c r="D17">
        <v>155</v>
      </c>
      <c r="E17" t="s">
        <v>873</v>
      </c>
      <c r="F17" t="s">
        <v>900</v>
      </c>
      <c r="G17" t="str">
        <f t="shared" si="1"/>
        <v>Open</v>
      </c>
    </row>
    <row r="18" spans="1:7" x14ac:dyDescent="0.3">
      <c r="A18" t="s">
        <v>41</v>
      </c>
      <c r="B18">
        <v>179</v>
      </c>
      <c r="C18" t="s">
        <v>901</v>
      </c>
      <c r="D18">
        <v>90</v>
      </c>
      <c r="E18" t="s">
        <v>902</v>
      </c>
      <c r="F18" t="s">
        <v>903</v>
      </c>
      <c r="G18" t="str">
        <f t="shared" si="1"/>
        <v>Open</v>
      </c>
    </row>
    <row r="19" spans="1:7" x14ac:dyDescent="0.3">
      <c r="A19" t="s">
        <v>41</v>
      </c>
      <c r="B19">
        <v>179</v>
      </c>
      <c r="C19" t="s">
        <v>904</v>
      </c>
      <c r="D19">
        <v>155</v>
      </c>
      <c r="E19" t="s">
        <v>905</v>
      </c>
      <c r="F19" t="s">
        <v>906</v>
      </c>
      <c r="G19" t="str">
        <f t="shared" si="1"/>
        <v>Open</v>
      </c>
    </row>
    <row r="20" spans="1:7" x14ac:dyDescent="0.3">
      <c r="A20" t="s">
        <v>41</v>
      </c>
      <c r="B20">
        <v>179</v>
      </c>
      <c r="C20" t="s">
        <v>907</v>
      </c>
      <c r="D20">
        <v>12</v>
      </c>
      <c r="E20" t="s">
        <v>908</v>
      </c>
      <c r="F20" t="s">
        <v>909</v>
      </c>
      <c r="G20" t="str">
        <f t="shared" si="1"/>
        <v>Open</v>
      </c>
    </row>
    <row r="21" spans="1:7" x14ac:dyDescent="0.3">
      <c r="A21" t="s">
        <v>41</v>
      </c>
      <c r="B21">
        <v>180</v>
      </c>
      <c r="C21" t="s">
        <v>910</v>
      </c>
      <c r="D21">
        <v>158</v>
      </c>
      <c r="E21" t="s">
        <v>908</v>
      </c>
      <c r="F21" t="s">
        <v>911</v>
      </c>
      <c r="G21" t="str">
        <f>HYPERLINK("file:///D:/Work/CharteredSecretary_Archive/Scripts/Links/open_2025_05_180_Adjudication_Order_for_violati.html", "Open")</f>
        <v>Open</v>
      </c>
    </row>
    <row r="22" spans="1:7" x14ac:dyDescent="0.3">
      <c r="A22" t="s">
        <v>41</v>
      </c>
      <c r="B22">
        <v>180</v>
      </c>
      <c r="C22" t="s">
        <v>912</v>
      </c>
      <c r="D22">
        <v>143</v>
      </c>
      <c r="E22" t="s">
        <v>887</v>
      </c>
      <c r="F22" t="s">
        <v>913</v>
      </c>
      <c r="G22" t="str">
        <f>HYPERLINK("file:///D:/Work/CharteredSecretary_Archive/Scripts/Links/open_2025_05_180_Adjudication_Order_for_violati.html", "Open")</f>
        <v>Open</v>
      </c>
    </row>
    <row r="23" spans="1:7" x14ac:dyDescent="0.3">
      <c r="A23" t="s">
        <v>41</v>
      </c>
      <c r="B23">
        <v>180</v>
      </c>
      <c r="C23" t="s">
        <v>914</v>
      </c>
      <c r="D23">
        <v>143</v>
      </c>
      <c r="E23" t="s">
        <v>887</v>
      </c>
      <c r="F23" t="s">
        <v>915</v>
      </c>
      <c r="G23" t="str">
        <f>HYPERLINK("file:///D:/Work/CharteredSecretary_Archive/Scripts/Links/open_2025_05_180_Adjudication_Order_for_violati.html", "Open")</f>
        <v>Open</v>
      </c>
    </row>
    <row r="24" spans="1:7" x14ac:dyDescent="0.3">
      <c r="A24" t="s">
        <v>41</v>
      </c>
      <c r="B24">
        <v>180</v>
      </c>
      <c r="C24" t="s">
        <v>916</v>
      </c>
      <c r="D24">
        <v>143</v>
      </c>
      <c r="E24" t="s">
        <v>887</v>
      </c>
      <c r="F24" t="s">
        <v>917</v>
      </c>
      <c r="G24" t="str">
        <f>HYPERLINK("file:///D:/Work/CharteredSecretary_Archive/Scripts/Links/open_2025_05_180_Adjudication_Order_for_violati.html", "Open")</f>
        <v>Open</v>
      </c>
    </row>
    <row r="25" spans="1:7" x14ac:dyDescent="0.3">
      <c r="A25" t="s">
        <v>41</v>
      </c>
      <c r="B25">
        <v>181</v>
      </c>
      <c r="C25" t="s">
        <v>918</v>
      </c>
      <c r="D25">
        <v>203</v>
      </c>
      <c r="E25" t="s">
        <v>887</v>
      </c>
      <c r="F25" t="s">
        <v>919</v>
      </c>
      <c r="G25" t="str">
        <f>HYPERLINK("file:///D:/Work/CharteredSecretary_Archive/Scripts/Links/open_2025_05_181_Adjudication_Order_for_violati.html", "Open")</f>
        <v>Open</v>
      </c>
    </row>
    <row r="26" spans="1:7" x14ac:dyDescent="0.3">
      <c r="A26" t="s">
        <v>41</v>
      </c>
      <c r="B26">
        <v>181</v>
      </c>
      <c r="C26" t="s">
        <v>920</v>
      </c>
      <c r="D26">
        <v>155</v>
      </c>
      <c r="E26" t="s">
        <v>887</v>
      </c>
      <c r="F26" t="s">
        <v>921</v>
      </c>
      <c r="G26" t="str">
        <f>HYPERLINK("file:///D:/Work/CharteredSecretary_Archive/Scripts/Links/open_2025_05_181_Adjudication_Order_for_violati.html", "Open")</f>
        <v>Open</v>
      </c>
    </row>
    <row r="27" spans="1:7" x14ac:dyDescent="0.3">
      <c r="A27" t="s">
        <v>71</v>
      </c>
      <c r="B27">
        <v>169</v>
      </c>
      <c r="C27" t="s">
        <v>922</v>
      </c>
      <c r="D27">
        <v>90</v>
      </c>
      <c r="E27" t="s">
        <v>902</v>
      </c>
      <c r="F27" t="s">
        <v>923</v>
      </c>
      <c r="G27" t="str">
        <f t="shared" ref="G27:G34" si="2">HYPERLINK("file:///D:/Work/CharteredSecretary_Archive/Scripts/Links/open_2025_04_169_Adjudication_Order_for_violati.html", "Open")</f>
        <v>Open</v>
      </c>
    </row>
    <row r="28" spans="1:7" x14ac:dyDescent="0.3">
      <c r="A28" t="s">
        <v>71</v>
      </c>
      <c r="B28">
        <v>169</v>
      </c>
      <c r="C28" t="s">
        <v>924</v>
      </c>
      <c r="D28">
        <v>203</v>
      </c>
      <c r="E28" t="s">
        <v>887</v>
      </c>
      <c r="F28" t="s">
        <v>925</v>
      </c>
      <c r="G28" t="str">
        <f t="shared" si="2"/>
        <v>Open</v>
      </c>
    </row>
    <row r="29" spans="1:7" x14ac:dyDescent="0.3">
      <c r="A29" t="s">
        <v>71</v>
      </c>
      <c r="B29">
        <v>169</v>
      </c>
      <c r="C29" t="s">
        <v>926</v>
      </c>
      <c r="D29">
        <v>173</v>
      </c>
      <c r="E29" t="s">
        <v>887</v>
      </c>
      <c r="F29" t="s">
        <v>927</v>
      </c>
      <c r="G29" t="str">
        <f t="shared" si="2"/>
        <v>Open</v>
      </c>
    </row>
    <row r="30" spans="1:7" x14ac:dyDescent="0.3">
      <c r="A30" t="s">
        <v>71</v>
      </c>
      <c r="B30">
        <v>169</v>
      </c>
      <c r="C30" t="s">
        <v>928</v>
      </c>
      <c r="D30">
        <v>138</v>
      </c>
      <c r="E30" t="s">
        <v>887</v>
      </c>
      <c r="F30" t="s">
        <v>929</v>
      </c>
      <c r="G30" t="str">
        <f t="shared" si="2"/>
        <v>Open</v>
      </c>
    </row>
    <row r="31" spans="1:7" x14ac:dyDescent="0.3">
      <c r="A31" t="s">
        <v>71</v>
      </c>
      <c r="B31">
        <v>169</v>
      </c>
      <c r="C31" t="s">
        <v>930</v>
      </c>
      <c r="D31">
        <v>135</v>
      </c>
      <c r="E31" t="s">
        <v>887</v>
      </c>
      <c r="F31" t="s">
        <v>931</v>
      </c>
      <c r="G31" t="str">
        <f t="shared" si="2"/>
        <v>Open</v>
      </c>
    </row>
    <row r="32" spans="1:7" x14ac:dyDescent="0.3">
      <c r="A32" t="s">
        <v>71</v>
      </c>
      <c r="B32">
        <v>169</v>
      </c>
      <c r="C32" t="s">
        <v>932</v>
      </c>
      <c r="D32">
        <v>170</v>
      </c>
      <c r="E32" t="s">
        <v>887</v>
      </c>
      <c r="F32" t="s">
        <v>933</v>
      </c>
      <c r="G32" t="str">
        <f t="shared" si="2"/>
        <v>Open</v>
      </c>
    </row>
    <row r="33" spans="1:7" x14ac:dyDescent="0.3">
      <c r="A33" t="s">
        <v>71</v>
      </c>
      <c r="B33">
        <v>169</v>
      </c>
      <c r="C33" t="s">
        <v>934</v>
      </c>
      <c r="D33">
        <v>42</v>
      </c>
      <c r="E33" t="s">
        <v>887</v>
      </c>
      <c r="F33" t="s">
        <v>935</v>
      </c>
      <c r="G33" t="str">
        <f t="shared" si="2"/>
        <v>Open</v>
      </c>
    </row>
    <row r="34" spans="1:7" x14ac:dyDescent="0.3">
      <c r="A34" t="s">
        <v>71</v>
      </c>
      <c r="B34">
        <v>169</v>
      </c>
      <c r="C34" t="s">
        <v>936</v>
      </c>
      <c r="D34">
        <v>56</v>
      </c>
      <c r="E34" t="s">
        <v>887</v>
      </c>
      <c r="F34" t="s">
        <v>937</v>
      </c>
      <c r="G34" t="str">
        <f t="shared" si="2"/>
        <v>Open</v>
      </c>
    </row>
    <row r="35" spans="1:7" x14ac:dyDescent="0.3">
      <c r="A35" t="s">
        <v>97</v>
      </c>
      <c r="B35">
        <v>185</v>
      </c>
      <c r="C35" t="s">
        <v>938</v>
      </c>
      <c r="D35">
        <v>92</v>
      </c>
      <c r="E35" t="s">
        <v>939</v>
      </c>
      <c r="F35" t="s">
        <v>940</v>
      </c>
      <c r="G35" t="str">
        <f t="shared" ref="G35:G40" si="3">HYPERLINK("file:///D:/Work/CharteredSecretary_Archive/Scripts/Links/open_2025_03_185_Adjudication_Order_for_violati.html", "Open")</f>
        <v>Open</v>
      </c>
    </row>
    <row r="36" spans="1:7" x14ac:dyDescent="0.3">
      <c r="A36" t="s">
        <v>97</v>
      </c>
      <c r="B36">
        <v>185</v>
      </c>
      <c r="C36" t="s">
        <v>941</v>
      </c>
      <c r="D36">
        <v>12</v>
      </c>
      <c r="E36" t="s">
        <v>939</v>
      </c>
      <c r="F36" t="s">
        <v>942</v>
      </c>
      <c r="G36" t="str">
        <f t="shared" si="3"/>
        <v>Open</v>
      </c>
    </row>
    <row r="37" spans="1:7" x14ac:dyDescent="0.3">
      <c r="A37" t="s">
        <v>97</v>
      </c>
      <c r="B37">
        <v>185</v>
      </c>
      <c r="C37" t="s">
        <v>943</v>
      </c>
      <c r="D37">
        <v>137</v>
      </c>
      <c r="E37" t="s">
        <v>939</v>
      </c>
      <c r="F37" t="s">
        <v>944</v>
      </c>
      <c r="G37" t="str">
        <f t="shared" si="3"/>
        <v>Open</v>
      </c>
    </row>
    <row r="38" spans="1:7" x14ac:dyDescent="0.3">
      <c r="A38" t="s">
        <v>97</v>
      </c>
      <c r="B38">
        <v>185</v>
      </c>
      <c r="C38" t="s">
        <v>945</v>
      </c>
      <c r="D38">
        <v>158</v>
      </c>
      <c r="E38" t="s">
        <v>902</v>
      </c>
      <c r="F38" t="s">
        <v>946</v>
      </c>
      <c r="G38" t="str">
        <f t="shared" si="3"/>
        <v>Open</v>
      </c>
    </row>
    <row r="39" spans="1:7" x14ac:dyDescent="0.3">
      <c r="A39" t="s">
        <v>97</v>
      </c>
      <c r="B39">
        <v>185</v>
      </c>
      <c r="C39" t="s">
        <v>947</v>
      </c>
      <c r="D39">
        <v>158</v>
      </c>
      <c r="E39" t="s">
        <v>902</v>
      </c>
      <c r="F39" t="s">
        <v>948</v>
      </c>
      <c r="G39" t="str">
        <f t="shared" si="3"/>
        <v>Open</v>
      </c>
    </row>
    <row r="40" spans="1:7" x14ac:dyDescent="0.3">
      <c r="A40" t="s">
        <v>97</v>
      </c>
      <c r="B40">
        <v>185</v>
      </c>
      <c r="C40" t="s">
        <v>949</v>
      </c>
      <c r="D40">
        <v>12</v>
      </c>
      <c r="E40" t="s">
        <v>950</v>
      </c>
      <c r="F40" t="s">
        <v>951</v>
      </c>
      <c r="G40" t="str">
        <f t="shared" si="3"/>
        <v>Open</v>
      </c>
    </row>
    <row r="41" spans="1:7" x14ac:dyDescent="0.3">
      <c r="A41" t="s">
        <v>97</v>
      </c>
      <c r="B41">
        <v>186</v>
      </c>
      <c r="C41" t="s">
        <v>952</v>
      </c>
      <c r="D41">
        <v>117</v>
      </c>
      <c r="E41" t="s">
        <v>953</v>
      </c>
      <c r="F41" t="s">
        <v>954</v>
      </c>
      <c r="G41" t="str">
        <f>HYPERLINK("file:///D:/Work/CharteredSecretary_Archive/Scripts/Links/open_2025_03_186_Adjudication_order_for_violati.html", "Open")</f>
        <v>Open</v>
      </c>
    </row>
    <row r="42" spans="1:7" x14ac:dyDescent="0.3">
      <c r="A42" t="s">
        <v>97</v>
      </c>
      <c r="B42">
        <v>186</v>
      </c>
      <c r="C42" t="s">
        <v>955</v>
      </c>
      <c r="D42" t="s">
        <v>69</v>
      </c>
      <c r="E42" t="s">
        <v>873</v>
      </c>
      <c r="F42" t="s">
        <v>956</v>
      </c>
      <c r="G42" t="str">
        <f>HYPERLINK("file:///D:/Work/CharteredSecretary_Archive/Scripts/Links/open_2025_03_186_Adjudication_order_for_violati.html", "Open")</f>
        <v>Open</v>
      </c>
    </row>
    <row r="43" spans="1:7" x14ac:dyDescent="0.3">
      <c r="A43" t="s">
        <v>123</v>
      </c>
      <c r="B43">
        <v>150</v>
      </c>
      <c r="C43" t="s">
        <v>957</v>
      </c>
      <c r="D43">
        <v>92</v>
      </c>
      <c r="E43" t="s">
        <v>958</v>
      </c>
      <c r="F43" t="s">
        <v>959</v>
      </c>
      <c r="G43" t="str">
        <f>HYPERLINK("file:///D:/Work/CharteredSecretary_Archive/Scripts/Links/open_2025_02_150_Adjudication_order_for_violati.html", "Open")</f>
        <v>Open</v>
      </c>
    </row>
    <row r="44" spans="1:7" x14ac:dyDescent="0.3">
      <c r="A44" t="s">
        <v>123</v>
      </c>
      <c r="B44">
        <v>150</v>
      </c>
      <c r="C44" t="s">
        <v>960</v>
      </c>
      <c r="D44">
        <v>137</v>
      </c>
      <c r="E44" t="s">
        <v>958</v>
      </c>
      <c r="F44" t="s">
        <v>961</v>
      </c>
      <c r="G44" t="str">
        <f>HYPERLINK("file:///D:/Work/CharteredSecretary_Archive/Scripts/Links/open_2025_02_150_Adjudication_order_for_violati.html", "Open")</f>
        <v>Open</v>
      </c>
    </row>
    <row r="45" spans="1:7" x14ac:dyDescent="0.3">
      <c r="A45" t="s">
        <v>123</v>
      </c>
      <c r="B45">
        <v>150</v>
      </c>
      <c r="C45" t="s">
        <v>962</v>
      </c>
      <c r="D45">
        <v>118</v>
      </c>
      <c r="E45" t="s">
        <v>963</v>
      </c>
      <c r="F45" t="s">
        <v>964</v>
      </c>
      <c r="G45" t="str">
        <f>HYPERLINK("file:///D:/Work/CharteredSecretary_Archive/Scripts/Links/open_2025_02_150_Adjudication_order_for_violati.html", "Open")</f>
        <v>Open</v>
      </c>
    </row>
    <row r="46" spans="1:7" x14ac:dyDescent="0.3">
      <c r="A46" t="s">
        <v>123</v>
      </c>
      <c r="B46">
        <v>150</v>
      </c>
      <c r="C46" t="s">
        <v>965</v>
      </c>
      <c r="D46">
        <v>134</v>
      </c>
      <c r="E46" t="s">
        <v>963</v>
      </c>
      <c r="F46" t="s">
        <v>966</v>
      </c>
      <c r="G46" t="str">
        <f>HYPERLINK("file:///D:/Work/CharteredSecretary_Archive/Scripts/Links/open_2025_02_150_Adjudication_order_for_violati.html", "Open")</f>
        <v>Open</v>
      </c>
    </row>
    <row r="47" spans="1:7" x14ac:dyDescent="0.3">
      <c r="A47" t="s">
        <v>123</v>
      </c>
      <c r="B47">
        <v>151</v>
      </c>
      <c r="C47" t="s">
        <v>967</v>
      </c>
      <c r="D47">
        <v>140</v>
      </c>
      <c r="E47" t="s">
        <v>963</v>
      </c>
      <c r="F47" t="s">
        <v>968</v>
      </c>
      <c r="G47" t="str">
        <f>HYPERLINK("file:///D:/Work/CharteredSecretary_Archive/Scripts/Links/open_2025_02_151_Adjudication_order_for_violati.html", "Open")</f>
        <v>Open</v>
      </c>
    </row>
    <row r="48" spans="1:7" x14ac:dyDescent="0.3">
      <c r="A48" t="s">
        <v>123</v>
      </c>
      <c r="B48">
        <v>151</v>
      </c>
      <c r="C48" t="s">
        <v>969</v>
      </c>
      <c r="D48">
        <v>90</v>
      </c>
      <c r="E48" t="s">
        <v>963</v>
      </c>
      <c r="F48" t="s">
        <v>970</v>
      </c>
      <c r="G48" t="str">
        <f>HYPERLINK("file:///D:/Work/CharteredSecretary_Archive/Scripts/Links/open_2025_02_151_Adjudication_order_for_violati.html", "Open")</f>
        <v>Open</v>
      </c>
    </row>
    <row r="49" spans="1:7" x14ac:dyDescent="0.3">
      <c r="A49" t="s">
        <v>123</v>
      </c>
      <c r="B49">
        <v>151</v>
      </c>
      <c r="C49" t="s">
        <v>971</v>
      </c>
      <c r="D49" t="s">
        <v>972</v>
      </c>
      <c r="E49" t="s">
        <v>963</v>
      </c>
      <c r="F49" t="s">
        <v>973</v>
      </c>
      <c r="G49" t="str">
        <f>HYPERLINK("file:///D:/Work/CharteredSecretary_Archive/Scripts/Links/open_2025_02_151_Adjudication_order_for_violati.html", "Open")</f>
        <v>Open</v>
      </c>
    </row>
    <row r="50" spans="1:7" x14ac:dyDescent="0.3">
      <c r="A50" t="s">
        <v>123</v>
      </c>
      <c r="B50">
        <v>151</v>
      </c>
      <c r="C50" t="s">
        <v>974</v>
      </c>
      <c r="D50">
        <v>188</v>
      </c>
      <c r="E50" t="s">
        <v>963</v>
      </c>
      <c r="F50" t="s">
        <v>975</v>
      </c>
      <c r="G50" t="str">
        <f>HYPERLINK("file:///D:/Work/CharteredSecretary_Archive/Scripts/Links/open_2025_02_151_Adjudication_order_for_violati.html", "Open")</f>
        <v>Open</v>
      </c>
    </row>
    <row r="51" spans="1:7" x14ac:dyDescent="0.3">
      <c r="A51" t="s">
        <v>123</v>
      </c>
      <c r="B51">
        <v>155</v>
      </c>
      <c r="C51" t="s">
        <v>976</v>
      </c>
      <c r="D51">
        <v>158</v>
      </c>
      <c r="E51" t="s">
        <v>963</v>
      </c>
      <c r="F51" t="s">
        <v>977</v>
      </c>
      <c r="G51" t="str">
        <f>HYPERLINK("file:///D:/Work/CharteredSecretary_Archive/Scripts/Links/open_2025_02_155_Adjudication_order_for_violati.html", "Open")</f>
        <v>Open</v>
      </c>
    </row>
    <row r="52" spans="1:7" x14ac:dyDescent="0.3">
      <c r="A52" t="s">
        <v>123</v>
      </c>
      <c r="B52">
        <v>155</v>
      </c>
      <c r="C52" t="s">
        <v>978</v>
      </c>
      <c r="D52">
        <v>184</v>
      </c>
      <c r="E52" t="s">
        <v>963</v>
      </c>
      <c r="F52" t="s">
        <v>979</v>
      </c>
      <c r="G52" t="str">
        <f>HYPERLINK("file:///D:/Work/CharteredSecretary_Archive/Scripts/Links/open_2025_02_155_Adjudication_order_for_violati.html", "Open")</f>
        <v>Open</v>
      </c>
    </row>
    <row r="53" spans="1:7" x14ac:dyDescent="0.3">
      <c r="A53" t="s">
        <v>123</v>
      </c>
      <c r="B53">
        <v>157</v>
      </c>
      <c r="C53" t="s">
        <v>980</v>
      </c>
      <c r="D53">
        <v>179</v>
      </c>
      <c r="E53" t="s">
        <v>963</v>
      </c>
      <c r="F53" t="s">
        <v>981</v>
      </c>
      <c r="G53" t="str">
        <f>HYPERLINK("file:///D:/Work/CharteredSecretary_Archive/Scripts/Links/open_2025_02_157_Adjudication_order_for_violati.html", "Open")</f>
        <v>Open</v>
      </c>
    </row>
    <row r="54" spans="1:7" x14ac:dyDescent="0.3">
      <c r="A54" t="s">
        <v>123</v>
      </c>
      <c r="B54">
        <v>157</v>
      </c>
      <c r="C54" t="s">
        <v>982</v>
      </c>
      <c r="D54">
        <v>165</v>
      </c>
      <c r="E54" t="s">
        <v>868</v>
      </c>
      <c r="F54" t="s">
        <v>983</v>
      </c>
      <c r="G54" t="str">
        <f>HYPERLINK("file:///D:/Work/CharteredSecretary_Archive/Scripts/Links/open_2025_02_157_Adjudication_order_for_violati.html", "Open")</f>
        <v>Open</v>
      </c>
    </row>
    <row r="55" spans="1:7" x14ac:dyDescent="0.3">
      <c r="A55" t="s">
        <v>147</v>
      </c>
      <c r="B55">
        <v>187</v>
      </c>
      <c r="C55" t="s">
        <v>984</v>
      </c>
      <c r="D55">
        <v>118</v>
      </c>
      <c r="E55" t="s">
        <v>953</v>
      </c>
      <c r="F55" t="s">
        <v>985</v>
      </c>
      <c r="G55" t="str">
        <f>HYPERLINK("file:///D:/Work/CharteredSecretary_Archive/Scripts/Links/open_2025_01_187_Adjudication_order_for_violati.html", "Open")</f>
        <v>Open</v>
      </c>
    </row>
    <row r="56" spans="1:7" x14ac:dyDescent="0.3">
      <c r="A56" t="s">
        <v>147</v>
      </c>
      <c r="B56">
        <v>187</v>
      </c>
      <c r="C56" t="s">
        <v>986</v>
      </c>
      <c r="D56">
        <v>173</v>
      </c>
      <c r="E56" t="s">
        <v>987</v>
      </c>
      <c r="F56" t="s">
        <v>988</v>
      </c>
      <c r="G56" t="str">
        <f>HYPERLINK("file:///D:/Work/CharteredSecretary_Archive/Scripts/Links/open_2025_01_187_Adjudication_order_for_violati.html", "Open")</f>
        <v>Open</v>
      </c>
    </row>
    <row r="57" spans="1:7" x14ac:dyDescent="0.3">
      <c r="A57" t="s">
        <v>147</v>
      </c>
      <c r="B57">
        <v>189</v>
      </c>
      <c r="C57" t="s">
        <v>989</v>
      </c>
      <c r="D57">
        <v>135</v>
      </c>
      <c r="E57" t="s">
        <v>963</v>
      </c>
      <c r="F57" t="s">
        <v>990</v>
      </c>
      <c r="G57" t="str">
        <f>HYPERLINK("file:///D:/Work/CharteredSecretary_Archive/Scripts/Links/open_2025_01_189_Adjudication_order_for_violati.html", "Open")</f>
        <v>Open</v>
      </c>
    </row>
    <row r="58" spans="1:7" x14ac:dyDescent="0.3">
      <c r="A58" t="s">
        <v>147</v>
      </c>
      <c r="B58">
        <v>190</v>
      </c>
      <c r="C58" t="s">
        <v>991</v>
      </c>
      <c r="D58" t="s">
        <v>972</v>
      </c>
      <c r="E58" t="s">
        <v>963</v>
      </c>
      <c r="F58" t="s">
        <v>992</v>
      </c>
      <c r="G58" t="str">
        <f>HYPERLINK("file:///D:/Work/CharteredSecretary_Archive/Scripts/Links/open_2025_01_190_Adjudication_order_for_violati.html", "Open")</f>
        <v>Open</v>
      </c>
    </row>
    <row r="59" spans="1:7" x14ac:dyDescent="0.3">
      <c r="A59" t="s">
        <v>147</v>
      </c>
      <c r="B59">
        <v>191</v>
      </c>
      <c r="C59" t="s">
        <v>993</v>
      </c>
      <c r="D59">
        <v>62</v>
      </c>
      <c r="E59" t="s">
        <v>963</v>
      </c>
      <c r="F59" t="s">
        <v>994</v>
      </c>
      <c r="G59" t="str">
        <f>HYPERLINK("file:///D:/Work/CharteredSecretary_Archive/Scripts/Links/open_2025_01_191_Adjudication_order_for_violati.html", "Open")</f>
        <v>Open</v>
      </c>
    </row>
    <row r="60" spans="1:7" x14ac:dyDescent="0.3">
      <c r="A60" t="s">
        <v>147</v>
      </c>
      <c r="B60">
        <v>191</v>
      </c>
      <c r="C60" t="s">
        <v>995</v>
      </c>
      <c r="D60">
        <v>117</v>
      </c>
      <c r="E60" t="s">
        <v>953</v>
      </c>
      <c r="F60" t="s">
        <v>996</v>
      </c>
      <c r="G60" t="str">
        <f>HYPERLINK("file:///D:/Work/CharteredSecretary_Archive/Scripts/Links/open_2025_01_191_Adjudication_order_for_violati.html", "Open")</f>
        <v>Open</v>
      </c>
    </row>
    <row r="61" spans="1:7" x14ac:dyDescent="0.3">
      <c r="A61" t="s">
        <v>147</v>
      </c>
      <c r="B61">
        <v>191</v>
      </c>
      <c r="C61" t="s">
        <v>997</v>
      </c>
      <c r="D61" t="s">
        <v>998</v>
      </c>
      <c r="E61" t="s">
        <v>953</v>
      </c>
      <c r="F61" t="s">
        <v>999</v>
      </c>
      <c r="G61" t="str">
        <f>HYPERLINK("file:///D:/Work/CharteredSecretary_Archive/Scripts/Links/open_2025_01_191_Adjudication_order_for_violati.html", "Open")</f>
        <v>Open</v>
      </c>
    </row>
    <row r="62" spans="1:7" x14ac:dyDescent="0.3">
      <c r="A62" t="s">
        <v>196</v>
      </c>
      <c r="B62">
        <v>115</v>
      </c>
      <c r="C62" t="s">
        <v>1000</v>
      </c>
      <c r="D62">
        <v>14</v>
      </c>
      <c r="E62" t="s">
        <v>953</v>
      </c>
      <c r="F62" t="s">
        <v>1001</v>
      </c>
      <c r="G62" t="str">
        <f>HYPERLINK("file:///D:/Work/CharteredSecretary_Archive/Scripts/Links/open_2024_11_115_Adjudication_order_for_violati.html", "Open")</f>
        <v>Open</v>
      </c>
    </row>
    <row r="63" spans="1:7" x14ac:dyDescent="0.3">
      <c r="A63" t="s">
        <v>196</v>
      </c>
      <c r="B63">
        <v>119</v>
      </c>
      <c r="C63" t="s">
        <v>1002</v>
      </c>
      <c r="D63">
        <v>29</v>
      </c>
      <c r="E63" t="s">
        <v>1003</v>
      </c>
      <c r="F63" t="s">
        <v>1004</v>
      </c>
      <c r="G63" t="str">
        <f>HYPERLINK("file:///D:/Work/CharteredSecretary_Archive/Scripts/Links/open_2024_11_119_Adjudication_order_for_violati.html", "Open")</f>
        <v>Open</v>
      </c>
    </row>
    <row r="64" spans="1:7" x14ac:dyDescent="0.3">
      <c r="A64" t="s">
        <v>196</v>
      </c>
      <c r="B64">
        <v>119</v>
      </c>
      <c r="C64" t="s">
        <v>1005</v>
      </c>
      <c r="D64">
        <v>29</v>
      </c>
      <c r="E64" t="s">
        <v>939</v>
      </c>
      <c r="F64" t="s">
        <v>1006</v>
      </c>
      <c r="G64" t="str">
        <f>HYPERLINK("file:///D:/Work/CharteredSecretary_Archive/Scripts/Links/open_2024_11_119_Adjudication_order_for_violati.html", "Open")</f>
        <v>Open</v>
      </c>
    </row>
    <row r="65" spans="1:7" x14ac:dyDescent="0.3">
      <c r="A65" t="s">
        <v>196</v>
      </c>
      <c r="B65">
        <v>119</v>
      </c>
      <c r="C65" t="s">
        <v>1007</v>
      </c>
      <c r="D65">
        <v>101</v>
      </c>
      <c r="E65" t="s">
        <v>1008</v>
      </c>
      <c r="F65" t="s">
        <v>1009</v>
      </c>
      <c r="G65" t="str">
        <f>HYPERLINK("file:///D:/Work/CharteredSecretary_Archive/Scripts/Links/open_2024_11_119_Adjudication_order_for_violati.html", "Open")</f>
        <v>Open</v>
      </c>
    </row>
    <row r="66" spans="1:7" x14ac:dyDescent="0.3">
      <c r="A66" t="s">
        <v>213</v>
      </c>
      <c r="B66">
        <v>156</v>
      </c>
      <c r="C66" t="s">
        <v>1010</v>
      </c>
      <c r="D66">
        <v>405</v>
      </c>
      <c r="E66" t="s">
        <v>887</v>
      </c>
      <c r="F66" t="s">
        <v>1011</v>
      </c>
      <c r="G66" t="str">
        <f>HYPERLINK("file:///D:/Work/CharteredSecretary_Archive/Scripts/Links/open_2024_10_156_Adjudication_order_for_violati.html", "Open")</f>
        <v>Open</v>
      </c>
    </row>
    <row r="67" spans="1:7" x14ac:dyDescent="0.3">
      <c r="A67" t="s">
        <v>213</v>
      </c>
      <c r="B67">
        <v>157</v>
      </c>
      <c r="C67" t="s">
        <v>1012</v>
      </c>
      <c r="D67">
        <v>88</v>
      </c>
      <c r="E67" t="s">
        <v>908</v>
      </c>
      <c r="F67" t="s">
        <v>1013</v>
      </c>
      <c r="G67" t="str">
        <f>HYPERLINK("file:///D:/Work/CharteredSecretary_Archive/Scripts/Links/open_2024_10_157_Adjudication_order_for_violati.html", "Open")</f>
        <v>Open</v>
      </c>
    </row>
    <row r="68" spans="1:7" x14ac:dyDescent="0.3">
      <c r="A68" t="s">
        <v>213</v>
      </c>
      <c r="B68">
        <v>162</v>
      </c>
      <c r="C68" t="s">
        <v>1014</v>
      </c>
      <c r="D68">
        <v>82</v>
      </c>
      <c r="E68" t="s">
        <v>953</v>
      </c>
      <c r="F68" t="s">
        <v>1015</v>
      </c>
      <c r="G68" t="str">
        <f>HYPERLINK("file:///D:/Work/CharteredSecretary_Archive/Scripts/Links/open_2024_10_162_Adjudication_order_for_violati.html", "Open")</f>
        <v>Open</v>
      </c>
    </row>
    <row r="69" spans="1:7" x14ac:dyDescent="0.3">
      <c r="A69" t="s">
        <v>213</v>
      </c>
      <c r="B69">
        <v>167</v>
      </c>
      <c r="C69" t="s">
        <v>1016</v>
      </c>
      <c r="D69">
        <v>89</v>
      </c>
      <c r="E69" t="s">
        <v>1017</v>
      </c>
      <c r="F69" t="s">
        <v>1018</v>
      </c>
      <c r="G69" t="str">
        <f>HYPERLINK("file:///D:/Work/CharteredSecretary_Archive/Scripts/Links/open_2024_10_167_Adjudication_order_for_violati.html", "Open")</f>
        <v>Open</v>
      </c>
    </row>
    <row r="70" spans="1:7" x14ac:dyDescent="0.3">
      <c r="A70" t="s">
        <v>213</v>
      </c>
      <c r="B70">
        <v>167</v>
      </c>
      <c r="C70" t="s">
        <v>1019</v>
      </c>
      <c r="D70">
        <v>62</v>
      </c>
      <c r="E70" t="s">
        <v>1017</v>
      </c>
      <c r="F70" t="s">
        <v>1020</v>
      </c>
      <c r="G70" t="str">
        <f>HYPERLINK("file:///D:/Work/CharteredSecretary_Archive/Scripts/Links/open_2024_10_167_Adjudication_order_violation_o.html", "Open")</f>
        <v>Open</v>
      </c>
    </row>
    <row r="71" spans="1:7" x14ac:dyDescent="0.3">
      <c r="A71" t="s">
        <v>213</v>
      </c>
      <c r="B71">
        <v>167</v>
      </c>
      <c r="C71" t="s">
        <v>1021</v>
      </c>
      <c r="D71">
        <v>62</v>
      </c>
      <c r="E71" t="s">
        <v>1017</v>
      </c>
      <c r="F71" t="s">
        <v>1022</v>
      </c>
      <c r="G71" t="str">
        <f>HYPERLINK("file:///D:/Work/CharteredSecretary_Archive/Scripts/Links/open_2024_10_167_Adjudication_order_violation_o.html", "Open")</f>
        <v>Open</v>
      </c>
    </row>
    <row r="72" spans="1:7" x14ac:dyDescent="0.3">
      <c r="A72" t="s">
        <v>213</v>
      </c>
      <c r="B72">
        <v>169</v>
      </c>
      <c r="C72" t="s">
        <v>1023</v>
      </c>
      <c r="D72">
        <v>454</v>
      </c>
      <c r="E72" t="s">
        <v>1024</v>
      </c>
      <c r="F72" t="s">
        <v>1025</v>
      </c>
      <c r="G72" t="str">
        <f>HYPERLINK("file:///D:/Work/CharteredSecretary_Archive/Scripts/Links/open_2024_10_169_Adjudication_Order_under_secti.html", "Open")</f>
        <v>Open</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Judgements</vt:lpstr>
      <vt:lpstr>Updates</vt:lpstr>
      <vt:lpstr>ROC &amp; RD ADJUDICATION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cp:lastModifiedBy>
  <dcterms:created xsi:type="dcterms:W3CDTF">2025-06-23T19:08:54Z</dcterms:created>
  <dcterms:modified xsi:type="dcterms:W3CDTF">2025-06-24T04:22:53Z</dcterms:modified>
</cp:coreProperties>
</file>