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esktop\UofG\PhD\0. AOB&amp;NOB sim\SIM\Biofilm\0. AOBNOB.v2\NH3 conc\5mgL\"/>
    </mc:Choice>
  </mc:AlternateContent>
  <xr:revisionPtr revIDLastSave="0" documentId="13_ncr:1_{CEE31A20-4C8D-4936-8B34-9D3518C088B2}" xr6:coauthVersionLast="47" xr6:coauthVersionMax="47" xr10:uidLastSave="{00000000-0000-0000-0000-000000000000}"/>
  <bookViews>
    <workbookView xWindow="28680" yWindow="-120" windowWidth="29040" windowHeight="15840" firstSheet="1" activeTab="7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3" l="1"/>
  <c r="B2" i="22" s="1"/>
  <c r="B1" i="26"/>
  <c r="B7" i="25"/>
  <c r="B6" i="25"/>
  <c r="B13" i="27"/>
  <c r="B1" i="22" l="1"/>
  <c r="B6" i="22"/>
  <c r="B7" i="22"/>
  <c r="B5" i="22"/>
  <c r="B4" i="22"/>
  <c r="B8" i="27"/>
  <c r="B4" i="27" s="1"/>
  <c r="B7" i="27"/>
  <c r="B6" i="27"/>
  <c r="B5" i="27"/>
  <c r="B3" i="27"/>
  <c r="B10" i="27"/>
  <c r="B9" i="27"/>
  <c r="B2" i="27" l="1"/>
  <c r="B8" i="25"/>
  <c r="B7" i="26" s="1"/>
  <c r="B10" i="26" s="1"/>
  <c r="E4" i="13" l="1"/>
  <c r="B4" i="23"/>
  <c r="B7" i="28"/>
  <c r="B6" i="28"/>
  <c r="B5" i="28"/>
  <c r="B4" i="28"/>
  <c r="B3" i="28"/>
  <c r="B2" i="28"/>
  <c r="B1" i="28"/>
  <c r="B7" i="23" l="1"/>
  <c r="B8" i="22"/>
  <c r="B1" i="27"/>
  <c r="C4" i="13" l="1"/>
  <c r="B5" i="13"/>
  <c r="G5" i="13" l="1"/>
  <c r="C5" i="13"/>
  <c r="E3" i="13"/>
  <c r="D4" i="13" l="1"/>
  <c r="D3" i="13"/>
  <c r="C3" i="13"/>
  <c r="D2" i="13"/>
  <c r="B2" i="13"/>
  <c r="F2" i="13"/>
  <c r="B4" i="25"/>
  <c r="B3" i="25"/>
  <c r="B1" i="25" s="1"/>
  <c r="B2" i="25" s="1"/>
  <c r="B11" i="25" l="1"/>
  <c r="B10" i="25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2" i="26" l="1"/>
  <c r="B6" i="23" l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F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E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E4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H5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tc={269AB02B-145F-4CB9-B999-CD08ECF29CF1}</author>
    <author>tc={3B3C830D-778D-4DB0-BCA0-3134B74D532F}</author>
  </authors>
  <commentList>
    <comment ref="B7" authorId="0" shapeId="0" xr:uid="{269AB02B-145F-4CB9-B999-CD08ECF29CF1}">
      <text>
        <t>[Threaded comment]
Your version of Excel allows you to read this threaded comment; however, any edits to it will get removed if the file is opened in a newer version of Excel. Learn more: https://go.microsoft.com/fwlink/?linkid=870924
Comment:
    Xr = 3g/L (Biomass concentration in Nitrifying reactor)</t>
      </text>
    </comment>
    <comment ref="B10" authorId="1" shapeId="0" xr:uid="{3B3C830D-778D-4DB0-BCA0-3134B74D532F}">
      <text>
        <t>[Threaded comment]
Your version of Excel allows you to read this threaded comment; however, any edits to it will get removed if the file is opened in a newer version of Excel. Learn more: https://go.microsoft.com/fwlink/?linkid=870924
Comment:
    =(B7*1000)/0.01</t>
      </text>
    </comment>
  </commentList>
</comments>
</file>

<file path=xl/sharedStrings.xml><?xml version="1.0" encoding="utf-8"?>
<sst xmlns="http://schemas.openxmlformats.org/spreadsheetml/2006/main" count="438" uniqueCount="161">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</sst>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0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46" xfId="0" applyNumberFormat="1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5-24T21:16:50.59" personId="{5CC223E8-22CF-48C3-ABCE-0A00391E726E}" id="{269AB02B-145F-4CB9-B999-CD08ECF29CF1}">
    <text>Xr = 3g/L (Biomass concentration in Nitrifying reactor)</text>
  </threadedComment>
  <threadedComment ref="B10" dT="2021-05-24T21:17:38.85" personId="{5CC223E8-22CF-48C3-ABCE-0A00391E726E}" id="{3B3C830D-778D-4DB0-BCA0-3134B74D532F}">
    <text>=(B7*1000)/0.01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zoomScale="70" zoomScaleNormal="70" zoomScalePageLayoutView="125" workbookViewId="0">
      <selection activeCell="K17" sqref="K17:K33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37" t="s">
        <v>0</v>
      </c>
      <c r="T2" s="237"/>
      <c r="U2" s="237"/>
      <c r="V2" s="237"/>
      <c r="W2" s="237" t="s">
        <v>1</v>
      </c>
      <c r="X2" s="237"/>
      <c r="Y2" s="237"/>
      <c r="Z2" s="237"/>
      <c r="AA2" s="237" t="s">
        <v>2</v>
      </c>
      <c r="AB2" s="237"/>
      <c r="AC2" s="237"/>
      <c r="AD2" s="237"/>
      <c r="AE2" s="237" t="s">
        <v>3</v>
      </c>
      <c r="AF2" s="237"/>
      <c r="AG2" s="237"/>
      <c r="AH2" s="237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8" t="s">
        <v>54</v>
      </c>
      <c r="K17" s="241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39"/>
      <c r="K18" s="242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39"/>
      <c r="K19" s="242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39"/>
      <c r="K20" s="242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39"/>
      <c r="K21" s="242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39"/>
      <c r="K22" s="242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39"/>
      <c r="K23" s="242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39"/>
      <c r="K24" s="242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39"/>
      <c r="K25" s="242"/>
    </row>
    <row r="26" spans="2:36" ht="17.399999999999999" x14ac:dyDescent="0.3">
      <c r="B26" s="58"/>
      <c r="C26" s="58"/>
      <c r="D26" s="19"/>
      <c r="E26" s="19"/>
      <c r="F26" s="19"/>
      <c r="G26" s="59"/>
      <c r="J26" s="239"/>
      <c r="K26" s="242"/>
      <c r="N26" s="244" t="s">
        <v>64</v>
      </c>
      <c r="O26" s="245"/>
      <c r="P26" s="245"/>
      <c r="Q26" s="246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39"/>
      <c r="K27" s="242"/>
      <c r="N27" s="244" t="s">
        <v>66</v>
      </c>
      <c r="O27" s="245"/>
      <c r="P27" s="245"/>
      <c r="Q27" s="246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39"/>
      <c r="K28" s="242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39"/>
      <c r="K29" s="242"/>
    </row>
    <row r="30" spans="2:36" x14ac:dyDescent="0.3">
      <c r="J30" s="239"/>
      <c r="K30" s="242"/>
    </row>
    <row r="31" spans="2:36" x14ac:dyDescent="0.3">
      <c r="J31" s="239"/>
      <c r="K31" s="242"/>
    </row>
    <row r="32" spans="2:36" x14ac:dyDescent="0.3">
      <c r="J32" s="239"/>
      <c r="K32" s="242"/>
    </row>
    <row r="33" spans="10:26" ht="15" thickBot="1" x14ac:dyDescent="0.35">
      <c r="J33" s="240"/>
      <c r="K33" s="243"/>
    </row>
    <row r="34" spans="10:26" x14ac:dyDescent="0.3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3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3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3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" thickBot="1" x14ac:dyDescent="0.35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8" sqref="B8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8" t="s">
        <v>143</v>
      </c>
      <c r="B1" s="232">
        <f>1.957*10^(-9)*3600</f>
        <v>7.0452000000000007E-6</v>
      </c>
      <c r="C1" s="178" t="s">
        <v>144</v>
      </c>
    </row>
    <row r="2" spans="1:3" x14ac:dyDescent="0.25">
      <c r="A2" s="124" t="s">
        <v>145</v>
      </c>
      <c r="B2" s="181">
        <f>1.912*10^(-9)*3600</f>
        <v>6.8832000000000004E-6</v>
      </c>
      <c r="C2" s="177" t="s">
        <v>144</v>
      </c>
    </row>
    <row r="3" spans="1:3" x14ac:dyDescent="0.25">
      <c r="A3" s="124" t="s">
        <v>146</v>
      </c>
      <c r="B3" s="181">
        <f>1.902*10^(-9)*3600</f>
        <v>6.8471999999999994E-6</v>
      </c>
      <c r="C3" s="177" t="s">
        <v>144</v>
      </c>
    </row>
    <row r="4" spans="1:3" x14ac:dyDescent="0.25">
      <c r="A4" s="124" t="s">
        <v>147</v>
      </c>
      <c r="B4" s="181">
        <f>2.1*10^(-9)*3600</f>
        <v>7.5600000000000005E-6</v>
      </c>
      <c r="C4" s="177" t="s">
        <v>144</v>
      </c>
    </row>
    <row r="5" spans="1:3" x14ac:dyDescent="0.25">
      <c r="A5" s="124" t="s">
        <v>148</v>
      </c>
      <c r="B5" s="181">
        <f>1.92*10^(-9)*3600</f>
        <v>6.9120000000000001E-6</v>
      </c>
      <c r="C5" s="177" t="s">
        <v>144</v>
      </c>
    </row>
    <row r="6" spans="1:3" x14ac:dyDescent="0.25">
      <c r="A6" s="124" t="s">
        <v>149</v>
      </c>
      <c r="B6" s="181">
        <f>1.385*10^(-9)*3600</f>
        <v>4.9860000000000002E-6</v>
      </c>
      <c r="C6" s="177" t="s">
        <v>144</v>
      </c>
    </row>
    <row r="7" spans="1:3" ht="13.8" thickBot="1" x14ac:dyDescent="0.3">
      <c r="A7" s="139" t="s">
        <v>150</v>
      </c>
      <c r="B7" s="179">
        <f>1.334*10^(-9)*3600</f>
        <v>4.8024000000000008E-6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B7" sqref="B7"/>
    </sheetView>
  </sheetViews>
  <sheetFormatPr defaultColWidth="11.44140625" defaultRowHeight="13.2" x14ac:dyDescent="0.25"/>
  <sheetData>
    <row r="1" spans="1:3" x14ac:dyDescent="0.25">
      <c r="A1" s="182" t="s">
        <v>151</v>
      </c>
      <c r="B1" s="233">
        <v>9.9999999999999995E-7</v>
      </c>
      <c r="C1" s="155" t="s">
        <v>152</v>
      </c>
    </row>
    <row r="2" spans="1:3" x14ac:dyDescent="0.25">
      <c r="A2" s="183" t="s">
        <v>153</v>
      </c>
      <c r="B2" s="222">
        <v>0.5</v>
      </c>
      <c r="C2" s="157" t="s">
        <v>154</v>
      </c>
    </row>
    <row r="3" spans="1:3" x14ac:dyDescent="0.25">
      <c r="A3" s="183" t="s">
        <v>155</v>
      </c>
      <c r="B3" s="222">
        <v>0.5</v>
      </c>
      <c r="C3" s="157" t="s">
        <v>154</v>
      </c>
    </row>
    <row r="4" spans="1:3" x14ac:dyDescent="0.25">
      <c r="A4" s="183" t="s">
        <v>156</v>
      </c>
      <c r="B4" s="222">
        <v>0.5</v>
      </c>
      <c r="C4" s="157" t="s">
        <v>154</v>
      </c>
    </row>
    <row r="5" spans="1:3" x14ac:dyDescent="0.25">
      <c r="A5" s="183" t="s">
        <v>157</v>
      </c>
      <c r="B5" s="222">
        <v>0.5</v>
      </c>
      <c r="C5" s="157" t="s">
        <v>154</v>
      </c>
    </row>
    <row r="6" spans="1:3" x14ac:dyDescent="0.25">
      <c r="A6" s="183" t="s">
        <v>158</v>
      </c>
      <c r="B6" s="222">
        <v>0.5</v>
      </c>
      <c r="C6" s="157" t="s">
        <v>154</v>
      </c>
    </row>
    <row r="7" spans="1:3" x14ac:dyDescent="0.25">
      <c r="A7" s="183" t="s">
        <v>159</v>
      </c>
      <c r="B7" s="222">
        <v>0.5</v>
      </c>
      <c r="C7" s="157" t="s">
        <v>154</v>
      </c>
    </row>
    <row r="8" spans="1:3" ht="13.8" thickBot="1" x14ac:dyDescent="0.3">
      <c r="A8" s="184" t="s">
        <v>160</v>
      </c>
      <c r="B8" s="234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E4" sqref="E4"/>
    </sheetView>
  </sheetViews>
  <sheetFormatPr defaultColWidth="11.44140625" defaultRowHeight="13.2" x14ac:dyDescent="0.25"/>
  <cols>
    <col min="1" max="1" width="8.5546875" style="70" customWidth="1"/>
    <col min="2" max="5" width="12" style="74" customWidth="1"/>
    <col min="6" max="16384" width="11.44140625" style="70"/>
  </cols>
  <sheetData>
    <row r="1" spans="1:9" x14ac:dyDescent="0.25">
      <c r="A1" s="89"/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9" x14ac:dyDescent="0.25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9" x14ac:dyDescent="0.25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9" x14ac:dyDescent="0.25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9" x14ac:dyDescent="0.25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9" x14ac:dyDescent="0.25">
      <c r="A7" s="89"/>
      <c r="B7" s="89"/>
      <c r="C7" s="89"/>
      <c r="D7" s="89"/>
      <c r="E7" s="89"/>
      <c r="F7" s="89"/>
      <c r="G7" s="89"/>
      <c r="H7" s="89"/>
      <c r="I7" s="89"/>
    </row>
    <row r="8" spans="1:9" x14ac:dyDescent="0.25">
      <c r="A8" s="89"/>
      <c r="B8" s="89"/>
      <c r="C8" s="89"/>
      <c r="D8" s="89"/>
      <c r="E8" s="89"/>
      <c r="F8" s="89"/>
      <c r="G8" s="89"/>
      <c r="H8" s="89"/>
      <c r="I8" s="89"/>
    </row>
    <row r="9" spans="1:9" x14ac:dyDescent="0.25">
      <c r="A9"/>
      <c r="B9" s="89"/>
      <c r="C9" s="89"/>
      <c r="D9" s="89"/>
      <c r="E9" s="89"/>
      <c r="F9" s="89"/>
      <c r="G9" s="89"/>
      <c r="H9" s="89"/>
      <c r="I9" s="89"/>
    </row>
    <row r="10" spans="1:9" x14ac:dyDescent="0.25">
      <c r="A10" s="89"/>
      <c r="B10" s="89"/>
      <c r="C10" s="89"/>
      <c r="D10" s="89"/>
      <c r="E10" s="89"/>
      <c r="F10" s="89"/>
      <c r="G10" s="89"/>
      <c r="H10" s="89"/>
      <c r="I10" s="89"/>
    </row>
    <row r="11" spans="1:9" x14ac:dyDescent="0.25">
      <c r="A11" s="89"/>
      <c r="B11" s="89"/>
      <c r="C11" s="89"/>
      <c r="D11" s="89"/>
      <c r="E11" s="89"/>
      <c r="F11" s="89"/>
      <c r="G11" s="89"/>
      <c r="H11" s="89"/>
      <c r="I11" s="89"/>
    </row>
    <row r="12" spans="1:9" x14ac:dyDescent="0.25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" sqref="M3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9"/>
      <c r="B1" s="247" t="s">
        <v>79</v>
      </c>
      <c r="C1" s="248"/>
      <c r="D1" s="249"/>
      <c r="E1" s="247" t="s">
        <v>81</v>
      </c>
      <c r="F1" s="248"/>
      <c r="G1" s="249"/>
      <c r="H1" s="247" t="s">
        <v>83</v>
      </c>
      <c r="I1" s="248"/>
      <c r="J1" s="249"/>
      <c r="K1" s="248" t="s">
        <v>84</v>
      </c>
      <c r="L1" s="248"/>
      <c r="M1" s="249"/>
    </row>
    <row r="2" spans="1:13" x14ac:dyDescent="0.25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5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5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5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5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5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5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5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5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5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5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5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5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5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5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zoomScaleNormal="100" workbookViewId="0">
      <selection activeCell="B2" sqref="B2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9" t="s">
        <v>80</v>
      </c>
      <c r="B1" s="181">
        <f>Influent!B1/2</f>
        <v>2.941176470588235E-4</v>
      </c>
      <c r="C1" s="80" t="s">
        <v>95</v>
      </c>
      <c r="D1" s="81" t="s">
        <v>96</v>
      </c>
      <c r="E1" s="89"/>
      <c r="F1" s="89"/>
      <c r="G1" s="89"/>
    </row>
    <row r="2" spans="1:7" x14ac:dyDescent="0.25">
      <c r="A2" s="82" t="s">
        <v>82</v>
      </c>
      <c r="B2" s="181">
        <f>Influent!B1/2</f>
        <v>2.941176470588235E-4</v>
      </c>
      <c r="C2" s="83" t="s">
        <v>95</v>
      </c>
      <c r="D2" s="84" t="s">
        <v>96</v>
      </c>
      <c r="E2" s="89"/>
      <c r="F2" s="89"/>
      <c r="G2" s="89"/>
    </row>
    <row r="3" spans="1:7" x14ac:dyDescent="0.25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5">
      <c r="A4" s="82" t="s">
        <v>89</v>
      </c>
      <c r="B4" s="181">
        <f>0.0000000001</f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5">
      <c r="A5" s="82" t="s">
        <v>90</v>
      </c>
      <c r="B5" s="181">
        <f>Influent!B5</f>
        <v>1E-3</v>
      </c>
      <c r="C5" s="83" t="s">
        <v>95</v>
      </c>
      <c r="D5" s="84" t="s">
        <v>96</v>
      </c>
      <c r="E5" s="89"/>
      <c r="F5" s="89"/>
      <c r="G5" s="89"/>
    </row>
    <row r="6" spans="1:7" x14ac:dyDescent="0.25">
      <c r="A6" s="69" t="s">
        <v>91</v>
      </c>
      <c r="B6" s="181">
        <f>B1/2</f>
        <v>1.4705882352941175E-4</v>
      </c>
      <c r="C6" s="87" t="s">
        <v>95</v>
      </c>
      <c r="D6" s="201" t="s">
        <v>96</v>
      </c>
      <c r="E6" s="89"/>
      <c r="F6" s="89"/>
      <c r="G6" s="89"/>
    </row>
    <row r="7" spans="1:7" x14ac:dyDescent="0.25">
      <c r="A7" s="66" t="s">
        <v>92</v>
      </c>
      <c r="B7" s="217">
        <f>B5</f>
        <v>1E-3</v>
      </c>
      <c r="C7" s="85" t="s">
        <v>95</v>
      </c>
      <c r="D7" s="81" t="s">
        <v>21</v>
      </c>
      <c r="E7" s="89"/>
      <c r="F7" s="89"/>
      <c r="G7" s="89"/>
    </row>
    <row r="8" spans="1:7" x14ac:dyDescent="0.25">
      <c r="A8" s="206" t="s">
        <v>93</v>
      </c>
      <c r="B8" s="217">
        <f>Influent!B7</f>
        <v>1E-3</v>
      </c>
      <c r="C8" s="80" t="s">
        <v>97</v>
      </c>
      <c r="D8" s="81" t="s">
        <v>98</v>
      </c>
      <c r="E8" s="89"/>
      <c r="F8" s="89"/>
      <c r="G8" s="89"/>
    </row>
    <row r="9" spans="1:7" x14ac:dyDescent="0.25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5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5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5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5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zoomScaleNormal="100" workbookViewId="0">
      <selection activeCell="B1" sqref="B1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80</v>
      </c>
      <c r="B1" s="224">
        <f>(10)/(17*1000)</f>
        <v>5.8823529411764701E-4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5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5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5">
      <c r="A4" s="67" t="s">
        <v>89</v>
      </c>
      <c r="B4" s="181">
        <f>(1)/(32*1000)</f>
        <v>3.1250000000000001E-5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5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5">
      <c r="A6" s="210" t="s">
        <v>91</v>
      </c>
      <c r="B6" s="181">
        <f>B1/2</f>
        <v>2.941176470588235E-4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5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5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L16" sqref="L16"/>
    </sheetView>
  </sheetViews>
  <sheetFormatPr defaultColWidth="11.44140625" defaultRowHeight="13.8" x14ac:dyDescent="0.25"/>
  <cols>
    <col min="1" max="2" width="11.44140625" customWidth="1"/>
    <col min="3" max="6" width="11.44140625" style="142"/>
    <col min="7" max="7" width="2.88671875" style="96" customWidth="1"/>
    <col min="8" max="8" width="3.5546875" style="97" customWidth="1"/>
  </cols>
  <sheetData>
    <row r="1" spans="1:9" ht="14.4" thickBot="1" x14ac:dyDescent="0.3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5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5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5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5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5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5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5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5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5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5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5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5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5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4.4" thickBot="1" x14ac:dyDescent="0.3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5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5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5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5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5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5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5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5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5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5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5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5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5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4.4" thickBot="1" x14ac:dyDescent="0.3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3.2" x14ac:dyDescent="0.25">
      <c r="A30" s="96"/>
      <c r="B30" s="96"/>
      <c r="C30" s="97"/>
      <c r="D30" s="96"/>
      <c r="E30" s="96"/>
      <c r="F30" s="96"/>
    </row>
    <row r="31" spans="1:9" ht="13.2" x14ac:dyDescent="0.25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8" sqref="B8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5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5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5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5">
      <c r="A5" s="145" t="s">
        <v>109</v>
      </c>
      <c r="B5" s="225">
        <v>24.6</v>
      </c>
      <c r="C5" s="146" t="s">
        <v>110</v>
      </c>
      <c r="D5" s="89"/>
    </row>
    <row r="6" spans="1:4" x14ac:dyDescent="0.25">
      <c r="A6" s="145" t="s">
        <v>111</v>
      </c>
      <c r="B6" s="225">
        <f>400*10^(-6)</f>
        <v>3.9999999999999996E-4</v>
      </c>
      <c r="C6" s="146" t="s">
        <v>106</v>
      </c>
      <c r="D6" s="89"/>
    </row>
    <row r="7" spans="1:4" x14ac:dyDescent="0.25">
      <c r="A7" s="145" t="s">
        <v>112</v>
      </c>
      <c r="B7" s="225">
        <f>50*10^(-6)</f>
        <v>4.9999999999999996E-5</v>
      </c>
      <c r="C7" s="146" t="s">
        <v>106</v>
      </c>
      <c r="D7" s="89"/>
    </row>
    <row r="8" spans="1:4" x14ac:dyDescent="0.25">
      <c r="A8" s="145" t="s">
        <v>113</v>
      </c>
      <c r="B8" s="174">
        <f>4*ROUND(((B6)^2)/((B3)^2),0)</f>
        <v>640000</v>
      </c>
      <c r="C8" s="146" t="s">
        <v>114</v>
      </c>
      <c r="D8" s="89"/>
    </row>
    <row r="9" spans="1:4" x14ac:dyDescent="0.25">
      <c r="A9" s="82" t="s">
        <v>115</v>
      </c>
      <c r="B9" s="225">
        <v>1</v>
      </c>
      <c r="C9" s="146" t="s">
        <v>114</v>
      </c>
      <c r="D9" s="89"/>
    </row>
    <row r="10" spans="1:4" x14ac:dyDescent="0.25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ht="13.8" x14ac:dyDescent="0.3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5">
      <c r="A15" s="89"/>
      <c r="B15" s="222"/>
      <c r="C15" s="89"/>
      <c r="D15" s="89"/>
    </row>
    <row r="16" spans="1:4" x14ac:dyDescent="0.25">
      <c r="A16" s="89"/>
      <c r="B16" s="223"/>
      <c r="C16" s="89"/>
      <c r="D16" s="89"/>
    </row>
    <row r="18" spans="3:5" x14ac:dyDescent="0.25">
      <c r="C18" s="223"/>
      <c r="D18" s="89"/>
      <c r="E18" s="89"/>
    </row>
    <row r="19" spans="3:5" x14ac:dyDescent="0.25">
      <c r="C19" s="89"/>
      <c r="D19" s="223"/>
      <c r="E19" s="89"/>
    </row>
    <row r="20" spans="3:5" x14ac:dyDescent="0.25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tabSelected="1" workbookViewId="0">
      <selection activeCell="B1" sqref="B1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6" x14ac:dyDescent="0.25">
      <c r="A1" s="149" t="s">
        <v>118</v>
      </c>
      <c r="B1" s="224">
        <f>(5)/(17*1000)</f>
        <v>2.941176470588235E-4</v>
      </c>
      <c r="C1" s="150" t="s">
        <v>95</v>
      </c>
      <c r="D1" s="89"/>
      <c r="E1" s="89"/>
    </row>
    <row r="2" spans="1:6" x14ac:dyDescent="0.25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6" x14ac:dyDescent="0.25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6" x14ac:dyDescent="0.25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6" x14ac:dyDescent="0.25">
      <c r="A5" s="151" t="s">
        <v>21</v>
      </c>
      <c r="B5" s="225">
        <v>1</v>
      </c>
      <c r="C5" s="146" t="s">
        <v>97</v>
      </c>
      <c r="D5" s="89"/>
      <c r="E5" s="89"/>
    </row>
    <row r="6" spans="1:6" x14ac:dyDescent="0.25">
      <c r="A6" s="151" t="s">
        <v>122</v>
      </c>
      <c r="B6" s="181">
        <f>B7</f>
        <v>1.4893476283684942E-10</v>
      </c>
      <c r="C6" s="146" t="s">
        <v>123</v>
      </c>
      <c r="D6" s="89"/>
      <c r="E6" s="89"/>
    </row>
    <row r="7" spans="1:6" x14ac:dyDescent="0.25">
      <c r="A7" s="151" t="s">
        <v>124</v>
      </c>
      <c r="B7" s="181">
        <f>(((Bacteria!B8/3)*Bacteria!B1)/3)/1000</f>
        <v>1.4893476283684942E-10</v>
      </c>
      <c r="C7" s="146" t="s">
        <v>123</v>
      </c>
      <c r="D7" s="223"/>
      <c r="E7" s="89"/>
    </row>
    <row r="8" spans="1:6" x14ac:dyDescent="0.25">
      <c r="A8" s="151" t="s">
        <v>125</v>
      </c>
      <c r="B8" s="235">
        <v>7.7</v>
      </c>
      <c r="C8" s="146" t="s">
        <v>114</v>
      </c>
      <c r="E8" s="89"/>
    </row>
    <row r="9" spans="1:6" x14ac:dyDescent="0.25">
      <c r="A9" s="151" t="s">
        <v>126</v>
      </c>
      <c r="B9" s="236">
        <v>2</v>
      </c>
      <c r="C9" s="146" t="s">
        <v>127</v>
      </c>
      <c r="D9" s="89"/>
      <c r="E9" s="89"/>
    </row>
    <row r="10" spans="1:6" x14ac:dyDescent="0.25">
      <c r="A10" s="152" t="s">
        <v>128</v>
      </c>
      <c r="B10" s="226">
        <f>(B7*1000)/0.01</f>
        <v>1.4893476283684942E-5</v>
      </c>
      <c r="C10" s="153" t="s">
        <v>129</v>
      </c>
      <c r="D10" s="89"/>
      <c r="E10" s="89"/>
    </row>
    <row r="15" spans="1:6" x14ac:dyDescent="0.25">
      <c r="C15"/>
      <c r="D15"/>
      <c r="E15"/>
      <c r="F15"/>
    </row>
    <row r="16" spans="1:6" x14ac:dyDescent="0.25">
      <c r="A16" s="89"/>
      <c r="B16" s="89"/>
      <c r="C16"/>
      <c r="D16"/>
      <c r="E16"/>
      <c r="F16"/>
    </row>
    <row r="17" spans="3:6" x14ac:dyDescent="0.25">
      <c r="C17"/>
      <c r="D17"/>
      <c r="E17"/>
      <c r="F17"/>
    </row>
    <row r="18" spans="3:6" x14ac:dyDescent="0.25">
      <c r="C18"/>
      <c r="D18"/>
      <c r="E18"/>
      <c r="F18"/>
    </row>
    <row r="19" spans="3:6" x14ac:dyDescent="0.25">
      <c r="C19"/>
      <c r="D19"/>
      <c r="E19"/>
      <c r="F19"/>
    </row>
    <row r="20" spans="3:6" x14ac:dyDescent="0.25">
      <c r="C20"/>
      <c r="D20"/>
      <c r="E20"/>
      <c r="F20" s="89"/>
    </row>
    <row r="21" spans="3:6" x14ac:dyDescent="0.25">
      <c r="C21"/>
      <c r="D21"/>
      <c r="E21"/>
      <c r="F21"/>
    </row>
    <row r="22" spans="3:6" x14ac:dyDescent="0.25">
      <c r="C22"/>
      <c r="D22"/>
      <c r="E22"/>
      <c r="F22"/>
    </row>
    <row r="23" spans="3:6" x14ac:dyDescent="0.25">
      <c r="C23"/>
      <c r="D23"/>
      <c r="E23"/>
      <c r="F23"/>
    </row>
    <row r="24" spans="3:6" x14ac:dyDescent="0.25">
      <c r="C24"/>
      <c r="D24"/>
      <c r="E24"/>
      <c r="F24"/>
    </row>
    <row r="25" spans="3:6" x14ac:dyDescent="0.25">
      <c r="C25"/>
      <c r="D25"/>
      <c r="E25"/>
      <c r="F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2" sqref="B2"/>
    </sheetView>
  </sheetViews>
  <sheetFormatPr defaultColWidth="9.109375" defaultRowHeight="13.2" x14ac:dyDescent="0.25"/>
  <cols>
    <col min="1" max="1" width="15.44140625" style="62" customWidth="1"/>
    <col min="2" max="2" width="9.44140625" style="62" bestFit="1" customWidth="1"/>
    <col min="3" max="16384" width="9.109375" style="62"/>
  </cols>
  <sheetData>
    <row r="1" spans="1:5" x14ac:dyDescent="0.25">
      <c r="A1" s="154" t="s">
        <v>130</v>
      </c>
      <c r="B1" s="227">
        <f>B3/B5</f>
        <v>99.999999999999986</v>
      </c>
      <c r="C1" s="155" t="s">
        <v>114</v>
      </c>
      <c r="D1" s="89"/>
      <c r="E1" s="89"/>
    </row>
    <row r="2" spans="1:5" x14ac:dyDescent="0.25">
      <c r="A2" s="156" t="s">
        <v>131</v>
      </c>
      <c r="B2" s="228">
        <f>B4/B6</f>
        <v>135</v>
      </c>
      <c r="C2" s="157" t="s">
        <v>114</v>
      </c>
      <c r="D2" s="89"/>
      <c r="E2" s="89"/>
    </row>
    <row r="3" spans="1:5" x14ac:dyDescent="0.25">
      <c r="A3" s="156" t="s">
        <v>132</v>
      </c>
      <c r="B3" s="229">
        <f>300*10^(-6)</f>
        <v>2.9999999999999997E-4</v>
      </c>
      <c r="C3" s="157" t="s">
        <v>106</v>
      </c>
      <c r="D3" s="89"/>
      <c r="E3" s="89"/>
    </row>
    <row r="4" spans="1:5" x14ac:dyDescent="0.25">
      <c r="A4" s="156" t="s">
        <v>133</v>
      </c>
      <c r="B4" s="229">
        <f>Bacteria!B6+Discretization!B8</f>
        <v>4.0499999999999998E-4</v>
      </c>
      <c r="C4" s="157" t="s">
        <v>106</v>
      </c>
      <c r="D4" s="89"/>
      <c r="E4" s="89"/>
    </row>
    <row r="5" spans="1:5" x14ac:dyDescent="0.25">
      <c r="A5" s="156" t="s">
        <v>134</v>
      </c>
      <c r="B5" s="229">
        <f>0.000001*3</f>
        <v>3.0000000000000001E-6</v>
      </c>
      <c r="C5" s="157" t="s">
        <v>106</v>
      </c>
      <c r="D5" s="89"/>
      <c r="E5" s="89"/>
    </row>
    <row r="6" spans="1:5" x14ac:dyDescent="0.25">
      <c r="A6" s="156" t="s">
        <v>135</v>
      </c>
      <c r="B6" s="229">
        <f>0.000001*3</f>
        <v>3.0000000000000001E-6</v>
      </c>
      <c r="C6" s="157" t="s">
        <v>106</v>
      </c>
      <c r="D6" s="89"/>
      <c r="E6" s="89"/>
    </row>
    <row r="7" spans="1:5" x14ac:dyDescent="0.25">
      <c r="A7" s="156" t="s">
        <v>136</v>
      </c>
      <c r="B7" s="229">
        <f>0.000001*3</f>
        <v>3.0000000000000001E-6</v>
      </c>
      <c r="C7" s="157" t="s">
        <v>106</v>
      </c>
      <c r="D7" s="89"/>
      <c r="E7" s="223"/>
    </row>
    <row r="8" spans="1:5" x14ac:dyDescent="0.25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5">
      <c r="A9" s="156" t="s">
        <v>138</v>
      </c>
      <c r="B9" s="230">
        <f>120*24</f>
        <v>2880</v>
      </c>
      <c r="C9" s="157" t="s">
        <v>127</v>
      </c>
      <c r="D9" s="89"/>
      <c r="E9" s="89"/>
    </row>
    <row r="10" spans="1:5" x14ac:dyDescent="0.25">
      <c r="A10" s="156" t="s">
        <v>139</v>
      </c>
      <c r="B10" s="229">
        <f>0.0000001*2</f>
        <v>1.9999999999999999E-7</v>
      </c>
      <c r="C10" s="157" t="s">
        <v>127</v>
      </c>
      <c r="D10" s="89"/>
      <c r="E10" s="89"/>
    </row>
    <row r="11" spans="1:5" x14ac:dyDescent="0.25">
      <c r="A11" s="156" t="s">
        <v>140</v>
      </c>
      <c r="B11" s="229">
        <v>1</v>
      </c>
      <c r="C11" s="157" t="s">
        <v>127</v>
      </c>
      <c r="D11" s="89"/>
      <c r="E11" s="223"/>
    </row>
    <row r="12" spans="1:5" x14ac:dyDescent="0.25">
      <c r="A12" s="156" t="s">
        <v>141</v>
      </c>
      <c r="B12" s="229">
        <v>1</v>
      </c>
      <c r="C12" s="157" t="s">
        <v>127</v>
      </c>
      <c r="D12" s="89"/>
      <c r="E12" s="89"/>
    </row>
    <row r="13" spans="1:5" ht="13.8" thickBot="1" x14ac:dyDescent="0.3">
      <c r="A13" s="173" t="s">
        <v>142</v>
      </c>
      <c r="B13" s="231">
        <f>4*24</f>
        <v>96</v>
      </c>
      <c r="C13" s="172" t="s">
        <v>127</v>
      </c>
      <c r="D13" s="89"/>
      <c r="E13" s="89"/>
    </row>
    <row r="14" spans="1:5" x14ac:dyDescent="0.25">
      <c r="A14" s="89"/>
      <c r="B14" s="89"/>
      <c r="C14" s="89"/>
      <c r="D14" s="89"/>
      <c r="E14" s="91"/>
    </row>
    <row r="18" spans="4:5" x14ac:dyDescent="0.25">
      <c r="D18" s="223"/>
      <c r="E18" s="223"/>
    </row>
    <row r="26" spans="4:5" x14ac:dyDescent="0.25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2021-06-15T07:55:25Z</dcterms:modified>
  <cp:category/>
  <cp:contentStatus/>
</cp:coreProperties>
</file>