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2424069M\Desktop\UofG\PhD\0. Stratification and structures\0. Simulations\New model (v2.3.0)\Excels\1.3.0.3.0. An_Comm_[S]t=0.1mM_[O2]=0mgL\"/>
    </mc:Choice>
  </mc:AlternateContent>
  <xr:revisionPtr revIDLastSave="0" documentId="13_ncr:1_{28D19709-9FDD-4303-A142-BAC505081025}" xr6:coauthVersionLast="47" xr6:coauthVersionMax="47" xr10:uidLastSave="{00000000-0000-0000-0000-000000000000}"/>
  <bookViews>
    <workbookView xWindow="28680" yWindow="-120" windowWidth="29040" windowHeight="15840" tabRatio="770" activeTab="1" xr2:uid="{00000000-000D-0000-FFFF-FFFF00000000}"/>
  </bookViews>
  <sheets>
    <sheet name="Information" sheetId="30" r:id="rId1"/>
    <sheet name="Settings" sheetId="31" r:id="rId2"/>
    <sheet name="Ks" sheetId="32" r:id="rId3"/>
    <sheet name="Ki" sheetId="33" r:id="rId4"/>
    <sheet name="Yield" sheetId="34" r:id="rId5"/>
    <sheet name="ReactionMatrix" sheetId="21" r:id="rId6"/>
    <sheet name="States" sheetId="22" r:id="rId7"/>
    <sheet name="Influent" sheetId="23" r:id="rId8"/>
    <sheet name="ThermoParam" sheetId="24" r:id="rId9"/>
    <sheet name="Bacteria" sheetId="25" r:id="rId10"/>
    <sheet name="Parameters" sheetId="26" r:id="rId11"/>
    <sheet name="Discretization" sheetId="27" r:id="rId12"/>
    <sheet name="Diffusion" sheetId="28" r:id="rId13"/>
    <sheet name="Tolerances" sheetId="29" r:id="rId1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32" l="1"/>
  <c r="B9" i="27"/>
  <c r="B1" i="26"/>
  <c r="B6" i="25"/>
  <c r="B2" i="23"/>
  <c r="B1" i="23" l="1"/>
  <c r="B1" i="22"/>
  <c r="B5" i="22" l="1"/>
  <c r="B5" i="27"/>
  <c r="B6" i="27"/>
  <c r="B7" i="27"/>
  <c r="B4" i="25" l="1"/>
  <c r="B3" i="25"/>
  <c r="B4" i="27"/>
  <c r="B3" i="27"/>
  <c r="B14" i="27"/>
  <c r="B4" i="28" l="1"/>
  <c r="B3" i="28"/>
  <c r="B2" i="28"/>
  <c r="B1" i="28"/>
  <c r="B13" i="27"/>
  <c r="B8" i="27"/>
  <c r="B2" i="27"/>
  <c r="B1" i="27"/>
  <c r="B3" i="26"/>
  <c r="B2" i="26"/>
  <c r="B7" i="25"/>
  <c r="B8" i="25"/>
  <c r="B1" i="25"/>
  <c r="B2" i="25" l="1"/>
  <c r="B7" i="26"/>
  <c r="B11" i="26" s="1"/>
  <c r="B10" i="25"/>
  <c r="B11" i="25"/>
  <c r="B6" i="2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tc={D02B4A2B-69E3-425E-BF27-70AF91570334}</author>
  </authors>
  <commentList>
    <comment ref="A2" authorId="0" shapeId="0" xr:uid="{D02B4A2B-69E3-425E-BF27-70AF91570334}">
      <text>
        <t>[Threaded comment]
Your version of Excel allows you to read this threaded comment; however, any edits to it will get removed if the file is opened in a newer version of Excel. Learn more: https://go.microsoft.com/fwlink/?linkid=870924
Comment:
    only for structure_model = true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tc={BBC1B5A9-02A7-4017-AC14-9D23C61CC550}</author>
  </authors>
  <commentList>
    <comment ref="A9" authorId="0" shapeId="0" xr:uid="{BBC1B5A9-02A7-4017-AC14-9D23C61CC550}">
      <text>
        <t>[Threaded comment]
Your version of Excel allows you to read this threaded comment; however, any edits to it will get removed if the file is opened in a newer version of Excel. Learn more: https://go.microsoft.com/fwlink/?linkid=870924
Comment:
    variable HRT (fix [S]sp)</t>
      </text>
    </comment>
  </commentList>
</comments>
</file>

<file path=xl/sharedStrings.xml><?xml version="1.0" encoding="utf-8"?>
<sst xmlns="http://schemas.openxmlformats.org/spreadsheetml/2006/main" count="298" uniqueCount="105">
  <si>
    <t>Yield</t>
  </si>
  <si>
    <t>g</t>
  </si>
  <si>
    <t>C</t>
  </si>
  <si>
    <t>H</t>
  </si>
  <si>
    <t>N</t>
  </si>
  <si>
    <t>P</t>
  </si>
  <si>
    <t>S</t>
  </si>
  <si>
    <t>kJ/molK</t>
  </si>
  <si>
    <t>T</t>
  </si>
  <si>
    <t>K</t>
  </si>
  <si>
    <t>Ks_O2</t>
  </si>
  <si>
    <t>eD</t>
  </si>
  <si>
    <t>Cat</t>
  </si>
  <si>
    <t>Anab</t>
  </si>
  <si>
    <t>Decay</t>
  </si>
  <si>
    <t>O2</t>
  </si>
  <si>
    <t>H2O</t>
  </si>
  <si>
    <t>mol/L</t>
  </si>
  <si>
    <t>L</t>
  </si>
  <si>
    <t>bar</t>
  </si>
  <si>
    <t>D</t>
  </si>
  <si>
    <t>FORMS</t>
  </si>
  <si>
    <t>Inf</t>
  </si>
  <si>
    <t>NA</t>
  </si>
  <si>
    <t>bac_mmax</t>
  </si>
  <si>
    <t>bac_mmin</t>
  </si>
  <si>
    <t>bac_rmax</t>
  </si>
  <si>
    <t>m</t>
  </si>
  <si>
    <t>bac_rho</t>
  </si>
  <si>
    <t>g/m3</t>
  </si>
  <si>
    <t>bac_MW</t>
  </si>
  <si>
    <t>g/mol</t>
  </si>
  <si>
    <t>bac_ymax</t>
  </si>
  <si>
    <t>bac_ystart</t>
  </si>
  <si>
    <t>bac_nmax</t>
  </si>
  <si>
    <t>-</t>
  </si>
  <si>
    <t>k</t>
  </si>
  <si>
    <t>s_dist</t>
  </si>
  <si>
    <t>overlap</t>
  </si>
  <si>
    <t>Rth</t>
  </si>
  <si>
    <t>Rg</t>
  </si>
  <si>
    <t>atm·L/mol·K</t>
  </si>
  <si>
    <t>Vgas</t>
  </si>
  <si>
    <t>m3</t>
  </si>
  <si>
    <t>Vr</t>
  </si>
  <si>
    <t>pH</t>
  </si>
  <si>
    <t>HRT</t>
  </si>
  <si>
    <t>h</t>
  </si>
  <si>
    <t>Qliq</t>
  </si>
  <si>
    <t>L/h</t>
  </si>
  <si>
    <t>nx</t>
  </si>
  <si>
    <t>ny</t>
  </si>
  <si>
    <t>maxx</t>
  </si>
  <si>
    <t>maxy</t>
  </si>
  <si>
    <t>dx</t>
  </si>
  <si>
    <t>dy</t>
  </si>
  <si>
    <t>dz</t>
  </si>
  <si>
    <t>T_blayer</t>
  </si>
  <si>
    <t>maxT</t>
  </si>
  <si>
    <t>dT</t>
  </si>
  <si>
    <t>dT_bac</t>
  </si>
  <si>
    <t>dT_Div</t>
  </si>
  <si>
    <t>dT_Print</t>
  </si>
  <si>
    <t>m2/h</t>
  </si>
  <si>
    <t>Diff_O2</t>
  </si>
  <si>
    <t>Tol_abs</t>
  </si>
  <si>
    <t>M</t>
  </si>
  <si>
    <t>%</t>
  </si>
  <si>
    <t>Tol_r_O2</t>
  </si>
  <si>
    <t>dT_backup</t>
  </si>
  <si>
    <t>Ks_A</t>
  </si>
  <si>
    <t>Ks_B</t>
  </si>
  <si>
    <t>Ks_C</t>
  </si>
  <si>
    <t>B1</t>
  </si>
  <si>
    <t>A</t>
  </si>
  <si>
    <t>B2</t>
  </si>
  <si>
    <t>B</t>
  </si>
  <si>
    <t>B3</t>
  </si>
  <si>
    <t>Diff_A</t>
  </si>
  <si>
    <t>Diff_B</t>
  </si>
  <si>
    <t>Diff_C</t>
  </si>
  <si>
    <t>Diff_D</t>
  </si>
  <si>
    <t>Tol_r_A</t>
  </si>
  <si>
    <t>Tol_r_B</t>
  </si>
  <si>
    <t>Tol_r_C</t>
  </si>
  <si>
    <t>Tol_r_D</t>
  </si>
  <si>
    <t>Ki_A</t>
  </si>
  <si>
    <t>Ki_B</t>
  </si>
  <si>
    <t>Ki_C</t>
  </si>
  <si>
    <t>Simulation name</t>
  </si>
  <si>
    <t>Simulation description</t>
  </si>
  <si>
    <t>Goal</t>
  </si>
  <si>
    <t>Stratifying game project</t>
  </si>
  <si>
    <t>Anaerobic-Commensalism</t>
  </si>
  <si>
    <t>[A]=0.1mM</t>
  </si>
  <si>
    <r>
      <t>[O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]=0mg/L</t>
    </r>
  </si>
  <si>
    <t>structure_model</t>
  </si>
  <si>
    <t>type</t>
  </si>
  <si>
    <t>pH_included</t>
  </si>
  <si>
    <t>Comm</t>
  </si>
  <si>
    <t>SP</t>
  </si>
  <si>
    <t>varHRT</t>
  </si>
  <si>
    <t>Y=1 / N=0</t>
  </si>
  <si>
    <t>constantpH</t>
  </si>
  <si>
    <t>inacivationBac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</si>
</sst>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-[$€]* #,##0.00_-;\-[$€]* #,##0.00_-;_-[$€]* &quot;-&quot;??_-;_-@_-"/>
    <numFmt numFmtId="165" formatCode="_-* #,##0\ &quot;pta&quot;_-;\-* #,##0\ &quot;pta&quot;_-;_-* &quot;-&quot;\ &quot;pta&quot;_-;_-@_-"/>
    <numFmt numFmtId="166" formatCode="_-* #,##0\ _p_t_a_-;\-* #,##0\ _p_t_a_-;_-* &quot;-&quot;\ _p_t_a_-;_-@_-"/>
    <numFmt numFmtId="167" formatCode="_-* #,##0.00\ &quot;pta&quot;_-;\-* #,##0.00\ &quot;pta&quot;_-;_-* &quot;-&quot;??\ &quot;pta&quot;_-;_-@_-"/>
    <numFmt numFmtId="168" formatCode="_-* #,##0.00\ _p_t_a_-;\-* #,##0.00\ _p_t_a_-;_-* &quot;-&quot;??\ _p_t_a_-;_-@_-"/>
    <numFmt numFmtId="169" formatCode="0.0"/>
  </numFmts>
  <fonts count="17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u/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i/>
      <sz val="10"/>
      <color theme="0" tint="-0.34998626667073579"/>
      <name val="Arial"/>
      <family val="2"/>
    </font>
    <font>
      <sz val="11"/>
      <name val="Times New Roman"/>
      <family val="1"/>
    </font>
    <font>
      <b/>
      <sz val="10"/>
      <name val="Times New Roman"/>
      <family val="1"/>
    </font>
    <font>
      <b/>
      <i/>
      <sz val="10"/>
      <name val="Times New Roman"/>
      <family val="1"/>
    </font>
    <font>
      <b/>
      <i/>
      <sz val="10"/>
      <color theme="0" tint="-0.499984740745262"/>
      <name val="Arial"/>
      <family val="2"/>
    </font>
    <font>
      <b/>
      <i/>
      <sz val="10"/>
      <name val="Calibri"/>
      <family val="2"/>
      <scheme val="minor"/>
    </font>
    <font>
      <vertAlign val="subscript"/>
      <sz val="10"/>
      <name val="Arial"/>
      <family val="2"/>
    </font>
    <font>
      <sz val="10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4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8">
    <xf numFmtId="0" fontId="0" fillId="0" borderId="0"/>
    <xf numFmtId="164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0" fontId="2" fillId="0" borderId="0"/>
    <xf numFmtId="0" fontId="1" fillId="0" borderId="0"/>
  </cellStyleXfs>
  <cellXfs count="148">
    <xf numFmtId="0" fontId="0" fillId="0" borderId="0" xfId="0"/>
    <xf numFmtId="0" fontId="3" fillId="0" borderId="0" xfId="0" applyFont="1"/>
    <xf numFmtId="0" fontId="5" fillId="0" borderId="8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7" fillId="0" borderId="0" xfId="0" applyFont="1"/>
    <xf numFmtId="0" fontId="8" fillId="2" borderId="14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2" fillId="0" borderId="0" xfId="0" applyFont="1"/>
    <xf numFmtId="0" fontId="5" fillId="0" borderId="2" xfId="0" applyFont="1" applyBorder="1" applyAlignment="1">
      <alignment horizontal="center" vertical="center"/>
    </xf>
    <xf numFmtId="0" fontId="6" fillId="0" borderId="0" xfId="0" applyFont="1"/>
    <xf numFmtId="0" fontId="5" fillId="3" borderId="24" xfId="0" applyFont="1" applyFill="1" applyBorder="1" applyAlignment="1">
      <alignment horizontal="center"/>
    </xf>
    <xf numFmtId="0" fontId="0" fillId="3" borderId="25" xfId="0" applyFill="1" applyBorder="1" applyAlignment="1">
      <alignment horizontal="center"/>
    </xf>
    <xf numFmtId="0" fontId="10" fillId="3" borderId="26" xfId="0" applyFont="1" applyFill="1" applyBorder="1" applyAlignment="1">
      <alignment horizontal="center" vertical="center"/>
    </xf>
    <xf numFmtId="0" fontId="10" fillId="3" borderId="25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27" xfId="0" applyFont="1" applyBorder="1" applyAlignment="1">
      <alignment horizontal="center" vertical="center"/>
    </xf>
    <xf numFmtId="2" fontId="10" fillId="0" borderId="21" xfId="6" applyNumberFormat="1" applyFont="1" applyBorder="1" applyAlignment="1">
      <alignment horizontal="center" vertical="center"/>
    </xf>
    <xf numFmtId="2" fontId="10" fillId="0" borderId="28" xfId="6" applyNumberFormat="1" applyFont="1" applyBorder="1" applyAlignment="1">
      <alignment horizontal="center" vertical="center"/>
    </xf>
    <xf numFmtId="0" fontId="12" fillId="0" borderId="27" xfId="0" applyFont="1" applyBorder="1" applyAlignment="1">
      <alignment horizontal="center" vertical="center"/>
    </xf>
    <xf numFmtId="0" fontId="5" fillId="0" borderId="28" xfId="0" applyFont="1" applyBorder="1" applyAlignment="1">
      <alignment horizontal="center" vertical="center"/>
    </xf>
    <xf numFmtId="0" fontId="5" fillId="0" borderId="29" xfId="0" applyFont="1" applyBorder="1" applyAlignment="1">
      <alignment horizontal="center" vertical="center"/>
    </xf>
    <xf numFmtId="2" fontId="10" fillId="0" borderId="2" xfId="6" applyNumberFormat="1" applyFont="1" applyBorder="1" applyAlignment="1">
      <alignment horizontal="center" vertical="center"/>
    </xf>
    <xf numFmtId="2" fontId="10" fillId="0" borderId="30" xfId="6" applyNumberFormat="1" applyFont="1" applyBorder="1" applyAlignment="1">
      <alignment horizontal="center" vertical="center"/>
    </xf>
    <xf numFmtId="0" fontId="12" fillId="0" borderId="29" xfId="0" applyFont="1" applyBorder="1" applyAlignment="1">
      <alignment horizontal="center" vertical="center"/>
    </xf>
    <xf numFmtId="0" fontId="5" fillId="0" borderId="30" xfId="0" applyFont="1" applyBorder="1" applyAlignment="1">
      <alignment horizontal="center" vertical="center"/>
    </xf>
    <xf numFmtId="2" fontId="10" fillId="0" borderId="14" xfId="6" applyNumberFormat="1" applyFont="1" applyBorder="1" applyAlignment="1">
      <alignment horizontal="center" vertical="center"/>
    </xf>
    <xf numFmtId="0" fontId="12" fillId="0" borderId="31" xfId="0" applyFont="1" applyBorder="1" applyAlignment="1">
      <alignment horizontal="center" vertical="center"/>
    </xf>
    <xf numFmtId="0" fontId="5" fillId="0" borderId="33" xfId="0" applyFont="1" applyBorder="1" applyAlignment="1">
      <alignment horizontal="center" vertical="center"/>
    </xf>
    <xf numFmtId="0" fontId="13" fillId="0" borderId="31" xfId="0" applyFont="1" applyBorder="1" applyAlignment="1">
      <alignment horizontal="center" vertical="center"/>
    </xf>
    <xf numFmtId="2" fontId="10" fillId="0" borderId="33" xfId="6" applyNumberFormat="1" applyFont="1" applyBorder="1" applyAlignment="1">
      <alignment horizontal="center" vertical="center"/>
    </xf>
    <xf numFmtId="0" fontId="13" fillId="0" borderId="34" xfId="0" applyFont="1" applyBorder="1" applyAlignment="1">
      <alignment horizontal="center" vertical="center"/>
    </xf>
    <xf numFmtId="2" fontId="10" fillId="0" borderId="6" xfId="6" applyNumberFormat="1" applyFont="1" applyBorder="1" applyAlignment="1">
      <alignment horizontal="center" vertical="center"/>
    </xf>
    <xf numFmtId="2" fontId="10" fillId="0" borderId="5" xfId="6" applyNumberFormat="1" applyFont="1" applyBorder="1" applyAlignment="1">
      <alignment horizontal="center" vertical="center"/>
    </xf>
    <xf numFmtId="2" fontId="10" fillId="0" borderId="35" xfId="6" applyNumberFormat="1" applyFont="1" applyBorder="1" applyAlignment="1">
      <alignment horizontal="center" vertical="center"/>
    </xf>
    <xf numFmtId="0" fontId="12" fillId="0" borderId="34" xfId="0" applyFont="1" applyBorder="1" applyAlignment="1">
      <alignment horizontal="center" vertical="center"/>
    </xf>
    <xf numFmtId="0" fontId="5" fillId="0" borderId="36" xfId="0" applyFont="1" applyBorder="1" applyAlignment="1">
      <alignment horizontal="center" vertical="center"/>
    </xf>
    <xf numFmtId="0" fontId="5" fillId="2" borderId="31" xfId="0" applyFont="1" applyFill="1" applyBorder="1" applyAlignment="1">
      <alignment horizontal="center" vertical="center"/>
    </xf>
    <xf numFmtId="2" fontId="10" fillId="2" borderId="1" xfId="0" applyNumberFormat="1" applyFont="1" applyFill="1" applyBorder="1" applyAlignment="1">
      <alignment horizontal="center" vertical="center"/>
    </xf>
    <xf numFmtId="2" fontId="10" fillId="2" borderId="2" xfId="0" applyNumberFormat="1" applyFont="1" applyFill="1" applyBorder="1" applyAlignment="1">
      <alignment horizontal="center" vertical="center"/>
    </xf>
    <xf numFmtId="2" fontId="10" fillId="2" borderId="15" xfId="0" applyNumberFormat="1" applyFont="1" applyFill="1" applyBorder="1" applyAlignment="1">
      <alignment horizontal="center" vertical="center"/>
    </xf>
    <xf numFmtId="0" fontId="5" fillId="0" borderId="32" xfId="0" applyFont="1" applyBorder="1" applyAlignment="1">
      <alignment horizontal="center" vertical="center"/>
    </xf>
    <xf numFmtId="0" fontId="5" fillId="2" borderId="29" xfId="0" applyFont="1" applyFill="1" applyBorder="1" applyAlignment="1">
      <alignment horizontal="center" vertical="center"/>
    </xf>
    <xf numFmtId="0" fontId="12" fillId="0" borderId="37" xfId="0" applyFont="1" applyBorder="1" applyAlignment="1">
      <alignment horizontal="center" vertical="center"/>
    </xf>
    <xf numFmtId="0" fontId="5" fillId="0" borderId="38" xfId="0" applyFont="1" applyBorder="1" applyAlignment="1">
      <alignment horizontal="center" vertical="center"/>
    </xf>
    <xf numFmtId="1" fontId="10" fillId="0" borderId="2" xfId="0" applyNumberFormat="1" applyFont="1" applyBorder="1" applyAlignment="1">
      <alignment horizontal="center" vertical="center"/>
    </xf>
    <xf numFmtId="1" fontId="10" fillId="0" borderId="15" xfId="0" applyNumberFormat="1" applyFont="1" applyBorder="1" applyAlignment="1">
      <alignment horizontal="center" vertical="center"/>
    </xf>
    <xf numFmtId="1" fontId="10" fillId="0" borderId="14" xfId="0" applyNumberFormat="1" applyFont="1" applyBorder="1" applyAlignment="1">
      <alignment horizontal="center" vertical="center"/>
    </xf>
    <xf numFmtId="1" fontId="10" fillId="0" borderId="33" xfId="0" applyNumberFormat="1" applyFont="1" applyBorder="1" applyAlignment="1">
      <alignment horizontal="center" vertical="center"/>
    </xf>
    <xf numFmtId="0" fontId="10" fillId="2" borderId="14" xfId="0" applyFont="1" applyFill="1" applyBorder="1" applyAlignment="1">
      <alignment horizontal="center" vertical="center"/>
    </xf>
    <xf numFmtId="0" fontId="5" fillId="2" borderId="37" xfId="0" applyFont="1" applyFill="1" applyBorder="1" applyAlignment="1">
      <alignment horizontal="center" vertical="center"/>
    </xf>
    <xf numFmtId="0" fontId="10" fillId="2" borderId="39" xfId="0" applyFont="1" applyFill="1" applyBorder="1" applyAlignment="1">
      <alignment horizontal="center" vertical="center"/>
    </xf>
    <xf numFmtId="0" fontId="10" fillId="2" borderId="16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5" fillId="4" borderId="10" xfId="0" applyFont="1" applyFill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4" fillId="2" borderId="6" xfId="6" applyFont="1" applyFill="1" applyBorder="1" applyAlignment="1">
      <alignment horizontal="center"/>
    </xf>
    <xf numFmtId="0" fontId="8" fillId="0" borderId="6" xfId="0" applyFont="1" applyBorder="1" applyAlignment="1">
      <alignment horizontal="center" vertical="center"/>
    </xf>
    <xf numFmtId="0" fontId="5" fillId="4" borderId="14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5" fillId="4" borderId="40" xfId="0" applyFont="1" applyFill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5" fillId="4" borderId="41" xfId="0" applyFont="1" applyFill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5" fillId="2" borderId="27" xfId="0" applyFont="1" applyFill="1" applyBorder="1" applyAlignment="1">
      <alignment horizontal="center" vertical="center"/>
    </xf>
    <xf numFmtId="11" fontId="0" fillId="0" borderId="2" xfId="0" applyNumberFormat="1" applyBorder="1" applyAlignment="1">
      <alignment horizontal="center" vertical="center"/>
    </xf>
    <xf numFmtId="11" fontId="2" fillId="0" borderId="4" xfId="0" applyNumberFormat="1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5" fillId="4" borderId="42" xfId="0" applyFont="1" applyFill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11" fontId="0" fillId="0" borderId="23" xfId="0" applyNumberForma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15" xfId="0" applyFont="1" applyBorder="1" applyAlignment="1">
      <alignment horizontal="center" vertical="center"/>
    </xf>
    <xf numFmtId="0" fontId="9" fillId="0" borderId="17" xfId="0" applyFont="1" applyBorder="1" applyAlignment="1">
      <alignment horizontal="center" vertical="center"/>
    </xf>
    <xf numFmtId="11" fontId="2" fillId="0" borderId="39" xfId="0" applyNumberFormat="1" applyFont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11" fontId="2" fillId="0" borderId="2" xfId="0" applyNumberFormat="1" applyFont="1" applyBorder="1" applyAlignment="1">
      <alignment horizontal="center" vertical="center"/>
    </xf>
    <xf numFmtId="0" fontId="5" fillId="4" borderId="27" xfId="0" applyFont="1" applyFill="1" applyBorder="1" applyAlignment="1">
      <alignment horizontal="center" vertical="center"/>
    </xf>
    <xf numFmtId="0" fontId="5" fillId="4" borderId="29" xfId="0" applyFont="1" applyFill="1" applyBorder="1" applyAlignment="1">
      <alignment horizontal="center" vertical="center"/>
    </xf>
    <xf numFmtId="0" fontId="5" fillId="4" borderId="37" xfId="0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11" fontId="2" fillId="0" borderId="13" xfId="0" applyNumberFormat="1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11" fontId="2" fillId="0" borderId="0" xfId="0" applyNumberFormat="1" applyFont="1" applyAlignment="1">
      <alignment horizontal="center" vertical="center"/>
    </xf>
    <xf numFmtId="11" fontId="2" fillId="0" borderId="0" xfId="0" applyNumberFormat="1" applyFont="1"/>
    <xf numFmtId="11" fontId="2" fillId="0" borderId="14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1" fontId="2" fillId="0" borderId="6" xfId="0" applyNumberFormat="1" applyFont="1" applyBorder="1" applyAlignment="1">
      <alignment horizontal="center" vertical="center"/>
    </xf>
    <xf numFmtId="1" fontId="2" fillId="0" borderId="22" xfId="0" applyNumberFormat="1" applyFont="1" applyBorder="1" applyAlignment="1">
      <alignment horizontal="center" vertical="center"/>
    </xf>
    <xf numFmtId="1" fontId="2" fillId="0" borderId="23" xfId="0" applyNumberFormat="1" applyFont="1" applyBorder="1" applyAlignment="1">
      <alignment horizontal="center" vertical="center"/>
    </xf>
    <xf numFmtId="11" fontId="2" fillId="0" borderId="23" xfId="0" applyNumberFormat="1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11" fontId="2" fillId="0" borderId="21" xfId="0" applyNumberFormat="1" applyFont="1" applyBorder="1" applyAlignment="1">
      <alignment horizontal="center" vertical="center"/>
    </xf>
    <xf numFmtId="11" fontId="2" fillId="0" borderId="11" xfId="0" applyNumberFormat="1" applyFont="1" applyBorder="1" applyAlignment="1">
      <alignment horizontal="center" vertical="center"/>
    </xf>
    <xf numFmtId="2" fontId="10" fillId="2" borderId="12" xfId="0" applyNumberFormat="1" applyFont="1" applyFill="1" applyBorder="1" applyAlignment="1">
      <alignment horizontal="center" vertical="center"/>
    </xf>
    <xf numFmtId="2" fontId="10" fillId="2" borderId="14" xfId="0" applyNumberFormat="1" applyFont="1" applyFill="1" applyBorder="1" applyAlignment="1">
      <alignment horizontal="center" vertical="center"/>
    </xf>
    <xf numFmtId="2" fontId="10" fillId="2" borderId="33" xfId="0" applyNumberFormat="1" applyFont="1" applyFill="1" applyBorder="1" applyAlignment="1">
      <alignment horizontal="center" vertical="center"/>
    </xf>
    <xf numFmtId="2" fontId="10" fillId="2" borderId="20" xfId="0" applyNumberFormat="1" applyFont="1" applyFill="1" applyBorder="1" applyAlignment="1">
      <alignment horizontal="center" vertical="center"/>
    </xf>
    <xf numFmtId="2" fontId="10" fillId="2" borderId="39" xfId="0" applyNumberFormat="1" applyFont="1" applyFill="1" applyBorder="1" applyAlignment="1">
      <alignment horizontal="center" vertical="center"/>
    </xf>
    <xf numFmtId="2" fontId="10" fillId="2" borderId="16" xfId="0" applyNumberFormat="1" applyFont="1" applyFill="1" applyBorder="1" applyAlignment="1">
      <alignment horizontal="center" vertical="center"/>
    </xf>
    <xf numFmtId="0" fontId="13" fillId="0" borderId="29" xfId="0" applyFont="1" applyBorder="1" applyAlignment="1">
      <alignment horizontal="center" vertical="center"/>
    </xf>
    <xf numFmtId="169" fontId="2" fillId="0" borderId="23" xfId="0" applyNumberFormat="1" applyFont="1" applyBorder="1" applyAlignment="1">
      <alignment horizontal="center" vertical="center"/>
    </xf>
    <xf numFmtId="1" fontId="2" fillId="0" borderId="43" xfId="0" applyNumberFormat="1" applyFont="1" applyBorder="1" applyAlignment="1">
      <alignment horizontal="center" vertical="center"/>
    </xf>
    <xf numFmtId="11" fontId="2" fillId="0" borderId="44" xfId="0" applyNumberFormat="1" applyFont="1" applyBorder="1" applyAlignment="1">
      <alignment horizontal="center" vertical="center"/>
    </xf>
    <xf numFmtId="11" fontId="2" fillId="0" borderId="3" xfId="0" applyNumberFormat="1" applyFont="1" applyBorder="1" applyAlignment="1">
      <alignment horizontal="center" vertical="center"/>
    </xf>
    <xf numFmtId="11" fontId="2" fillId="0" borderId="19" xfId="0" applyNumberFormat="1" applyFont="1" applyBorder="1" applyAlignment="1">
      <alignment horizontal="center" vertical="center"/>
    </xf>
    <xf numFmtId="0" fontId="2" fillId="0" borderId="45" xfId="0" applyFont="1" applyBorder="1" applyAlignment="1">
      <alignment horizontal="center" vertical="center"/>
    </xf>
    <xf numFmtId="0" fontId="8" fillId="0" borderId="16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5" fillId="4" borderId="7" xfId="0" applyFont="1" applyFill="1" applyBorder="1" applyAlignment="1">
      <alignment horizontal="center" vertical="center"/>
    </xf>
    <xf numFmtId="1" fontId="2" fillId="0" borderId="2" xfId="0" applyNumberFormat="1" applyFont="1" applyBorder="1" applyAlignment="1">
      <alignment horizontal="center" vertical="center"/>
    </xf>
    <xf numFmtId="0" fontId="4" fillId="2" borderId="8" xfId="0" applyFont="1" applyFill="1" applyBorder="1" applyAlignment="1">
      <alignment horizontal="center"/>
    </xf>
    <xf numFmtId="0" fontId="4" fillId="2" borderId="18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</cellXfs>
  <cellStyles count="8">
    <cellStyle name="Euro" xfId="1" xr:uid="{00000000-0005-0000-0000-000000000000}"/>
    <cellStyle name="Milliers [0]_Nitrification model" xfId="2" xr:uid="{00000000-0005-0000-0000-000001000000}"/>
    <cellStyle name="Milliers_Nitrification model" xfId="3" xr:uid="{00000000-0005-0000-0000-000002000000}"/>
    <cellStyle name="Monétaire [0]_Nitrification model" xfId="4" xr:uid="{00000000-0005-0000-0000-000003000000}"/>
    <cellStyle name="Monétaire_Nitrification model" xfId="5" xr:uid="{00000000-0005-0000-0000-000004000000}"/>
    <cellStyle name="Normal" xfId="0" builtinId="0"/>
    <cellStyle name="Normal 2" xfId="6" xr:uid="{00000000-0005-0000-0000-000006000000}"/>
    <cellStyle name="Normal 3" xfId="7" xr:uid="{00000000-0005-0000-0000-000007000000}"/>
  </cellStyles>
  <dxfs count="46"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Eloi Martínez-Rabert (PGR)" id="{63A015ED-D2DB-4D9E-BA2A-B8F12E003D86}" userId="S::2424069M@student.gla.ac.uk::cb616271-4a7a-48f5-8972-853218eda004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2" dT="2021-11-08T19:48:53.62" personId="{63A015ED-D2DB-4D9E-BA2A-B8F12E003D86}" id="{D02B4A2B-69E3-425E-BF27-70AF91570334}">
    <text>only for structure_model = true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9" dT="2021-11-08T15:11:31.98" personId="{63A015ED-D2DB-4D9E-BA2A-B8F12E003D86}" id="{BBC1B5A9-02A7-4017-AC14-9D23C61CC550}">
    <text>variable HRT (fix [S]sp)</text>
  </threadedComment>
</ThreadedComment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2A154-3EB6-4D30-AC86-519F688577CC}">
  <dimension ref="A1:C3"/>
  <sheetViews>
    <sheetView workbookViewId="0">
      <selection activeCell="B4" sqref="B4"/>
    </sheetView>
  </sheetViews>
  <sheetFormatPr defaultRowHeight="13.2" x14ac:dyDescent="0.25"/>
  <cols>
    <col min="1" max="1" width="44.44140625" customWidth="1"/>
    <col min="2" max="2" width="33.88671875" customWidth="1"/>
    <col min="3" max="3" width="45" customWidth="1"/>
  </cols>
  <sheetData>
    <row r="1" spans="1:3" x14ac:dyDescent="0.25">
      <c r="A1" s="141" t="s">
        <v>89</v>
      </c>
      <c r="B1" s="141" t="s">
        <v>90</v>
      </c>
      <c r="C1" s="141" t="s">
        <v>91</v>
      </c>
    </row>
    <row r="2" spans="1:3" x14ac:dyDescent="0.25">
      <c r="A2" s="142" t="s">
        <v>93</v>
      </c>
      <c r="B2" s="22" t="s">
        <v>94</v>
      </c>
      <c r="C2" s="22" t="s">
        <v>92</v>
      </c>
    </row>
    <row r="3" spans="1:3" ht="15.6" x14ac:dyDescent="0.35">
      <c r="B3" s="22" t="s">
        <v>95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20"/>
  <sheetViews>
    <sheetView workbookViewId="0">
      <selection activeCell="B6" sqref="B6"/>
    </sheetView>
  </sheetViews>
  <sheetFormatPr defaultColWidth="9.109375" defaultRowHeight="13.2" x14ac:dyDescent="0.25"/>
  <cols>
    <col min="1" max="1" width="14.88671875" style="1" customWidth="1"/>
    <col min="2" max="2" width="13.88671875" style="1" customWidth="1"/>
    <col min="3" max="3" width="9.109375" style="1"/>
    <col min="4" max="5" width="12.44140625" style="1" bestFit="1" customWidth="1"/>
    <col min="6" max="16384" width="9.109375" style="1"/>
  </cols>
  <sheetData>
    <row r="1" spans="1:4" x14ac:dyDescent="0.25">
      <c r="A1" s="69" t="s">
        <v>24</v>
      </c>
      <c r="B1" s="118">
        <f>((4/3)*PI()*B3^3)*B4</f>
        <v>2.0943951023931951E-12</v>
      </c>
      <c r="C1" s="70" t="s">
        <v>1</v>
      </c>
      <c r="D1" s="22"/>
    </row>
    <row r="2" spans="1:4" x14ac:dyDescent="0.25">
      <c r="A2" s="71" t="s">
        <v>25</v>
      </c>
      <c r="B2" s="96">
        <f>0.1*B1</f>
        <v>2.0943951023931951E-13</v>
      </c>
      <c r="C2" s="72" t="s">
        <v>1</v>
      </c>
      <c r="D2" s="22"/>
    </row>
    <row r="3" spans="1:4" x14ac:dyDescent="0.25">
      <c r="A3" s="71" t="s">
        <v>26</v>
      </c>
      <c r="B3" s="96">
        <f>(1)*10^(-6)</f>
        <v>9.9999999999999995E-7</v>
      </c>
      <c r="C3" s="72" t="s">
        <v>27</v>
      </c>
      <c r="D3" s="117"/>
    </row>
    <row r="4" spans="1:4" x14ac:dyDescent="0.25">
      <c r="A4" s="71" t="s">
        <v>28</v>
      </c>
      <c r="B4" s="96">
        <f>500*1000</f>
        <v>500000</v>
      </c>
      <c r="C4" s="72" t="s">
        <v>29</v>
      </c>
      <c r="D4" s="22"/>
    </row>
    <row r="5" spans="1:4" x14ac:dyDescent="0.25">
      <c r="A5" s="71" t="s">
        <v>30</v>
      </c>
      <c r="B5" s="119">
        <v>24.6</v>
      </c>
      <c r="C5" s="72" t="s">
        <v>31</v>
      </c>
      <c r="D5" s="22"/>
    </row>
    <row r="6" spans="1:4" x14ac:dyDescent="0.25">
      <c r="A6" s="71" t="s">
        <v>32</v>
      </c>
      <c r="B6" s="119">
        <f>500*10^(-6)</f>
        <v>5.0000000000000001E-4</v>
      </c>
      <c r="C6" s="72" t="s">
        <v>27</v>
      </c>
      <c r="D6" s="22"/>
    </row>
    <row r="7" spans="1:4" x14ac:dyDescent="0.25">
      <c r="A7" s="71" t="s">
        <v>33</v>
      </c>
      <c r="B7" s="119">
        <f>20*10^(-6)</f>
        <v>1.9999999999999998E-5</v>
      </c>
      <c r="C7" s="72" t="s">
        <v>27</v>
      </c>
      <c r="D7" s="22"/>
    </row>
    <row r="8" spans="1:4" x14ac:dyDescent="0.25">
      <c r="A8" s="71" t="s">
        <v>34</v>
      </c>
      <c r="B8" s="89">
        <f>4*(((B6/2)^2)/((B3)^2))</f>
        <v>250000</v>
      </c>
      <c r="C8" s="72" t="s">
        <v>35</v>
      </c>
      <c r="D8" s="22"/>
    </row>
    <row r="9" spans="1:4" x14ac:dyDescent="0.25">
      <c r="A9" s="15" t="s">
        <v>36</v>
      </c>
      <c r="B9" s="119">
        <v>1</v>
      </c>
      <c r="C9" s="72" t="s">
        <v>35</v>
      </c>
      <c r="D9" s="22"/>
    </row>
    <row r="10" spans="1:4" x14ac:dyDescent="0.25">
      <c r="A10" s="15" t="s">
        <v>37</v>
      </c>
      <c r="B10" s="85">
        <f>2*B3</f>
        <v>1.9999999999999999E-6</v>
      </c>
      <c r="C10" s="72" t="s">
        <v>27</v>
      </c>
      <c r="D10" s="22"/>
    </row>
    <row r="11" spans="1:4" ht="13.8" x14ac:dyDescent="0.3">
      <c r="A11" s="73" t="s">
        <v>38</v>
      </c>
      <c r="B11" s="86">
        <f>(2*B3)*0.1</f>
        <v>1.9999999999999999E-7</v>
      </c>
      <c r="C11" s="74" t="s">
        <v>27</v>
      </c>
      <c r="D11" s="22"/>
    </row>
    <row r="15" spans="1:4" x14ac:dyDescent="0.25">
      <c r="A15" s="22"/>
      <c r="B15" s="116"/>
      <c r="C15" s="22"/>
      <c r="D15" s="22"/>
    </row>
    <row r="16" spans="1:4" x14ac:dyDescent="0.25">
      <c r="A16" s="22"/>
      <c r="B16" s="117"/>
      <c r="C16" s="22"/>
      <c r="D16" s="22"/>
    </row>
    <row r="18" spans="3:5" x14ac:dyDescent="0.25">
      <c r="C18" s="117"/>
      <c r="D18" s="22"/>
      <c r="E18" s="22"/>
    </row>
    <row r="19" spans="3:5" x14ac:dyDescent="0.25">
      <c r="C19" s="22"/>
      <c r="D19" s="117"/>
      <c r="E19" s="22"/>
    </row>
    <row r="20" spans="3:5" x14ac:dyDescent="0.25">
      <c r="C20" s="22"/>
      <c r="D20" s="22"/>
      <c r="E20" s="117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19"/>
  <sheetViews>
    <sheetView workbookViewId="0">
      <selection activeCell="A9" sqref="A9:C9"/>
    </sheetView>
  </sheetViews>
  <sheetFormatPr defaultColWidth="11.44140625" defaultRowHeight="13.2" x14ac:dyDescent="0.25"/>
  <cols>
    <col min="1" max="1" width="10.44140625" style="1" customWidth="1"/>
    <col min="2" max="2" width="11.44140625" style="1"/>
    <col min="3" max="3" width="12.109375" style="1" customWidth="1"/>
    <col min="4" max="16384" width="11.44140625" style="1"/>
  </cols>
  <sheetData>
    <row r="1" spans="1:5" x14ac:dyDescent="0.25">
      <c r="A1" s="75" t="s">
        <v>100</v>
      </c>
      <c r="B1" s="118">
        <f>(0.1)*10^(-3)</f>
        <v>1E-4</v>
      </c>
      <c r="C1" s="76" t="s">
        <v>17</v>
      </c>
      <c r="D1" s="22"/>
      <c r="E1" s="22"/>
    </row>
    <row r="2" spans="1:5" x14ac:dyDescent="0.25">
      <c r="A2" s="77" t="s">
        <v>8</v>
      </c>
      <c r="B2" s="119">
        <f>273.15+20</f>
        <v>293.14999999999998</v>
      </c>
      <c r="C2" s="72" t="s">
        <v>9</v>
      </c>
      <c r="D2" s="22"/>
      <c r="E2" s="22"/>
    </row>
    <row r="3" spans="1:5" x14ac:dyDescent="0.25">
      <c r="A3" s="77" t="s">
        <v>39</v>
      </c>
      <c r="B3" s="119">
        <f>8.3144/1000</f>
        <v>8.3143999999999996E-3</v>
      </c>
      <c r="C3" s="72" t="s">
        <v>7</v>
      </c>
      <c r="D3" s="22"/>
      <c r="E3" s="22"/>
    </row>
    <row r="4" spans="1:5" x14ac:dyDescent="0.25">
      <c r="A4" s="77" t="s">
        <v>40</v>
      </c>
      <c r="B4" s="119">
        <v>8.2057459999999999E-2</v>
      </c>
      <c r="C4" s="72" t="s">
        <v>41</v>
      </c>
      <c r="D4" s="22"/>
      <c r="E4" s="22"/>
    </row>
    <row r="5" spans="1:5" x14ac:dyDescent="0.25">
      <c r="A5" s="77" t="s">
        <v>5</v>
      </c>
      <c r="B5" s="119">
        <v>1</v>
      </c>
      <c r="C5" s="72" t="s">
        <v>19</v>
      </c>
      <c r="D5" s="22"/>
      <c r="E5" s="22"/>
    </row>
    <row r="6" spans="1:5" x14ac:dyDescent="0.25">
      <c r="A6" s="77" t="s">
        <v>42</v>
      </c>
      <c r="B6" s="96">
        <f>B7</f>
        <v>1.3463968515384828E-10</v>
      </c>
      <c r="C6" s="72" t="s">
        <v>43</v>
      </c>
      <c r="D6" s="22"/>
      <c r="E6" s="22"/>
    </row>
    <row r="7" spans="1:5" x14ac:dyDescent="0.25">
      <c r="A7" s="77" t="s">
        <v>44</v>
      </c>
      <c r="B7" s="96">
        <f>((Bacteria!B8*Bacteria!B1)/(3.5*1000/900))/1000</f>
        <v>1.3463968515384828E-10</v>
      </c>
      <c r="C7" s="72" t="s">
        <v>43</v>
      </c>
      <c r="D7" s="117"/>
      <c r="E7" s="22"/>
    </row>
    <row r="8" spans="1:5" x14ac:dyDescent="0.25">
      <c r="A8" s="77" t="s">
        <v>45</v>
      </c>
      <c r="B8" s="96">
        <v>7</v>
      </c>
      <c r="C8" s="72" t="s">
        <v>35</v>
      </c>
      <c r="D8" s="22"/>
      <c r="E8" s="22"/>
    </row>
    <row r="9" spans="1:5" x14ac:dyDescent="0.25">
      <c r="A9" s="77" t="s">
        <v>101</v>
      </c>
      <c r="B9" s="144">
        <v>1</v>
      </c>
      <c r="C9" s="72" t="s">
        <v>102</v>
      </c>
      <c r="D9" s="22"/>
      <c r="E9" s="22"/>
    </row>
    <row r="10" spans="1:5" x14ac:dyDescent="0.25">
      <c r="A10" s="77" t="s">
        <v>46</v>
      </c>
      <c r="B10" s="96">
        <v>10.8</v>
      </c>
      <c r="C10" s="72" t="s">
        <v>47</v>
      </c>
      <c r="D10" s="22"/>
      <c r="E10" s="22"/>
    </row>
    <row r="11" spans="1:5" x14ac:dyDescent="0.25">
      <c r="A11" s="78" t="s">
        <v>48</v>
      </c>
      <c r="B11" s="120">
        <f>(B7*1000)/0.01</f>
        <v>1.3463968515384828E-5</v>
      </c>
      <c r="C11" s="79" t="s">
        <v>49</v>
      </c>
      <c r="D11" s="22"/>
      <c r="E11" s="22"/>
    </row>
    <row r="17" spans="1:5" x14ac:dyDescent="0.25">
      <c r="A17" s="22"/>
      <c r="B17" s="22"/>
      <c r="C17" s="22"/>
      <c r="D17" s="22"/>
      <c r="E17" s="117"/>
    </row>
    <row r="18" spans="1:5" x14ac:dyDescent="0.25">
      <c r="C18" s="117"/>
      <c r="D18" s="22"/>
    </row>
    <row r="19" spans="1:5" x14ac:dyDescent="0.25">
      <c r="C19" s="22"/>
      <c r="D19" s="117"/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26"/>
  <sheetViews>
    <sheetView workbookViewId="0">
      <selection activeCell="B9" sqref="B9"/>
    </sheetView>
  </sheetViews>
  <sheetFormatPr defaultColWidth="9.109375" defaultRowHeight="13.2" x14ac:dyDescent="0.25"/>
  <cols>
    <col min="1" max="1" width="15.44140625" style="1" customWidth="1"/>
    <col min="2" max="16384" width="9.109375" style="1"/>
  </cols>
  <sheetData>
    <row r="1" spans="1:5" x14ac:dyDescent="0.25">
      <c r="A1" s="80" t="s">
        <v>50</v>
      </c>
      <c r="B1" s="121">
        <f>B3/B5</f>
        <v>260.00000000000006</v>
      </c>
      <c r="C1" s="81" t="s">
        <v>35</v>
      </c>
      <c r="D1" s="22"/>
      <c r="E1" s="22"/>
    </row>
    <row r="2" spans="1:5" x14ac:dyDescent="0.25">
      <c r="A2" s="82" t="s">
        <v>51</v>
      </c>
      <c r="B2" s="122">
        <f>B4/B6</f>
        <v>260.00000000000006</v>
      </c>
      <c r="C2" s="83" t="s">
        <v>35</v>
      </c>
      <c r="D2" s="22"/>
      <c r="E2" s="22"/>
    </row>
    <row r="3" spans="1:5" x14ac:dyDescent="0.25">
      <c r="A3" s="82" t="s">
        <v>52</v>
      </c>
      <c r="B3" s="123">
        <f>(Bacteria!B6+2*B8+10*10^(-6))</f>
        <v>5.2000000000000006E-4</v>
      </c>
      <c r="C3" s="83" t="s">
        <v>27</v>
      </c>
      <c r="D3" s="22"/>
      <c r="E3" s="22"/>
    </row>
    <row r="4" spans="1:5" x14ac:dyDescent="0.25">
      <c r="A4" s="82" t="s">
        <v>53</v>
      </c>
      <c r="B4" s="123">
        <f>(Bacteria!B6+2*B8+10*10^(-6))</f>
        <v>5.2000000000000006E-4</v>
      </c>
      <c r="C4" s="83" t="s">
        <v>27</v>
      </c>
      <c r="D4" s="22"/>
      <c r="E4" s="22"/>
    </row>
    <row r="5" spans="1:5" x14ac:dyDescent="0.25">
      <c r="A5" s="82" t="s">
        <v>54</v>
      </c>
      <c r="B5" s="123">
        <f>0.000001*2</f>
        <v>1.9999999999999999E-6</v>
      </c>
      <c r="C5" s="83" t="s">
        <v>27</v>
      </c>
      <c r="D5" s="22"/>
      <c r="E5" s="22"/>
    </row>
    <row r="6" spans="1:5" x14ac:dyDescent="0.25">
      <c r="A6" s="82" t="s">
        <v>55</v>
      </c>
      <c r="B6" s="123">
        <f>0.000001*2</f>
        <v>1.9999999999999999E-6</v>
      </c>
      <c r="C6" s="83" t="s">
        <v>27</v>
      </c>
      <c r="D6" s="22"/>
      <c r="E6" s="22"/>
    </row>
    <row r="7" spans="1:5" x14ac:dyDescent="0.25">
      <c r="A7" s="82" t="s">
        <v>56</v>
      </c>
      <c r="B7" s="123">
        <f>0.000001*2</f>
        <v>1.9999999999999999E-6</v>
      </c>
      <c r="C7" s="83" t="s">
        <v>27</v>
      </c>
      <c r="D7" s="22"/>
      <c r="E7" s="117"/>
    </row>
    <row r="8" spans="1:5" x14ac:dyDescent="0.25">
      <c r="A8" s="82" t="s">
        <v>57</v>
      </c>
      <c r="B8" s="90">
        <f>5*10^(-6)</f>
        <v>4.9999999999999996E-6</v>
      </c>
      <c r="C8" s="83" t="s">
        <v>27</v>
      </c>
      <c r="D8" s="22"/>
      <c r="E8" s="22"/>
    </row>
    <row r="9" spans="1:5" x14ac:dyDescent="0.25">
      <c r="A9" s="82" t="s">
        <v>58</v>
      </c>
      <c r="B9" s="124">
        <f>75*24</f>
        <v>1800</v>
      </c>
      <c r="C9" s="83" t="s">
        <v>47</v>
      </c>
      <c r="D9" s="22"/>
      <c r="E9" s="22"/>
    </row>
    <row r="10" spans="1:5" x14ac:dyDescent="0.25">
      <c r="A10" s="82" t="s">
        <v>59</v>
      </c>
      <c r="B10" s="123">
        <v>1E-8</v>
      </c>
      <c r="C10" s="83" t="s">
        <v>47</v>
      </c>
      <c r="D10" s="22"/>
      <c r="E10" s="22"/>
    </row>
    <row r="11" spans="1:5" x14ac:dyDescent="0.25">
      <c r="A11" s="82" t="s">
        <v>60</v>
      </c>
      <c r="B11" s="134">
        <v>0.1</v>
      </c>
      <c r="C11" s="83" t="s">
        <v>47</v>
      </c>
      <c r="D11" s="22"/>
      <c r="E11" s="117"/>
    </row>
    <row r="12" spans="1:5" x14ac:dyDescent="0.25">
      <c r="A12" s="82" t="s">
        <v>61</v>
      </c>
      <c r="B12" s="134">
        <v>0.1</v>
      </c>
      <c r="C12" s="83" t="s">
        <v>47</v>
      </c>
      <c r="D12" s="22"/>
      <c r="E12" s="22"/>
    </row>
    <row r="13" spans="1:5" ht="13.8" thickBot="1" x14ac:dyDescent="0.3">
      <c r="A13" s="88" t="s">
        <v>62</v>
      </c>
      <c r="B13" s="135">
        <f>24</f>
        <v>24</v>
      </c>
      <c r="C13" s="87" t="s">
        <v>47</v>
      </c>
      <c r="D13" s="22"/>
      <c r="E13" s="22"/>
    </row>
    <row r="14" spans="1:5" ht="13.8" thickBot="1" x14ac:dyDescent="0.3">
      <c r="A14" s="88" t="s">
        <v>69</v>
      </c>
      <c r="B14" s="139">
        <f>7*24</f>
        <v>168</v>
      </c>
      <c r="C14" s="140" t="s">
        <v>47</v>
      </c>
      <c r="D14" s="22"/>
      <c r="E14" s="24"/>
    </row>
    <row r="18" spans="4:5" x14ac:dyDescent="0.25">
      <c r="D18" s="117"/>
      <c r="E18" s="117"/>
    </row>
    <row r="26" spans="4:5" x14ac:dyDescent="0.25">
      <c r="D26" s="22"/>
      <c r="E26" s="117"/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5"/>
  <sheetViews>
    <sheetView workbookViewId="0">
      <selection activeCell="H16" sqref="H16"/>
    </sheetView>
  </sheetViews>
  <sheetFormatPr defaultColWidth="9.109375" defaultRowHeight="13.2" x14ac:dyDescent="0.25"/>
  <cols>
    <col min="1" max="1" width="9.109375" style="1"/>
    <col min="2" max="2" width="12" style="1" bestFit="1" customWidth="1"/>
    <col min="3" max="4" width="9.109375" style="1"/>
    <col min="5" max="5" width="12.44140625" style="1" bestFit="1" customWidth="1"/>
    <col min="6" max="6" width="9.109375" style="1"/>
    <col min="7" max="7" width="11.44140625" style="1" bestFit="1" customWidth="1"/>
    <col min="8" max="16384" width="9.109375" style="1"/>
  </cols>
  <sheetData>
    <row r="1" spans="1:3" x14ac:dyDescent="0.25">
      <c r="A1" s="84" t="s">
        <v>78</v>
      </c>
      <c r="B1" s="125">
        <f>1*10^(-9)*3600</f>
        <v>3.6000000000000003E-6</v>
      </c>
      <c r="C1" s="93" t="s">
        <v>63</v>
      </c>
    </row>
    <row r="2" spans="1:3" x14ac:dyDescent="0.25">
      <c r="A2" s="57" t="s">
        <v>79</v>
      </c>
      <c r="B2" s="96">
        <f>1*10^(-9)*3600</f>
        <v>3.6000000000000003E-6</v>
      </c>
      <c r="C2" s="92" t="s">
        <v>63</v>
      </c>
    </row>
    <row r="3" spans="1:3" x14ac:dyDescent="0.25">
      <c r="A3" s="57" t="s">
        <v>80</v>
      </c>
      <c r="B3" s="96">
        <f>1*10^(-9)*3600</f>
        <v>3.6000000000000003E-6</v>
      </c>
      <c r="C3" s="92" t="s">
        <v>63</v>
      </c>
    </row>
    <row r="4" spans="1:3" x14ac:dyDescent="0.25">
      <c r="A4" s="57" t="s">
        <v>81</v>
      </c>
      <c r="B4" s="96">
        <f>1*10^(-9)*3600</f>
        <v>3.6000000000000003E-6</v>
      </c>
      <c r="C4" s="92" t="s">
        <v>63</v>
      </c>
    </row>
    <row r="5" spans="1:3" ht="13.8" thickBot="1" x14ac:dyDescent="0.3">
      <c r="A5" s="65" t="s">
        <v>64</v>
      </c>
      <c r="B5" s="94">
        <v>7.5600000000000005E-6</v>
      </c>
      <c r="C5" s="95" t="s">
        <v>63</v>
      </c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6"/>
  <sheetViews>
    <sheetView workbookViewId="0">
      <selection activeCell="E15" sqref="E15"/>
    </sheetView>
  </sheetViews>
  <sheetFormatPr defaultColWidth="11.44140625" defaultRowHeight="13.2" x14ac:dyDescent="0.25"/>
  <sheetData>
    <row r="1" spans="1:3" x14ac:dyDescent="0.25">
      <c r="A1" s="97" t="s">
        <v>65</v>
      </c>
      <c r="B1" s="136">
        <v>9.9999999999999995E-7</v>
      </c>
      <c r="C1" s="81" t="s">
        <v>66</v>
      </c>
    </row>
    <row r="2" spans="1:3" x14ac:dyDescent="0.25">
      <c r="A2" s="98" t="s">
        <v>82</v>
      </c>
      <c r="B2" s="137">
        <v>0.5</v>
      </c>
      <c r="C2" s="83" t="s">
        <v>67</v>
      </c>
    </row>
    <row r="3" spans="1:3" x14ac:dyDescent="0.25">
      <c r="A3" s="98" t="s">
        <v>83</v>
      </c>
      <c r="B3" s="137">
        <v>0.5</v>
      </c>
      <c r="C3" s="83" t="s">
        <v>67</v>
      </c>
    </row>
    <row r="4" spans="1:3" x14ac:dyDescent="0.25">
      <c r="A4" s="98" t="s">
        <v>84</v>
      </c>
      <c r="B4" s="137">
        <v>0.5</v>
      </c>
      <c r="C4" s="83" t="s">
        <v>67</v>
      </c>
    </row>
    <row r="5" spans="1:3" x14ac:dyDescent="0.25">
      <c r="A5" s="98" t="s">
        <v>85</v>
      </c>
      <c r="B5" s="137">
        <v>0.5</v>
      </c>
      <c r="C5" s="83" t="s">
        <v>67</v>
      </c>
    </row>
    <row r="6" spans="1:3" ht="13.8" thickBot="1" x14ac:dyDescent="0.3">
      <c r="A6" s="99" t="s">
        <v>68</v>
      </c>
      <c r="B6" s="138">
        <v>0.5</v>
      </c>
      <c r="C6" s="87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9E337-17A2-404E-863F-C8E031BF1604}">
  <dimension ref="A1:B5"/>
  <sheetViews>
    <sheetView tabSelected="1" workbookViewId="0">
      <selection activeCell="B5" sqref="B5"/>
    </sheetView>
  </sheetViews>
  <sheetFormatPr defaultRowHeight="13.2" x14ac:dyDescent="0.25"/>
  <cols>
    <col min="1" max="1" width="15.77734375" bestFit="1" customWidth="1"/>
  </cols>
  <sheetData>
    <row r="1" spans="1:2" x14ac:dyDescent="0.25">
      <c r="A1" s="69" t="s">
        <v>96</v>
      </c>
      <c r="B1" s="118" t="b">
        <v>1</v>
      </c>
    </row>
    <row r="2" spans="1:2" x14ac:dyDescent="0.25">
      <c r="A2" s="71" t="s">
        <v>97</v>
      </c>
      <c r="B2" s="118" t="s">
        <v>99</v>
      </c>
    </row>
    <row r="3" spans="1:2" x14ac:dyDescent="0.25">
      <c r="A3" s="71" t="s">
        <v>103</v>
      </c>
      <c r="B3" s="112" t="b">
        <v>1</v>
      </c>
    </row>
    <row r="4" spans="1:2" x14ac:dyDescent="0.25">
      <c r="A4" s="71" t="s">
        <v>98</v>
      </c>
      <c r="B4" s="112" t="b">
        <v>0</v>
      </c>
    </row>
    <row r="5" spans="1:2" x14ac:dyDescent="0.25">
      <c r="A5" s="143" t="s">
        <v>104</v>
      </c>
      <c r="B5" s="112" t="b">
        <v>1</v>
      </c>
    </row>
  </sheetData>
  <dataValidations count="2">
    <dataValidation type="list" allowBlank="1" showInputMessage="1" showErrorMessage="1" sqref="B1 B3:B5" xr:uid="{7A51E65C-5CF9-491D-A12E-422C27CB7458}">
      <formula1>"true, false"</formula1>
    </dataValidation>
    <dataValidation type="list" allowBlank="1" showInputMessage="1" showErrorMessage="1" sqref="B2" xr:uid="{F8C822BD-727F-4D93-9C1B-2339034D7EF3}">
      <formula1>"Neut,Comp,Comm,Copr"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4FEC0-4520-474B-AE61-C5AA4DB1981E}">
  <dimension ref="A1:E11"/>
  <sheetViews>
    <sheetView workbookViewId="0">
      <selection activeCell="H20" sqref="H20"/>
    </sheetView>
  </sheetViews>
  <sheetFormatPr defaultRowHeight="13.2" x14ac:dyDescent="0.25"/>
  <cols>
    <col min="1" max="1" width="8.5546875" style="8" customWidth="1"/>
  </cols>
  <sheetData>
    <row r="1" spans="1:5" x14ac:dyDescent="0.25">
      <c r="A1" s="22"/>
      <c r="B1" s="9" t="s">
        <v>70</v>
      </c>
      <c r="C1" s="9" t="s">
        <v>71</v>
      </c>
      <c r="D1" s="9" t="s">
        <v>72</v>
      </c>
      <c r="E1" s="9" t="s">
        <v>10</v>
      </c>
    </row>
    <row r="2" spans="1:5" x14ac:dyDescent="0.25">
      <c r="A2" s="109" t="s">
        <v>73</v>
      </c>
      <c r="B2" s="112">
        <f>10*10^(-6)</f>
        <v>9.9999999999999991E-6</v>
      </c>
      <c r="C2" s="112">
        <v>0</v>
      </c>
      <c r="D2" s="112">
        <v>0</v>
      </c>
      <c r="E2" s="112">
        <v>0</v>
      </c>
    </row>
    <row r="3" spans="1:5" x14ac:dyDescent="0.25">
      <c r="A3" s="109" t="s">
        <v>75</v>
      </c>
      <c r="B3" s="112">
        <v>0</v>
      </c>
      <c r="C3" s="112">
        <v>1.0000000000000001E-5</v>
      </c>
      <c r="D3" s="112">
        <v>0</v>
      </c>
      <c r="E3" s="112">
        <v>0</v>
      </c>
    </row>
    <row r="4" spans="1:5" x14ac:dyDescent="0.25">
      <c r="A4" s="109" t="s">
        <v>77</v>
      </c>
      <c r="B4" s="112">
        <v>0</v>
      </c>
      <c r="C4" s="112">
        <v>0</v>
      </c>
      <c r="D4" s="112">
        <v>1.0000000000000001E-5</v>
      </c>
      <c r="E4" s="112">
        <v>0</v>
      </c>
    </row>
    <row r="6" spans="1:5" x14ac:dyDescent="0.25">
      <c r="A6" s="22"/>
    </row>
    <row r="7" spans="1:5" x14ac:dyDescent="0.25">
      <c r="A7" s="22"/>
    </row>
    <row r="8" spans="1:5" x14ac:dyDescent="0.25">
      <c r="A8"/>
    </row>
    <row r="9" spans="1:5" x14ac:dyDescent="0.25">
      <c r="A9" s="22"/>
    </row>
    <row r="10" spans="1:5" x14ac:dyDescent="0.25">
      <c r="A10" s="22"/>
    </row>
    <row r="11" spans="1:5" x14ac:dyDescent="0.25">
      <c r="A11" s="22"/>
    </row>
  </sheetData>
  <conditionalFormatting sqref="B4">
    <cfRule type="cellIs" dxfId="45" priority="1" operator="equal">
      <formula>0</formula>
    </cfRule>
  </conditionalFormatting>
  <conditionalFormatting sqref="B2:D3">
    <cfRule type="cellIs" dxfId="44" priority="6" operator="equal">
      <formula>0</formula>
    </cfRule>
  </conditionalFormatting>
  <conditionalFormatting sqref="E2:E3">
    <cfRule type="cellIs" dxfId="43" priority="5" operator="equal">
      <formula>0</formula>
    </cfRule>
  </conditionalFormatting>
  <conditionalFormatting sqref="C4">
    <cfRule type="cellIs" dxfId="42" priority="4" operator="equal">
      <formula>0</formula>
    </cfRule>
  </conditionalFormatting>
  <conditionalFormatting sqref="E4">
    <cfRule type="cellIs" dxfId="41" priority="3" operator="equal">
      <formula>0</formula>
    </cfRule>
  </conditionalFormatting>
  <conditionalFormatting sqref="D4">
    <cfRule type="cellIs" dxfId="40" priority="2" operator="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807E2-3E93-43FD-8C67-BFE06036ECCA}">
  <dimension ref="A1:D11"/>
  <sheetViews>
    <sheetView workbookViewId="0">
      <selection activeCell="D12" sqref="D12"/>
    </sheetView>
  </sheetViews>
  <sheetFormatPr defaultRowHeight="13.2" x14ac:dyDescent="0.25"/>
  <cols>
    <col min="1" max="1" width="8.5546875" style="8" customWidth="1"/>
  </cols>
  <sheetData>
    <row r="1" spans="1:4" x14ac:dyDescent="0.25">
      <c r="A1" s="22"/>
      <c r="B1" s="9" t="s">
        <v>86</v>
      </c>
      <c r="C1" s="9" t="s">
        <v>87</v>
      </c>
      <c r="D1" s="9" t="s">
        <v>88</v>
      </c>
    </row>
    <row r="2" spans="1:4" x14ac:dyDescent="0.25">
      <c r="A2" s="109" t="s">
        <v>73</v>
      </c>
      <c r="B2" s="112">
        <v>0</v>
      </c>
      <c r="C2" s="112">
        <v>0</v>
      </c>
      <c r="D2" s="112">
        <v>0</v>
      </c>
    </row>
    <row r="3" spans="1:4" x14ac:dyDescent="0.25">
      <c r="A3" s="109" t="s">
        <v>75</v>
      </c>
      <c r="B3" s="112">
        <v>0</v>
      </c>
      <c r="C3" s="112">
        <v>0</v>
      </c>
      <c r="D3" s="112">
        <v>0</v>
      </c>
    </row>
    <row r="4" spans="1:4" x14ac:dyDescent="0.25">
      <c r="A4" s="109" t="s">
        <v>77</v>
      </c>
      <c r="B4" s="112">
        <v>0</v>
      </c>
      <c r="C4" s="112">
        <v>0</v>
      </c>
      <c r="D4" s="112">
        <v>0</v>
      </c>
    </row>
    <row r="6" spans="1:4" x14ac:dyDescent="0.25">
      <c r="A6" s="22"/>
    </row>
    <row r="7" spans="1:4" x14ac:dyDescent="0.25">
      <c r="A7" s="22"/>
    </row>
    <row r="8" spans="1:4" x14ac:dyDescent="0.25">
      <c r="A8"/>
    </row>
    <row r="9" spans="1:4" x14ac:dyDescent="0.25">
      <c r="A9" s="22"/>
    </row>
    <row r="10" spans="1:4" x14ac:dyDescent="0.25">
      <c r="A10" s="22"/>
    </row>
    <row r="11" spans="1:4" x14ac:dyDescent="0.25">
      <c r="A11" s="22"/>
    </row>
  </sheetData>
  <conditionalFormatting sqref="B2:D3">
    <cfRule type="cellIs" dxfId="39" priority="4" operator="equal">
      <formula>0</formula>
    </cfRule>
  </conditionalFormatting>
  <conditionalFormatting sqref="D4">
    <cfRule type="cellIs" dxfId="38" priority="3" operator="equal">
      <formula>0</formula>
    </cfRule>
  </conditionalFormatting>
  <conditionalFormatting sqref="B4">
    <cfRule type="cellIs" dxfId="37" priority="2" operator="equal">
      <formula>0</formula>
    </cfRule>
  </conditionalFormatting>
  <conditionalFormatting sqref="C4">
    <cfRule type="cellIs" dxfId="36" priority="1" operator="equal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2FE4EC-70E7-4F45-B003-6D661CCFDAB9}">
  <dimension ref="A1:C11"/>
  <sheetViews>
    <sheetView workbookViewId="0">
      <selection activeCell="C1" sqref="C1:C4"/>
    </sheetView>
  </sheetViews>
  <sheetFormatPr defaultRowHeight="13.2" x14ac:dyDescent="0.25"/>
  <cols>
    <col min="1" max="1" width="8.5546875" style="8" customWidth="1"/>
  </cols>
  <sheetData>
    <row r="1" spans="1:3" x14ac:dyDescent="0.25">
      <c r="A1" s="22"/>
      <c r="B1" s="10" t="s">
        <v>0</v>
      </c>
      <c r="C1" s="11" t="s">
        <v>11</v>
      </c>
    </row>
    <row r="2" spans="1:3" x14ac:dyDescent="0.25">
      <c r="A2" s="109" t="s">
        <v>73</v>
      </c>
      <c r="B2" s="112">
        <v>0.01</v>
      </c>
      <c r="C2" s="111" t="s">
        <v>74</v>
      </c>
    </row>
    <row r="3" spans="1:3" x14ac:dyDescent="0.25">
      <c r="A3" s="109" t="s">
        <v>75</v>
      </c>
      <c r="B3" s="112">
        <v>0.01</v>
      </c>
      <c r="C3" s="111" t="s">
        <v>76</v>
      </c>
    </row>
    <row r="4" spans="1:3" x14ac:dyDescent="0.25">
      <c r="A4" s="109" t="s">
        <v>77</v>
      </c>
      <c r="B4" s="112">
        <v>0.01</v>
      </c>
      <c r="C4" s="111" t="s">
        <v>2</v>
      </c>
    </row>
    <row r="6" spans="1:3" x14ac:dyDescent="0.25">
      <c r="A6" s="22"/>
    </row>
    <row r="7" spans="1:3" x14ac:dyDescent="0.25">
      <c r="A7" s="22"/>
    </row>
    <row r="8" spans="1:3" x14ac:dyDescent="0.25">
      <c r="A8"/>
    </row>
    <row r="9" spans="1:3" x14ac:dyDescent="0.25">
      <c r="A9" s="22"/>
    </row>
    <row r="10" spans="1:3" x14ac:dyDescent="0.25">
      <c r="A10" s="22"/>
    </row>
    <row r="11" spans="1:3" x14ac:dyDescent="0.25">
      <c r="A11" s="22"/>
    </row>
  </sheetData>
  <conditionalFormatting sqref="B2:B3">
    <cfRule type="cellIs" dxfId="35" priority="4" operator="equal">
      <formula>0</formula>
    </cfRule>
  </conditionalFormatting>
  <conditionalFormatting sqref="B4">
    <cfRule type="cellIs" dxfId="34" priority="3" operator="equal">
      <formula>0</formula>
    </cfRule>
  </conditionalFormatting>
  <conditionalFormatting sqref="C2:C3">
    <cfRule type="cellIs" dxfId="33" priority="2" operator="equal">
      <formula>0</formula>
    </cfRule>
  </conditionalFormatting>
  <conditionalFormatting sqref="C4">
    <cfRule type="cellIs" dxfId="32" priority="1" operator="equal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2"/>
  <sheetViews>
    <sheetView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I22" sqref="I22"/>
    </sheetView>
  </sheetViews>
  <sheetFormatPr defaultColWidth="11.44140625" defaultRowHeight="13.2" x14ac:dyDescent="0.25"/>
  <cols>
    <col min="1" max="1" width="8.44140625" style="1" customWidth="1"/>
    <col min="2" max="2" width="13.5546875" style="1" customWidth="1"/>
    <col min="3" max="3" width="13" style="1" customWidth="1"/>
    <col min="4" max="4" width="13.5546875" style="1" customWidth="1"/>
    <col min="5" max="5" width="14.5546875" style="1" customWidth="1"/>
    <col min="6" max="6" width="14" style="1" customWidth="1"/>
    <col min="7" max="7" width="16.88671875" style="1" customWidth="1"/>
    <col min="8" max="8" width="13" style="1" customWidth="1"/>
    <col min="9" max="9" width="14.5546875" style="1" customWidth="1"/>
    <col min="10" max="16384" width="11.44140625" style="1"/>
  </cols>
  <sheetData>
    <row r="1" spans="1:10" x14ac:dyDescent="0.25">
      <c r="A1" s="22"/>
      <c r="B1" s="145" t="s">
        <v>73</v>
      </c>
      <c r="C1" s="146"/>
      <c r="D1" s="147"/>
      <c r="E1" s="145" t="s">
        <v>75</v>
      </c>
      <c r="F1" s="146"/>
      <c r="G1" s="147"/>
      <c r="H1" s="145" t="s">
        <v>77</v>
      </c>
      <c r="I1" s="146"/>
      <c r="J1" s="147"/>
    </row>
    <row r="2" spans="1:10" x14ac:dyDescent="0.25">
      <c r="A2" s="22"/>
      <c r="B2" s="2" t="s">
        <v>12</v>
      </c>
      <c r="C2" s="3" t="s">
        <v>13</v>
      </c>
      <c r="D2" s="4" t="s">
        <v>14</v>
      </c>
      <c r="E2" s="3" t="s">
        <v>12</v>
      </c>
      <c r="F2" s="3" t="s">
        <v>13</v>
      </c>
      <c r="G2" s="4" t="s">
        <v>14</v>
      </c>
      <c r="H2" s="2" t="s">
        <v>12</v>
      </c>
      <c r="I2" s="3" t="s">
        <v>13</v>
      </c>
      <c r="J2" s="4" t="s">
        <v>14</v>
      </c>
    </row>
    <row r="3" spans="1:10" x14ac:dyDescent="0.25">
      <c r="A3" s="5" t="s">
        <v>74</v>
      </c>
      <c r="B3" s="100">
        <v>-1</v>
      </c>
      <c r="C3" s="101">
        <v>0</v>
      </c>
      <c r="D3" s="102">
        <v>0</v>
      </c>
      <c r="E3" s="108">
        <v>0</v>
      </c>
      <c r="F3" s="101">
        <v>0</v>
      </c>
      <c r="G3" s="102">
        <v>0</v>
      </c>
      <c r="H3" s="100">
        <v>0</v>
      </c>
      <c r="I3" s="101">
        <v>0</v>
      </c>
      <c r="J3" s="102">
        <v>0</v>
      </c>
    </row>
    <row r="4" spans="1:10" x14ac:dyDescent="0.25">
      <c r="A4" s="6" t="s">
        <v>76</v>
      </c>
      <c r="B4" s="103">
        <v>1</v>
      </c>
      <c r="C4" s="101">
        <v>0</v>
      </c>
      <c r="D4" s="104">
        <v>0</v>
      </c>
      <c r="E4" s="101">
        <v>-1</v>
      </c>
      <c r="F4" s="101">
        <v>0</v>
      </c>
      <c r="G4" s="104">
        <v>0</v>
      </c>
      <c r="H4" s="103">
        <v>0</v>
      </c>
      <c r="I4" s="101">
        <v>0</v>
      </c>
      <c r="J4" s="104">
        <v>0</v>
      </c>
    </row>
    <row r="5" spans="1:10" x14ac:dyDescent="0.25">
      <c r="A5" s="6" t="s">
        <v>2</v>
      </c>
      <c r="B5" s="103">
        <v>0</v>
      </c>
      <c r="C5" s="101">
        <v>0</v>
      </c>
      <c r="D5" s="104">
        <v>0</v>
      </c>
      <c r="E5" s="101">
        <v>1</v>
      </c>
      <c r="F5" s="101">
        <v>0</v>
      </c>
      <c r="G5" s="104">
        <v>0</v>
      </c>
      <c r="H5" s="103">
        <v>-1</v>
      </c>
      <c r="I5" s="101">
        <v>0</v>
      </c>
      <c r="J5" s="104">
        <v>0</v>
      </c>
    </row>
    <row r="6" spans="1:10" x14ac:dyDescent="0.25">
      <c r="A6" s="6" t="s">
        <v>20</v>
      </c>
      <c r="B6" s="103">
        <v>0</v>
      </c>
      <c r="C6" s="101">
        <v>0</v>
      </c>
      <c r="D6" s="104">
        <v>0</v>
      </c>
      <c r="E6" s="101">
        <v>0</v>
      </c>
      <c r="F6" s="101">
        <v>0</v>
      </c>
      <c r="G6" s="104">
        <v>0</v>
      </c>
      <c r="H6" s="103">
        <v>1</v>
      </c>
      <c r="I6" s="101">
        <v>0</v>
      </c>
      <c r="J6" s="104">
        <v>0</v>
      </c>
    </row>
    <row r="7" spans="1:10" x14ac:dyDescent="0.25">
      <c r="A7" s="6" t="s">
        <v>15</v>
      </c>
      <c r="B7" s="103">
        <v>0</v>
      </c>
      <c r="C7" s="101">
        <v>0</v>
      </c>
      <c r="D7" s="104">
        <v>0</v>
      </c>
      <c r="E7" s="101">
        <v>0</v>
      </c>
      <c r="F7" s="101">
        <v>0</v>
      </c>
      <c r="G7" s="104">
        <v>0</v>
      </c>
      <c r="H7" s="103">
        <v>0</v>
      </c>
      <c r="I7" s="101">
        <v>0</v>
      </c>
      <c r="J7" s="104">
        <v>0</v>
      </c>
    </row>
    <row r="8" spans="1:10" x14ac:dyDescent="0.25">
      <c r="A8" s="5" t="s">
        <v>16</v>
      </c>
      <c r="B8" s="100">
        <v>0</v>
      </c>
      <c r="C8" s="108">
        <v>0</v>
      </c>
      <c r="D8" s="102">
        <v>0</v>
      </c>
      <c r="E8" s="108">
        <v>0</v>
      </c>
      <c r="F8" s="108">
        <v>0</v>
      </c>
      <c r="G8" s="102">
        <v>0</v>
      </c>
      <c r="H8" s="100">
        <v>0</v>
      </c>
      <c r="I8" s="108">
        <v>0</v>
      </c>
      <c r="J8" s="102">
        <v>0</v>
      </c>
    </row>
    <row r="9" spans="1:10" x14ac:dyDescent="0.25">
      <c r="A9" s="7" t="s">
        <v>3</v>
      </c>
      <c r="B9" s="105">
        <v>0</v>
      </c>
      <c r="C9" s="106">
        <v>0</v>
      </c>
      <c r="D9" s="107">
        <v>0</v>
      </c>
      <c r="E9" s="106">
        <v>0</v>
      </c>
      <c r="F9" s="106">
        <v>0</v>
      </c>
      <c r="G9" s="107">
        <v>0</v>
      </c>
      <c r="H9" s="105">
        <v>0</v>
      </c>
      <c r="I9" s="106">
        <v>0</v>
      </c>
      <c r="J9" s="107">
        <v>0</v>
      </c>
    </row>
    <row r="10" spans="1:10" x14ac:dyDescent="0.25">
      <c r="A10" s="5" t="s">
        <v>73</v>
      </c>
      <c r="B10" s="100">
        <v>0</v>
      </c>
      <c r="C10" s="108">
        <v>1</v>
      </c>
      <c r="D10" s="102">
        <v>-1</v>
      </c>
      <c r="E10" s="108">
        <v>0</v>
      </c>
      <c r="F10" s="108">
        <v>0</v>
      </c>
      <c r="G10" s="102">
        <v>0</v>
      </c>
      <c r="H10" s="100">
        <v>0</v>
      </c>
      <c r="I10" s="108">
        <v>0</v>
      </c>
      <c r="J10" s="102">
        <v>0</v>
      </c>
    </row>
    <row r="11" spans="1:10" x14ac:dyDescent="0.25">
      <c r="A11" s="6" t="s">
        <v>75</v>
      </c>
      <c r="B11" s="103">
        <v>0</v>
      </c>
      <c r="C11" s="101">
        <v>0</v>
      </c>
      <c r="D11" s="104">
        <v>0</v>
      </c>
      <c r="E11" s="101">
        <v>0</v>
      </c>
      <c r="F11" s="101">
        <v>1</v>
      </c>
      <c r="G11" s="101">
        <v>-1</v>
      </c>
      <c r="H11" s="103">
        <v>0</v>
      </c>
      <c r="I11" s="101">
        <v>0</v>
      </c>
      <c r="J11" s="104">
        <v>0</v>
      </c>
    </row>
    <row r="12" spans="1:10" x14ac:dyDescent="0.25">
      <c r="A12" s="7" t="s">
        <v>77</v>
      </c>
      <c r="B12" s="105">
        <v>0</v>
      </c>
      <c r="C12" s="106">
        <v>0</v>
      </c>
      <c r="D12" s="107">
        <v>0</v>
      </c>
      <c r="E12" s="106">
        <v>0</v>
      </c>
      <c r="F12" s="106">
        <v>0</v>
      </c>
      <c r="G12" s="106">
        <v>0</v>
      </c>
      <c r="H12" s="105">
        <v>0</v>
      </c>
      <c r="I12" s="106">
        <v>1</v>
      </c>
      <c r="J12" s="107">
        <v>-1</v>
      </c>
    </row>
  </sheetData>
  <mergeCells count="3">
    <mergeCell ref="B1:D1"/>
    <mergeCell ref="E1:G1"/>
    <mergeCell ref="H1:J1"/>
  </mergeCells>
  <conditionalFormatting sqref="G10 E3:F5 B3:C5 D4:D5 G4:G5 B7:G7">
    <cfRule type="cellIs" dxfId="31" priority="18" operator="equal">
      <formula>0</formula>
    </cfRule>
  </conditionalFormatting>
  <conditionalFormatting sqref="B10:D12">
    <cfRule type="cellIs" dxfId="30" priority="17" operator="equal">
      <formula>0</formula>
    </cfRule>
  </conditionalFormatting>
  <conditionalFormatting sqref="G3">
    <cfRule type="cellIs" dxfId="29" priority="16" operator="equal">
      <formula>0</formula>
    </cfRule>
  </conditionalFormatting>
  <conditionalFormatting sqref="E10:F10">
    <cfRule type="cellIs" dxfId="28" priority="15" operator="equal">
      <formula>0</formula>
    </cfRule>
  </conditionalFormatting>
  <conditionalFormatting sqref="D3">
    <cfRule type="cellIs" dxfId="27" priority="14" operator="equal">
      <formula>0</formula>
    </cfRule>
  </conditionalFormatting>
  <conditionalFormatting sqref="B8:C9 E8:G9">
    <cfRule type="cellIs" dxfId="26" priority="12" operator="equal">
      <formula>0</formula>
    </cfRule>
  </conditionalFormatting>
  <conditionalFormatting sqref="D8:D9">
    <cfRule type="cellIs" dxfId="25" priority="11" operator="equal">
      <formula>0</formula>
    </cfRule>
  </conditionalFormatting>
  <conditionalFormatting sqref="B6:G6">
    <cfRule type="cellIs" dxfId="24" priority="10" operator="equal">
      <formula>0</formula>
    </cfRule>
  </conditionalFormatting>
  <conditionalFormatting sqref="J10:J11 H3:I5 J4:J5 H7:J7">
    <cfRule type="cellIs" dxfId="23" priority="9" operator="equal">
      <formula>0</formula>
    </cfRule>
  </conditionalFormatting>
  <conditionalFormatting sqref="J12 H10:I11">
    <cfRule type="cellIs" dxfId="22" priority="8" operator="equal">
      <formula>0</formula>
    </cfRule>
  </conditionalFormatting>
  <conditionalFormatting sqref="J3 H12:I12">
    <cfRule type="cellIs" dxfId="21" priority="7" operator="equal">
      <formula>0</formula>
    </cfRule>
  </conditionalFormatting>
  <conditionalFormatting sqref="H8:J9">
    <cfRule type="cellIs" dxfId="20" priority="4" operator="equal">
      <formula>0</formula>
    </cfRule>
  </conditionalFormatting>
  <conditionalFormatting sqref="H6:J6">
    <cfRule type="cellIs" dxfId="19" priority="3" operator="equal">
      <formula>0</formula>
    </cfRule>
  </conditionalFormatting>
  <conditionalFormatting sqref="E11:G12">
    <cfRule type="cellIs" dxfId="18" priority="2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0"/>
  <sheetViews>
    <sheetView workbookViewId="0">
      <selection activeCell="B1" sqref="B1"/>
    </sheetView>
  </sheetViews>
  <sheetFormatPr defaultColWidth="11.44140625" defaultRowHeight="13.2" x14ac:dyDescent="0.25"/>
  <cols>
    <col min="1" max="2" width="11.44140625" style="1"/>
    <col min="3" max="3" width="7.5546875" style="1" customWidth="1"/>
    <col min="4" max="4" width="3" style="1" customWidth="1"/>
    <col min="5" max="6" width="11.44140625" style="1"/>
    <col min="7" max="7" width="12" style="1" bestFit="1" customWidth="1"/>
    <col min="8" max="16384" width="11.44140625" style="1"/>
  </cols>
  <sheetData>
    <row r="1" spans="1:7" x14ac:dyDescent="0.25">
      <c r="A1" s="12" t="s">
        <v>74</v>
      </c>
      <c r="B1" s="96">
        <f>Parameters!B1</f>
        <v>1E-4</v>
      </c>
      <c r="C1" s="13" t="s">
        <v>17</v>
      </c>
      <c r="D1" s="14" t="s">
        <v>18</v>
      </c>
      <c r="E1" s="22"/>
      <c r="F1" s="22"/>
      <c r="G1" s="22"/>
    </row>
    <row r="2" spans="1:7" x14ac:dyDescent="0.25">
      <c r="A2" s="15" t="s">
        <v>76</v>
      </c>
      <c r="B2" s="96">
        <v>9.9999999999999995E-21</v>
      </c>
      <c r="C2" s="16" t="s">
        <v>17</v>
      </c>
      <c r="D2" s="17" t="s">
        <v>18</v>
      </c>
      <c r="E2" s="22"/>
      <c r="F2" s="22"/>
      <c r="G2" s="22"/>
    </row>
    <row r="3" spans="1:7" x14ac:dyDescent="0.25">
      <c r="A3" s="15" t="s">
        <v>2</v>
      </c>
      <c r="B3" s="96">
        <v>9.9999999999999995E-21</v>
      </c>
      <c r="C3" s="16" t="s">
        <v>17</v>
      </c>
      <c r="D3" s="17" t="s">
        <v>18</v>
      </c>
      <c r="E3" s="22"/>
      <c r="F3" s="22"/>
      <c r="G3" s="22"/>
    </row>
    <row r="4" spans="1:7" x14ac:dyDescent="0.25">
      <c r="A4" s="15" t="s">
        <v>20</v>
      </c>
      <c r="B4" s="96">
        <v>9.9999999999999995E-21</v>
      </c>
      <c r="C4" s="16" t="s">
        <v>17</v>
      </c>
      <c r="D4" s="17" t="s">
        <v>18</v>
      </c>
      <c r="E4" s="22"/>
      <c r="F4" s="22"/>
      <c r="G4" s="22"/>
    </row>
    <row r="5" spans="1:7" x14ac:dyDescent="0.25">
      <c r="A5" s="15" t="s">
        <v>15</v>
      </c>
      <c r="B5" s="96">
        <f>Influent!B5</f>
        <v>9.9999999999999995E-21</v>
      </c>
      <c r="C5" s="16" t="s">
        <v>17</v>
      </c>
      <c r="D5" s="17" t="s">
        <v>18</v>
      </c>
      <c r="E5" s="22"/>
      <c r="F5" s="22"/>
      <c r="G5" s="22"/>
    </row>
    <row r="6" spans="1:7" x14ac:dyDescent="0.25">
      <c r="A6" s="5" t="s">
        <v>73</v>
      </c>
      <c r="B6" s="126">
        <v>0</v>
      </c>
      <c r="C6" s="113" t="s">
        <v>17</v>
      </c>
      <c r="D6" s="19" t="s">
        <v>6</v>
      </c>
      <c r="E6" s="22"/>
      <c r="F6" s="22"/>
      <c r="G6" s="22"/>
    </row>
    <row r="7" spans="1:7" ht="13.8" customHeight="1" x14ac:dyDescent="0.25">
      <c r="A7" s="6" t="s">
        <v>75</v>
      </c>
      <c r="B7" s="116">
        <v>0</v>
      </c>
      <c r="C7" s="114" t="s">
        <v>17</v>
      </c>
      <c r="D7" s="23" t="s">
        <v>6</v>
      </c>
      <c r="E7" s="22"/>
      <c r="F7" s="22"/>
      <c r="G7" s="22"/>
    </row>
    <row r="8" spans="1:7" x14ac:dyDescent="0.25">
      <c r="A8" s="7" t="s">
        <v>77</v>
      </c>
      <c r="B8" s="86">
        <v>0</v>
      </c>
      <c r="C8" s="115" t="s">
        <v>17</v>
      </c>
      <c r="D8" s="21" t="s">
        <v>6</v>
      </c>
      <c r="E8" s="22"/>
      <c r="F8" s="22"/>
      <c r="G8" s="22"/>
    </row>
    <row r="10" spans="1:7" x14ac:dyDescent="0.25">
      <c r="A10" s="22"/>
      <c r="B10" s="22"/>
      <c r="C10" s="22"/>
      <c r="D10" s="22"/>
      <c r="E10" s="22"/>
      <c r="F10" s="22"/>
      <c r="G10" s="117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4"/>
  <sheetViews>
    <sheetView workbookViewId="0">
      <selection activeCell="E30" sqref="E30"/>
    </sheetView>
  </sheetViews>
  <sheetFormatPr defaultColWidth="9.109375" defaultRowHeight="13.2" x14ac:dyDescent="0.25"/>
  <cols>
    <col min="1" max="3" width="9.109375" style="1"/>
    <col min="4" max="4" width="4.44140625" style="1" customWidth="1"/>
    <col min="5" max="16384" width="9.109375" style="1"/>
  </cols>
  <sheetData>
    <row r="1" spans="1:10" x14ac:dyDescent="0.25">
      <c r="A1" s="5" t="s">
        <v>74</v>
      </c>
      <c r="B1" s="118">
        <f>2*Parameters!B1</f>
        <v>2.0000000000000001E-4</v>
      </c>
      <c r="C1" s="18" t="s">
        <v>17</v>
      </c>
      <c r="D1" s="19" t="s">
        <v>4</v>
      </c>
      <c r="E1" s="22"/>
      <c r="F1" s="22"/>
      <c r="G1" s="22"/>
      <c r="H1" s="22"/>
      <c r="I1" s="22"/>
      <c r="J1" s="22"/>
    </row>
    <row r="2" spans="1:10" x14ac:dyDescent="0.25">
      <c r="A2" s="6" t="s">
        <v>76</v>
      </c>
      <c r="B2" s="96">
        <f>1E-20</f>
        <v>9.9999999999999995E-21</v>
      </c>
      <c r="C2" s="91" t="s">
        <v>17</v>
      </c>
      <c r="D2" s="23" t="s">
        <v>4</v>
      </c>
      <c r="E2" s="22"/>
      <c r="F2" s="22"/>
      <c r="G2" s="22"/>
      <c r="H2" s="22"/>
      <c r="I2" s="22"/>
      <c r="J2" s="22"/>
    </row>
    <row r="3" spans="1:10" x14ac:dyDescent="0.25">
      <c r="A3" s="6" t="s">
        <v>2</v>
      </c>
      <c r="B3" s="96">
        <v>9.9999999999999995E-21</v>
      </c>
      <c r="C3" s="91" t="s">
        <v>17</v>
      </c>
      <c r="D3" s="23" t="s">
        <v>4</v>
      </c>
      <c r="E3" s="22"/>
      <c r="F3" s="22"/>
      <c r="G3" s="22"/>
      <c r="H3" s="22"/>
      <c r="I3" s="22"/>
      <c r="J3" s="22"/>
    </row>
    <row r="4" spans="1:10" x14ac:dyDescent="0.25">
      <c r="A4" s="6" t="s">
        <v>20</v>
      </c>
      <c r="B4" s="96">
        <v>9.9999999999999995E-21</v>
      </c>
      <c r="C4" s="91" t="s">
        <v>17</v>
      </c>
      <c r="D4" s="23" t="s">
        <v>4</v>
      </c>
      <c r="E4" s="22"/>
      <c r="F4" s="22"/>
      <c r="G4" s="22"/>
      <c r="H4" s="22"/>
      <c r="I4" s="22"/>
      <c r="J4" s="22"/>
    </row>
    <row r="5" spans="1:10" x14ac:dyDescent="0.25">
      <c r="A5" s="7" t="s">
        <v>15</v>
      </c>
      <c r="B5" s="120">
        <v>9.9999999999999995E-21</v>
      </c>
      <c r="C5" s="20" t="s">
        <v>17</v>
      </c>
      <c r="D5" s="21" t="s">
        <v>20</v>
      </c>
      <c r="E5" s="117"/>
      <c r="F5" s="117"/>
      <c r="G5" s="22"/>
      <c r="H5" s="22"/>
      <c r="I5" s="22"/>
      <c r="J5" s="22"/>
    </row>
    <row r="11" spans="1:10" x14ac:dyDescent="0.25">
      <c r="A11" s="22"/>
      <c r="B11" s="22"/>
      <c r="C11" s="22"/>
      <c r="D11" s="22"/>
      <c r="E11" s="22"/>
      <c r="F11" s="22"/>
      <c r="G11" s="22"/>
      <c r="H11" s="22"/>
      <c r="I11" s="22"/>
      <c r="J11" s="24"/>
    </row>
    <row r="14" spans="1:10" x14ac:dyDescent="0.25">
      <c r="A14" s="22"/>
      <c r="B14" s="22"/>
      <c r="C14" s="22"/>
      <c r="D14" s="22"/>
      <c r="E14" s="22"/>
      <c r="F14" s="22"/>
      <c r="G14" s="22"/>
      <c r="H14" s="24"/>
      <c r="I14" s="22"/>
      <c r="J14" s="22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31"/>
  <sheetViews>
    <sheetView workbookViewId="0">
      <selection activeCell="H29" sqref="H29"/>
    </sheetView>
  </sheetViews>
  <sheetFormatPr defaultColWidth="11.44140625" defaultRowHeight="13.8" x14ac:dyDescent="0.25"/>
  <cols>
    <col min="1" max="2" width="11.44140625" customWidth="1"/>
    <col min="3" max="6" width="11.44140625" style="68"/>
    <col min="7" max="7" width="2.88671875" style="29" customWidth="1"/>
    <col min="8" max="8" width="3.5546875" style="30" customWidth="1"/>
  </cols>
  <sheetData>
    <row r="1" spans="1:8" ht="14.4" thickBot="1" x14ac:dyDescent="0.3">
      <c r="A1" s="25" t="s">
        <v>21</v>
      </c>
      <c r="B1" s="26">
        <v>0</v>
      </c>
      <c r="C1" s="27">
        <v>0</v>
      </c>
      <c r="D1" s="28">
        <v>-1</v>
      </c>
      <c r="E1" s="27">
        <v>-2</v>
      </c>
      <c r="F1" s="28">
        <v>-3</v>
      </c>
    </row>
    <row r="2" spans="1:8" x14ac:dyDescent="0.25">
      <c r="A2" s="31" t="s">
        <v>74</v>
      </c>
      <c r="B2" s="32" t="s">
        <v>22</v>
      </c>
      <c r="C2" s="32">
        <v>10</v>
      </c>
      <c r="D2" s="32" t="s">
        <v>22</v>
      </c>
      <c r="E2" s="32" t="s">
        <v>22</v>
      </c>
      <c r="F2" s="33" t="s">
        <v>22</v>
      </c>
      <c r="G2" s="34">
        <v>2</v>
      </c>
      <c r="H2" s="35" t="s">
        <v>18</v>
      </c>
    </row>
    <row r="3" spans="1:8" x14ac:dyDescent="0.25">
      <c r="A3" s="36" t="s">
        <v>76</v>
      </c>
      <c r="B3" s="37" t="s">
        <v>22</v>
      </c>
      <c r="C3" s="37">
        <v>10</v>
      </c>
      <c r="D3" s="37" t="s">
        <v>22</v>
      </c>
      <c r="E3" s="37" t="s">
        <v>22</v>
      </c>
      <c r="F3" s="38" t="s">
        <v>22</v>
      </c>
      <c r="G3" s="39">
        <v>2</v>
      </c>
      <c r="H3" s="40" t="s">
        <v>18</v>
      </c>
    </row>
    <row r="4" spans="1:8" x14ac:dyDescent="0.25">
      <c r="A4" s="36" t="s">
        <v>2</v>
      </c>
      <c r="B4" s="37" t="s">
        <v>22</v>
      </c>
      <c r="C4" s="37">
        <v>10</v>
      </c>
      <c r="D4" s="37" t="s">
        <v>22</v>
      </c>
      <c r="E4" s="37" t="s">
        <v>22</v>
      </c>
      <c r="F4" s="38" t="s">
        <v>22</v>
      </c>
      <c r="G4" s="39">
        <v>2</v>
      </c>
      <c r="H4" s="40" t="s">
        <v>18</v>
      </c>
    </row>
    <row r="5" spans="1:8" x14ac:dyDescent="0.25">
      <c r="A5" s="36" t="s">
        <v>20</v>
      </c>
      <c r="B5" s="37" t="s">
        <v>22</v>
      </c>
      <c r="C5" s="37">
        <v>10</v>
      </c>
      <c r="D5" s="37" t="s">
        <v>22</v>
      </c>
      <c r="E5" s="37" t="s">
        <v>22</v>
      </c>
      <c r="F5" s="38" t="s">
        <v>22</v>
      </c>
      <c r="G5" s="39">
        <v>2</v>
      </c>
      <c r="H5" s="40" t="s">
        <v>18</v>
      </c>
    </row>
    <row r="6" spans="1:8" x14ac:dyDescent="0.25">
      <c r="A6" s="36" t="s">
        <v>15</v>
      </c>
      <c r="B6" s="37" t="s">
        <v>22</v>
      </c>
      <c r="C6" s="37">
        <v>10</v>
      </c>
      <c r="D6" s="37" t="s">
        <v>22</v>
      </c>
      <c r="E6" s="37" t="s">
        <v>22</v>
      </c>
      <c r="F6" s="38" t="s">
        <v>22</v>
      </c>
      <c r="G6" s="39">
        <v>2</v>
      </c>
      <c r="H6" s="40" t="s">
        <v>18</v>
      </c>
    </row>
    <row r="7" spans="1:8" x14ac:dyDescent="0.25">
      <c r="A7" s="44" t="s">
        <v>16</v>
      </c>
      <c r="B7" s="41" t="s">
        <v>22</v>
      </c>
      <c r="C7" s="41">
        <v>-237.18</v>
      </c>
      <c r="D7" s="41">
        <v>-157.30000000000001</v>
      </c>
      <c r="E7" s="41" t="s">
        <v>22</v>
      </c>
      <c r="F7" s="45" t="s">
        <v>22</v>
      </c>
      <c r="G7" s="42">
        <v>2</v>
      </c>
      <c r="H7" s="43" t="s">
        <v>18</v>
      </c>
    </row>
    <row r="8" spans="1:8" x14ac:dyDescent="0.25">
      <c r="A8" s="46" t="s">
        <v>3</v>
      </c>
      <c r="B8" s="47" t="s">
        <v>22</v>
      </c>
      <c r="C8" s="47">
        <v>0</v>
      </c>
      <c r="D8" s="47" t="s">
        <v>22</v>
      </c>
      <c r="E8" s="48" t="s">
        <v>22</v>
      </c>
      <c r="F8" s="49" t="s">
        <v>22</v>
      </c>
      <c r="G8" s="50">
        <v>2</v>
      </c>
      <c r="H8" s="51" t="s">
        <v>18</v>
      </c>
    </row>
    <row r="9" spans="1:8" x14ac:dyDescent="0.25">
      <c r="A9" s="52" t="s">
        <v>73</v>
      </c>
      <c r="B9" s="127" t="s">
        <v>22</v>
      </c>
      <c r="C9" s="128">
        <v>-67</v>
      </c>
      <c r="D9" s="127" t="s">
        <v>22</v>
      </c>
      <c r="E9" s="128" t="s">
        <v>22</v>
      </c>
      <c r="F9" s="129" t="s">
        <v>22</v>
      </c>
      <c r="G9" s="42">
        <v>2</v>
      </c>
      <c r="H9" s="56" t="s">
        <v>6</v>
      </c>
    </row>
    <row r="10" spans="1:8" x14ac:dyDescent="0.25">
      <c r="A10" s="57" t="s">
        <v>75</v>
      </c>
      <c r="B10" s="53" t="s">
        <v>22</v>
      </c>
      <c r="C10" s="54">
        <v>-67</v>
      </c>
      <c r="D10" s="53" t="s">
        <v>22</v>
      </c>
      <c r="E10" s="54" t="s">
        <v>22</v>
      </c>
      <c r="F10" s="55" t="s">
        <v>22</v>
      </c>
      <c r="G10" s="39">
        <v>2</v>
      </c>
      <c r="H10" s="40" t="s">
        <v>6</v>
      </c>
    </row>
    <row r="11" spans="1:8" ht="14.4" thickBot="1" x14ac:dyDescent="0.3">
      <c r="A11" s="65" t="s">
        <v>77</v>
      </c>
      <c r="B11" s="130" t="s">
        <v>22</v>
      </c>
      <c r="C11" s="131">
        <v>-67</v>
      </c>
      <c r="D11" s="130" t="s">
        <v>22</v>
      </c>
      <c r="E11" s="131" t="s">
        <v>22</v>
      </c>
      <c r="F11" s="132" t="s">
        <v>22</v>
      </c>
      <c r="G11" s="58">
        <v>2</v>
      </c>
      <c r="H11" s="59" t="s">
        <v>6</v>
      </c>
    </row>
    <row r="12" spans="1:8" x14ac:dyDescent="0.25">
      <c r="A12" s="36" t="s">
        <v>74</v>
      </c>
      <c r="B12" s="60" t="s">
        <v>23</v>
      </c>
      <c r="C12" s="60">
        <v>0</v>
      </c>
      <c r="D12" s="60" t="s">
        <v>23</v>
      </c>
      <c r="E12" s="60" t="s">
        <v>23</v>
      </c>
      <c r="F12" s="61" t="s">
        <v>23</v>
      </c>
    </row>
    <row r="13" spans="1:8" x14ac:dyDescent="0.25">
      <c r="A13" s="36" t="s">
        <v>76</v>
      </c>
      <c r="B13" s="60" t="s">
        <v>23</v>
      </c>
      <c r="C13" s="60">
        <v>0</v>
      </c>
      <c r="D13" s="60" t="s">
        <v>23</v>
      </c>
      <c r="E13" s="60" t="s">
        <v>23</v>
      </c>
      <c r="F13" s="61" t="s">
        <v>23</v>
      </c>
    </row>
    <row r="14" spans="1:8" x14ac:dyDescent="0.25">
      <c r="A14" s="36" t="s">
        <v>2</v>
      </c>
      <c r="B14" s="60" t="s">
        <v>23</v>
      </c>
      <c r="C14" s="60">
        <v>0</v>
      </c>
      <c r="D14" s="60" t="s">
        <v>23</v>
      </c>
      <c r="E14" s="60" t="s">
        <v>23</v>
      </c>
      <c r="F14" s="61" t="s">
        <v>23</v>
      </c>
    </row>
    <row r="15" spans="1:8" x14ac:dyDescent="0.25">
      <c r="A15" s="36" t="s">
        <v>20</v>
      </c>
      <c r="B15" s="60" t="s">
        <v>23</v>
      </c>
      <c r="C15" s="60">
        <v>0</v>
      </c>
      <c r="D15" s="60" t="s">
        <v>23</v>
      </c>
      <c r="E15" s="60" t="s">
        <v>23</v>
      </c>
      <c r="F15" s="61" t="s">
        <v>23</v>
      </c>
    </row>
    <row r="16" spans="1:8" x14ac:dyDescent="0.25">
      <c r="A16" s="36" t="s">
        <v>15</v>
      </c>
      <c r="B16" s="60" t="s">
        <v>23</v>
      </c>
      <c r="C16" s="60">
        <v>0</v>
      </c>
      <c r="D16" s="60" t="s">
        <v>23</v>
      </c>
      <c r="E16" s="60" t="s">
        <v>23</v>
      </c>
      <c r="F16" s="61" t="s">
        <v>23</v>
      </c>
    </row>
    <row r="17" spans="1:8" x14ac:dyDescent="0.25">
      <c r="A17" s="44" t="s">
        <v>16</v>
      </c>
      <c r="B17" s="62" t="s">
        <v>23</v>
      </c>
      <c r="C17" s="62">
        <v>0</v>
      </c>
      <c r="D17" s="62">
        <v>-1</v>
      </c>
      <c r="E17" s="62" t="s">
        <v>23</v>
      </c>
      <c r="F17" s="63" t="s">
        <v>23</v>
      </c>
    </row>
    <row r="18" spans="1:8" x14ac:dyDescent="0.25">
      <c r="A18" s="133" t="s">
        <v>3</v>
      </c>
      <c r="B18" s="60" t="s">
        <v>23</v>
      </c>
      <c r="C18" s="60">
        <v>1</v>
      </c>
      <c r="D18" s="60" t="s">
        <v>23</v>
      </c>
      <c r="E18" s="60" t="s">
        <v>23</v>
      </c>
      <c r="F18" s="61" t="s">
        <v>23</v>
      </c>
    </row>
    <row r="19" spans="1:8" x14ac:dyDescent="0.25">
      <c r="A19" s="52" t="s">
        <v>73</v>
      </c>
      <c r="B19" s="127" t="s">
        <v>23</v>
      </c>
      <c r="C19" s="64">
        <v>0</v>
      </c>
      <c r="D19" s="127" t="s">
        <v>23</v>
      </c>
      <c r="E19" s="128" t="s">
        <v>23</v>
      </c>
      <c r="F19" s="129" t="s">
        <v>23</v>
      </c>
      <c r="G19"/>
      <c r="H19"/>
    </row>
    <row r="20" spans="1:8" x14ac:dyDescent="0.25">
      <c r="A20" s="57" t="s">
        <v>75</v>
      </c>
      <c r="B20" s="53" t="s">
        <v>23</v>
      </c>
      <c r="C20" s="110">
        <v>0</v>
      </c>
      <c r="D20" s="53" t="s">
        <v>23</v>
      </c>
      <c r="E20" s="54" t="s">
        <v>23</v>
      </c>
      <c r="F20" s="55" t="s">
        <v>23</v>
      </c>
      <c r="G20"/>
      <c r="H20"/>
    </row>
    <row r="21" spans="1:8" ht="14.4" thickBot="1" x14ac:dyDescent="0.3">
      <c r="A21" s="65" t="s">
        <v>77</v>
      </c>
      <c r="B21" s="66" t="s">
        <v>23</v>
      </c>
      <c r="C21" s="66">
        <v>0</v>
      </c>
      <c r="D21" s="66" t="s">
        <v>23</v>
      </c>
      <c r="E21" s="66" t="s">
        <v>23</v>
      </c>
      <c r="F21" s="67" t="s">
        <v>23</v>
      </c>
    </row>
    <row r="22" spans="1:8" ht="13.2" x14ac:dyDescent="0.25">
      <c r="C22"/>
      <c r="D22"/>
      <c r="E22"/>
      <c r="F22"/>
      <c r="G22"/>
      <c r="H22"/>
    </row>
    <row r="23" spans="1:8" ht="13.2" x14ac:dyDescent="0.25">
      <c r="C23"/>
      <c r="D23"/>
      <c r="E23"/>
      <c r="F23"/>
      <c r="G23"/>
      <c r="H23"/>
    </row>
    <row r="24" spans="1:8" ht="13.2" x14ac:dyDescent="0.25">
      <c r="C24"/>
      <c r="D24"/>
      <c r="E24"/>
      <c r="F24"/>
      <c r="G24"/>
      <c r="H24"/>
    </row>
    <row r="25" spans="1:8" ht="13.2" x14ac:dyDescent="0.25">
      <c r="C25"/>
      <c r="D25"/>
      <c r="E25"/>
      <c r="F25"/>
      <c r="G25"/>
      <c r="H25"/>
    </row>
    <row r="26" spans="1:8" ht="13.2" x14ac:dyDescent="0.25">
      <c r="C26"/>
      <c r="D26"/>
      <c r="E26"/>
      <c r="F26"/>
      <c r="G26"/>
      <c r="H26"/>
    </row>
    <row r="27" spans="1:8" ht="13.2" x14ac:dyDescent="0.25">
      <c r="C27"/>
      <c r="D27"/>
      <c r="E27"/>
      <c r="F27"/>
      <c r="G27"/>
      <c r="H27"/>
    </row>
    <row r="28" spans="1:8" ht="13.2" x14ac:dyDescent="0.25">
      <c r="C28"/>
      <c r="D28"/>
      <c r="E28"/>
      <c r="F28"/>
      <c r="G28"/>
      <c r="H28"/>
    </row>
    <row r="29" spans="1:8" ht="13.2" x14ac:dyDescent="0.25">
      <c r="C29"/>
      <c r="D29"/>
      <c r="E29"/>
      <c r="F29"/>
      <c r="G29"/>
      <c r="H29"/>
    </row>
    <row r="30" spans="1:8" ht="13.2" x14ac:dyDescent="0.25">
      <c r="A30" s="29"/>
      <c r="B30" s="29"/>
      <c r="C30" s="30"/>
      <c r="D30" s="29"/>
      <c r="E30" s="29"/>
      <c r="F30" s="29"/>
    </row>
    <row r="31" spans="1:8" ht="13.2" x14ac:dyDescent="0.25">
      <c r="A31" s="29"/>
      <c r="B31" s="29"/>
      <c r="C31" s="30"/>
      <c r="D31" s="29"/>
      <c r="E31" s="29"/>
      <c r="F31" s="29"/>
    </row>
  </sheetData>
  <conditionalFormatting sqref="B23:F29">
    <cfRule type="containsText" dxfId="17" priority="33" operator="containsText" text="NA">
      <formula>NOT(ISERROR(SEARCH("NA",B23)))</formula>
    </cfRule>
    <cfRule type="containsText" dxfId="16" priority="34" operator="containsText" text="Inf">
      <formula>NOT(ISERROR(SEARCH("Inf",B23)))</formula>
    </cfRule>
  </conditionalFormatting>
  <conditionalFormatting sqref="B2:F4 B6:F6 B16:F16 B9:F14">
    <cfRule type="containsText" dxfId="15" priority="13" operator="containsText" text="NA">
      <formula>NOT(ISERROR(SEARCH("NA",B2)))</formula>
    </cfRule>
    <cfRule type="containsText" dxfId="14" priority="14" operator="containsText" text="Inf">
      <formula>NOT(ISERROR(SEARCH("Inf",B2)))</formula>
    </cfRule>
  </conditionalFormatting>
  <conditionalFormatting sqref="B17:F18">
    <cfRule type="containsText" dxfId="13" priority="9" operator="containsText" text="NA">
      <formula>NOT(ISERROR(SEARCH("NA",B17)))</formula>
    </cfRule>
    <cfRule type="containsText" dxfId="12" priority="10" operator="containsText" text="Inf">
      <formula>NOT(ISERROR(SEARCH("Inf",B17)))</formula>
    </cfRule>
  </conditionalFormatting>
  <conditionalFormatting sqref="B22:F22">
    <cfRule type="containsText" dxfId="11" priority="21" operator="containsText" text="NA">
      <formula>NOT(ISERROR(SEARCH("NA",B22)))</formula>
    </cfRule>
    <cfRule type="containsText" dxfId="10" priority="22" operator="containsText" text="Inf">
      <formula>NOT(ISERROR(SEARCH("Inf",B22)))</formula>
    </cfRule>
  </conditionalFormatting>
  <conditionalFormatting sqref="B21:F21">
    <cfRule type="containsText" dxfId="9" priority="3" operator="containsText" text="NA">
      <formula>NOT(ISERROR(SEARCH("NA",B21)))</formula>
    </cfRule>
    <cfRule type="containsText" dxfId="8" priority="4" operator="containsText" text="Inf">
      <formula>NOT(ISERROR(SEARCH("Inf",B21)))</formula>
    </cfRule>
  </conditionalFormatting>
  <conditionalFormatting sqref="B19:F20">
    <cfRule type="containsText" dxfId="7" priority="1" operator="containsText" text="NA">
      <formula>NOT(ISERROR(SEARCH("NA",B19)))</formula>
    </cfRule>
    <cfRule type="containsText" dxfId="6" priority="2" operator="containsText" text="Inf">
      <formula>NOT(ISERROR(SEARCH("Inf",B19)))</formula>
    </cfRule>
  </conditionalFormatting>
  <conditionalFormatting sqref="B7:F8">
    <cfRule type="containsText" dxfId="5" priority="11" operator="containsText" text="NA">
      <formula>NOT(ISERROR(SEARCH("NA",B7)))</formula>
    </cfRule>
    <cfRule type="containsText" dxfId="4" priority="12" operator="containsText" text="Inf">
      <formula>NOT(ISERROR(SEARCH("Inf",B7)))</formula>
    </cfRule>
  </conditionalFormatting>
  <conditionalFormatting sqref="B5:F5">
    <cfRule type="containsText" dxfId="3" priority="7" operator="containsText" text="NA">
      <formula>NOT(ISERROR(SEARCH("NA",B5)))</formula>
    </cfRule>
    <cfRule type="containsText" dxfId="2" priority="8" operator="containsText" text="Inf">
      <formula>NOT(ISERROR(SEARCH("Inf",B5)))</formula>
    </cfRule>
  </conditionalFormatting>
  <conditionalFormatting sqref="B15:F15">
    <cfRule type="containsText" dxfId="1" priority="5" operator="containsText" text="NA">
      <formula>NOT(ISERROR(SEARCH("NA",B15)))</formula>
    </cfRule>
    <cfRule type="containsText" dxfId="0" priority="6" operator="containsText" text="Inf">
      <formula>NOT(ISERROR(SEARCH("Inf",B15)))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Information</vt:lpstr>
      <vt:lpstr>Settings</vt:lpstr>
      <vt:lpstr>Ks</vt:lpstr>
      <vt:lpstr>Ki</vt:lpstr>
      <vt:lpstr>Yield</vt:lpstr>
      <vt:lpstr>ReactionMatrix</vt:lpstr>
      <vt:lpstr>States</vt:lpstr>
      <vt:lpstr>Influent</vt:lpstr>
      <vt:lpstr>ThermoParam</vt:lpstr>
      <vt:lpstr>Bacteria</vt:lpstr>
      <vt:lpstr>Parameters</vt:lpstr>
      <vt:lpstr>Discretization</vt:lpstr>
      <vt:lpstr>Diffusion</vt:lpstr>
      <vt:lpstr>Tolerances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Rebeca.Gonzalez-Cabaleiro@newcastle.ac.uk</dc:creator>
  <cp:keywords/>
  <dc:description/>
  <cp:lastModifiedBy>Eloi Martínez-Rabert (PGR)</cp:lastModifiedBy>
  <cp:revision/>
  <dcterms:created xsi:type="dcterms:W3CDTF">2008-02-06T12:16:03Z</dcterms:created>
  <dcterms:modified xsi:type="dcterms:W3CDTF">2021-11-09T09:47:06Z</dcterms:modified>
  <cp:category/>
  <cp:contentStatus/>
</cp:coreProperties>
</file>