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ComputeArchLab\GpuArch\CGL21080\doc\"/>
    </mc:Choice>
  </mc:AlternateContent>
  <xr:revisionPtr revIDLastSave="0" documentId="13_ncr:1_{0CE8AC17-9B20-4C0D-981B-49608AA2663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E11" i="1"/>
  <c r="K10" i="1"/>
  <c r="K12" i="1"/>
  <c r="K13" i="1"/>
  <c r="K14" i="1"/>
  <c r="K15" i="1"/>
  <c r="E30" i="1"/>
  <c r="E29" i="1"/>
  <c r="E28" i="1"/>
  <c r="E27" i="1"/>
  <c r="K32" i="1"/>
  <c r="K33" i="1"/>
  <c r="K34" i="1"/>
  <c r="K35" i="1"/>
  <c r="K36" i="1"/>
  <c r="K38" i="1"/>
  <c r="K39" i="1"/>
  <c r="K40" i="1"/>
  <c r="K41" i="1"/>
  <c r="K42" i="1"/>
  <c r="E26" i="1"/>
  <c r="K25" i="1"/>
  <c r="K18" i="1"/>
  <c r="J19" i="1" s="1"/>
  <c r="K19" i="1" s="1"/>
  <c r="J20" i="1" s="1"/>
  <c r="K20" i="1" s="1"/>
  <c r="J21" i="1" s="1"/>
  <c r="K21" i="1" s="1"/>
  <c r="J22" i="1" s="1"/>
  <c r="K22" i="1" s="1"/>
  <c r="K24" i="1"/>
  <c r="J5" i="1"/>
  <c r="K5" i="1" s="1"/>
  <c r="P2" i="1"/>
  <c r="H2" i="1" s="1"/>
  <c r="E8" i="1"/>
  <c r="E7" i="1"/>
  <c r="K4" i="1"/>
  <c r="K6" i="1"/>
  <c r="E42" i="1"/>
  <c r="E40" i="1"/>
  <c r="G31" i="1"/>
  <c r="F31" i="1" s="1"/>
  <c r="G37" i="1"/>
  <c r="F37" i="1" s="1"/>
  <c r="G3" i="1"/>
  <c r="F3" i="1" s="1"/>
  <c r="G9" i="1"/>
  <c r="F9" i="1" s="1"/>
  <c r="G26" i="1"/>
  <c r="G23" i="1" s="1"/>
  <c r="K23" i="1" s="1"/>
  <c r="G17" i="1"/>
  <c r="F17" i="1" s="1"/>
  <c r="J26" i="1"/>
  <c r="J7" i="1"/>
  <c r="J27" i="1"/>
  <c r="I11" i="1" l="1"/>
  <c r="K37" i="1"/>
  <c r="I37" i="1" s="1"/>
  <c r="K7" i="1"/>
  <c r="I7" i="1" s="1"/>
  <c r="K9" i="1"/>
  <c r="K31" i="1"/>
  <c r="I31" i="1" s="1"/>
  <c r="K27" i="1"/>
  <c r="I27" i="1" s="1"/>
  <c r="K26" i="1"/>
  <c r="I26" i="1" s="1"/>
  <c r="I25" i="1"/>
  <c r="I24" i="1"/>
  <c r="K17" i="1"/>
  <c r="I17" i="1" s="1"/>
  <c r="H39" i="1"/>
  <c r="H15" i="1"/>
  <c r="H37" i="1"/>
  <c r="H21" i="1"/>
  <c r="H13" i="1"/>
  <c r="H36" i="1"/>
  <c r="H20" i="1"/>
  <c r="H12" i="1"/>
  <c r="H24" i="1"/>
  <c r="H23" i="1"/>
  <c r="H22" i="1"/>
  <c r="H27" i="1"/>
  <c r="H19" i="1"/>
  <c r="H10" i="1"/>
  <c r="H40" i="1"/>
  <c r="H16" i="1"/>
  <c r="H31" i="1"/>
  <c r="H14" i="1"/>
  <c r="H42" i="1"/>
  <c r="H34" i="1"/>
  <c r="H26" i="1"/>
  <c r="H18" i="1"/>
  <c r="H9" i="1"/>
  <c r="H32" i="1"/>
  <c r="H7" i="1"/>
  <c r="H6" i="1"/>
  <c r="H38" i="1"/>
  <c r="H35" i="1"/>
  <c r="H41" i="1"/>
  <c r="H33" i="1"/>
  <c r="H25" i="1"/>
  <c r="H17" i="1"/>
  <c r="H5" i="1"/>
  <c r="H4" i="1"/>
  <c r="H3" i="1"/>
  <c r="I35" i="1"/>
  <c r="I19" i="1"/>
  <c r="I10" i="1"/>
  <c r="I42" i="1"/>
  <c r="I34" i="1"/>
  <c r="I18" i="1"/>
  <c r="I9" i="1"/>
  <c r="I41" i="1"/>
  <c r="I33" i="1"/>
  <c r="I40" i="1"/>
  <c r="I32" i="1"/>
  <c r="I16" i="1"/>
  <c r="I38" i="1"/>
  <c r="I39" i="1"/>
  <c r="I23" i="1"/>
  <c r="I15" i="1"/>
  <c r="I6" i="1"/>
  <c r="I22" i="1"/>
  <c r="I14" i="1"/>
  <c r="I5" i="1"/>
  <c r="I21" i="1"/>
  <c r="I13" i="1"/>
  <c r="I4" i="1"/>
  <c r="I36" i="1"/>
  <c r="I20" i="1"/>
  <c r="I12" i="1"/>
  <c r="J8" i="1"/>
  <c r="K8" i="1" s="1"/>
  <c r="I8" i="1" s="1"/>
  <c r="K3" i="1"/>
  <c r="I3" i="1" s="1"/>
  <c r="F26" i="1"/>
  <c r="F23" i="1" s="1"/>
  <c r="G2" i="1"/>
  <c r="J28" i="1"/>
  <c r="K28" i="1" l="1"/>
  <c r="H28" i="1"/>
  <c r="H8" i="1"/>
  <c r="F2" i="1"/>
  <c r="K2" i="1"/>
  <c r="I2" i="1" s="1"/>
  <c r="J29" i="1"/>
  <c r="K29" i="1" l="1"/>
  <c r="I29" i="1" s="1"/>
  <c r="H29" i="1"/>
  <c r="I28" i="1"/>
  <c r="J30" i="1"/>
  <c r="K30" i="1" l="1"/>
  <c r="I30" i="1" s="1"/>
  <c r="H30" i="1"/>
</calcChain>
</file>

<file path=xl/sharedStrings.xml><?xml version="1.0" encoding="utf-8"?>
<sst xmlns="http://schemas.openxmlformats.org/spreadsheetml/2006/main" count="248" uniqueCount="79">
  <si>
    <t>Task ID</t>
    <phoneticPr fontId="2" type="noConversion"/>
  </si>
  <si>
    <t>Task Typ</t>
    <phoneticPr fontId="2" type="noConversion"/>
  </si>
  <si>
    <t>Task Name</t>
    <phoneticPr fontId="2" type="noConversion"/>
  </si>
  <si>
    <t>Complete%</t>
    <phoneticPr fontId="2" type="noConversion"/>
  </si>
  <si>
    <t>Resource Name</t>
    <phoneticPr fontId="2" type="noConversion"/>
  </si>
  <si>
    <t>Status</t>
    <phoneticPr fontId="2" type="noConversion"/>
  </si>
  <si>
    <t>child</t>
  </si>
  <si>
    <t>child</t>
    <phoneticPr fontId="2" type="noConversion"/>
  </si>
  <si>
    <t>WRL-95-7</t>
    <phoneticPr fontId="2" type="noConversion"/>
  </si>
  <si>
    <t>WRL-95-9</t>
    <phoneticPr fontId="2" type="noConversion"/>
  </si>
  <si>
    <t>Duration(day)</t>
    <phoneticPr fontId="2" type="noConversion"/>
  </si>
  <si>
    <t>Predecessors(Task ID)</t>
    <phoneticPr fontId="2" type="noConversion"/>
  </si>
  <si>
    <t xml:space="preserve">volta-memory model </t>
    <phoneticPr fontId="2" type="noConversion"/>
  </si>
  <si>
    <t>memory model ISA support</t>
    <phoneticPr fontId="2" type="noConversion"/>
  </si>
  <si>
    <t>Deep Learning for Compute Architects</t>
    <phoneticPr fontId="2" type="noConversion"/>
  </si>
  <si>
    <t>General Computing</t>
    <phoneticPr fontId="2" type="noConversion"/>
  </si>
  <si>
    <t>Tool Development</t>
    <phoneticPr fontId="2" type="noConversion"/>
  </si>
  <si>
    <t>Memory Model</t>
    <phoneticPr fontId="2" type="noConversion"/>
  </si>
  <si>
    <t>Deep Learning</t>
    <phoneticPr fontId="2" type="noConversion"/>
  </si>
  <si>
    <t>GPM Spec</t>
    <phoneticPr fontId="2" type="noConversion"/>
  </si>
  <si>
    <t>MPC SPEC</t>
    <phoneticPr fontId="2" type="noConversion"/>
  </si>
  <si>
    <t>WD(GWD) Spec</t>
    <phoneticPr fontId="2" type="noConversion"/>
  </si>
  <si>
    <t>WD(CWD) SPEC</t>
    <phoneticPr fontId="2" type="noConversion"/>
  </si>
  <si>
    <t>FSP SPEC</t>
    <phoneticPr fontId="2" type="noConversion"/>
  </si>
  <si>
    <t>D3D12 study</t>
    <phoneticPr fontId="2" type="noConversion"/>
  </si>
  <si>
    <t>Compute Graphics</t>
    <phoneticPr fontId="2" type="noConversion"/>
  </si>
  <si>
    <t>delivery</t>
    <phoneticPr fontId="2" type="noConversion"/>
  </si>
  <si>
    <t>doc</t>
    <phoneticPr fontId="2" type="noConversion"/>
  </si>
  <si>
    <t>note</t>
    <phoneticPr fontId="2" type="noConversion"/>
  </si>
  <si>
    <t>child</t>
    <phoneticPr fontId="2" type="noConversion"/>
  </si>
  <si>
    <t>Fused Scalar Shader ISA SPEC</t>
    <phoneticPr fontId="2" type="noConversion"/>
  </si>
  <si>
    <t>MP SPEC</t>
    <phoneticPr fontId="2" type="noConversion"/>
  </si>
  <si>
    <t>Compute/Graphics Execution Trace Data Structure</t>
    <phoneticPr fontId="2" type="noConversion"/>
  </si>
  <si>
    <t>Profiling Data Structure and Driver Support</t>
    <phoneticPr fontId="2" type="noConversion"/>
  </si>
  <si>
    <t>code</t>
    <phoneticPr fontId="2" type="noConversion"/>
  </si>
  <si>
    <t>doc,code</t>
    <phoneticPr fontId="2" type="noConversion"/>
  </si>
  <si>
    <t>GPUVis Data Visualization Tool Porting</t>
    <phoneticPr fontId="2" type="noConversion"/>
  </si>
  <si>
    <t>API Trace/Playback System</t>
    <phoneticPr fontId="2" type="noConversion"/>
  </si>
  <si>
    <t>HAL Trace, Testbench playback system</t>
    <phoneticPr fontId="2" type="noConversion"/>
  </si>
  <si>
    <t>Standford DL/ML Class</t>
    <phoneticPr fontId="2" type="noConversion"/>
  </si>
  <si>
    <t>GAMES101 Class</t>
    <phoneticPr fontId="2" type="noConversion"/>
  </si>
  <si>
    <t>Integrate NVDLA into CGL21080</t>
    <phoneticPr fontId="2" type="noConversion"/>
  </si>
  <si>
    <t>grand</t>
  </si>
  <si>
    <t>parent</t>
  </si>
  <si>
    <t>parent</t>
    <phoneticPr fontId="2" type="noConversion"/>
  </si>
  <si>
    <t>ARCH Modeling</t>
    <phoneticPr fontId="2" type="noConversion"/>
  </si>
  <si>
    <t>ARCH Specification</t>
    <phoneticPr fontId="2" type="noConversion"/>
  </si>
  <si>
    <t>Highly Abstracted Algorithm Model/Emulator (SMDL)</t>
    <phoneticPr fontId="2" type="noConversion"/>
  </si>
  <si>
    <t>Highest Level Analytical Performance Model (PMDL)</t>
    <phoneticPr fontId="2" type="noConversion"/>
  </si>
  <si>
    <t>Algorithm Implementation Functional Model (CMDL)</t>
    <phoneticPr fontId="2" type="noConversion"/>
  </si>
  <si>
    <t>Architecture/Microarchitecture Cycle Model (AMDL)</t>
    <phoneticPr fontId="2" type="noConversion"/>
  </si>
  <si>
    <t>HLS Flow for Verilog Model (VMDL)</t>
    <phoneticPr fontId="2" type="noConversion"/>
  </si>
  <si>
    <t>EDA Flow for Power and Area Estimation</t>
    <phoneticPr fontId="2" type="noConversion"/>
  </si>
  <si>
    <t>NVDLA1.0</t>
    <phoneticPr fontId="2" type="noConversion"/>
  </si>
  <si>
    <t>NVDLA2.0</t>
    <phoneticPr fontId="2" type="noConversion"/>
  </si>
  <si>
    <t>NVDLA3.0</t>
    <phoneticPr fontId="2" type="noConversion"/>
  </si>
  <si>
    <t>NVDLA Bring up</t>
    <phoneticPr fontId="2" type="noConversion"/>
  </si>
  <si>
    <t>Ray Tracing</t>
    <phoneticPr fontId="2" type="noConversion"/>
  </si>
  <si>
    <t>Fused Scalar Shader ISA SPEC, Memory Model Section</t>
    <phoneticPr fontId="2" type="noConversion"/>
  </si>
  <si>
    <t>today</t>
    <phoneticPr fontId="2" type="noConversion"/>
  </si>
  <si>
    <t>STALL</t>
  </si>
  <si>
    <t>STALL</t>
    <phoneticPr fontId="2" type="noConversion"/>
  </si>
  <si>
    <t>Details</t>
    <phoneticPr fontId="2" type="noConversion"/>
  </si>
  <si>
    <t>ACTIVE</t>
  </si>
  <si>
    <t>Gene</t>
    <phoneticPr fontId="2" type="noConversion"/>
  </si>
  <si>
    <t>ACTIVE</t>
    <phoneticPr fontId="2" type="noConversion"/>
  </si>
  <si>
    <t>PEND</t>
  </si>
  <si>
    <t>daysPast</t>
    <phoneticPr fontId="2" type="noConversion"/>
  </si>
  <si>
    <t>daysRemain</t>
    <phoneticPr fontId="2" type="noConversion"/>
  </si>
  <si>
    <t>Start Date</t>
    <phoneticPr fontId="2" type="noConversion"/>
  </si>
  <si>
    <t>Finish Date</t>
    <phoneticPr fontId="2" type="noConversion"/>
  </si>
  <si>
    <t>child</t>
    <phoneticPr fontId="2" type="noConversion"/>
  </si>
  <si>
    <t>Highest Level Analytical Energe Model (EMDL)</t>
    <phoneticPr fontId="2" type="noConversion"/>
  </si>
  <si>
    <t>Priority</t>
    <phoneticPr fontId="2" type="noConversion"/>
  </si>
  <si>
    <t>high</t>
  </si>
  <si>
    <t>low</t>
  </si>
  <si>
    <t>middle</t>
  </si>
  <si>
    <t>R Language Study</t>
    <phoneticPr fontId="2" type="noConversion"/>
  </si>
  <si>
    <t>child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</si>
</sst>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9" fontId="3" fillId="0" borderId="0" xfId="1" applyFont="1" applyAlignment="1"/>
    <xf numFmtId="14" fontId="3" fillId="0" borderId="0" xfId="0" applyNumberFormat="1" applyFont="1"/>
    <xf numFmtId="0" fontId="3" fillId="2" borderId="0" xfId="0" applyFont="1" applyFill="1"/>
    <xf numFmtId="9" fontId="3" fillId="2" borderId="0" xfId="1" applyFont="1" applyFill="1" applyAlignment="1"/>
  </cellXfs>
  <cellStyles count="2">
    <cellStyle name="Normal" xfId="0" builtinId="0"/>
    <cellStyle name="Percent" xfId="1" builtinId="5"/>
  </cellStyles>
  <dxfs count="36"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B5700"/>
      </font>
      <fill>
        <patternFill>
          <bgColor rgb="FFFFEB9C"/>
        </patternFill>
      </fill>
    </dxf>
    <dxf>
      <font>
        <color theme="9" tint="-0.499984740745262"/>
      </font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solid">
          <bgColor theme="0" tint="-0.14996795556505021"/>
        </patternFill>
      </fill>
      <border>
        <left/>
        <right/>
        <top/>
        <bottom/>
      </border>
    </dxf>
    <dxf>
      <font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B5700"/>
      </font>
      <fill>
        <patternFill>
          <bgColor rgb="FFFFEB9C"/>
        </patternFill>
      </fill>
    </dxf>
    <dxf>
      <font>
        <color theme="9" tint="-0.499984740745262"/>
      </font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solid">
          <bgColor theme="0" tint="-0.1499679555650502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99CC"/>
      <color rgb="FF9C0006"/>
      <color rgb="FF2C7B74"/>
      <color rgb="FFC6EFCE"/>
      <color rgb="FFFFC7CE"/>
      <color rgb="FFFFEB9C"/>
      <color rgb="FF9B57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3"/>
  <sheetViews>
    <sheetView tabSelected="1" zoomScaleNormal="100" workbookViewId="0">
      <pane ySplit="1" topLeftCell="A17" activePane="bottomLeft" state="frozen"/>
      <selection pane="bottomLeft" activeCell="E6" sqref="E6"/>
    </sheetView>
  </sheetViews>
  <sheetFormatPr defaultColWidth="8.625" defaultRowHeight="15" outlineLevelRow="2" x14ac:dyDescent="0.25"/>
  <cols>
    <col min="1" max="1" width="8.625" style="1"/>
    <col min="2" max="2" width="10.875" style="1" bestFit="1" customWidth="1"/>
    <col min="3" max="3" width="44" style="1" bestFit="1" customWidth="1"/>
    <col min="4" max="4" width="7.875" style="1" customWidth="1"/>
    <col min="5" max="5" width="6" style="1" customWidth="1"/>
    <col min="6" max="6" width="8.625" style="2"/>
    <col min="7" max="7" width="8.625" style="1"/>
    <col min="8" max="9" width="8.75" style="1" customWidth="1"/>
    <col min="10" max="10" width="9.125" style="1" bestFit="1" customWidth="1"/>
    <col min="11" max="11" width="10" style="1" bestFit="1" customWidth="1"/>
    <col min="12" max="13" width="8.625" style="1"/>
    <col min="14" max="14" width="7.875" style="1" bestFit="1" customWidth="1"/>
    <col min="15" max="15" width="8.875" style="1" bestFit="1" customWidth="1"/>
    <col min="16" max="16" width="9.125" style="1" bestFit="1" customWidth="1"/>
    <col min="17" max="16384" width="8.625" style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73</v>
      </c>
      <c r="E1" s="4" t="s">
        <v>11</v>
      </c>
      <c r="F1" s="5" t="s">
        <v>3</v>
      </c>
      <c r="G1" s="4" t="s">
        <v>10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4</v>
      </c>
      <c r="M1" s="4" t="s">
        <v>26</v>
      </c>
      <c r="N1" s="4" t="s">
        <v>5</v>
      </c>
      <c r="O1" s="4" t="s">
        <v>62</v>
      </c>
      <c r="P1" s="3" t="s">
        <v>59</v>
      </c>
    </row>
    <row r="2" spans="1:16" x14ac:dyDescent="0.25">
      <c r="A2" s="1">
        <v>1</v>
      </c>
      <c r="B2" s="1" t="s">
        <v>42</v>
      </c>
      <c r="C2" s="1" t="s">
        <v>15</v>
      </c>
      <c r="D2" s="1" t="s">
        <v>74</v>
      </c>
      <c r="F2" s="2">
        <f>SUMPRODUCT((B3:B16="parent")*1,F3:F16,G3:G16)/G2</f>
        <v>7.6842105263157892E-2</v>
      </c>
      <c r="G2" s="1">
        <f>SUM(G3,G9,G16)</f>
        <v>475</v>
      </c>
      <c r="H2" s="1">
        <f ca="1">IF($P$2-J2&lt;0, 0, $P$2-J2)</f>
        <v>103</v>
      </c>
      <c r="I2" s="1">
        <f ca="1">IF(K2-$P$2&gt;0, K2-$P$2, 0)</f>
        <v>372</v>
      </c>
      <c r="J2" s="3">
        <v>44562</v>
      </c>
      <c r="K2" s="3">
        <f>J2+G2</f>
        <v>45037</v>
      </c>
      <c r="L2" s="1" t="s">
        <v>64</v>
      </c>
      <c r="N2" s="1" t="s">
        <v>63</v>
      </c>
      <c r="P2" s="3">
        <f ca="1">TODAY()</f>
        <v>44665</v>
      </c>
    </row>
    <row r="3" spans="1:16" outlineLevel="1" x14ac:dyDescent="0.25">
      <c r="A3" s="1">
        <v>2</v>
      </c>
      <c r="B3" s="1" t="s">
        <v>44</v>
      </c>
      <c r="C3" s="1" t="s">
        <v>46</v>
      </c>
      <c r="D3" s="1" t="s">
        <v>74</v>
      </c>
      <c r="F3" s="2">
        <f>SUMPRODUCT(F4:F8,G4:G8)/G3</f>
        <v>7.2727272727272724E-2</v>
      </c>
      <c r="G3" s="1">
        <f>SUM(G4:G8)</f>
        <v>330</v>
      </c>
      <c r="H3" s="1">
        <f t="shared" ref="H3:H42" ca="1" si="0">IF($P$2-J3&lt;0, 0, $P$2-J3)</f>
        <v>103</v>
      </c>
      <c r="I3" s="1">
        <f t="shared" ref="I3:I42" ca="1" si="1">IF(K3-$P$2&gt;0, K3-$P$2, 0)</f>
        <v>227</v>
      </c>
      <c r="J3" s="3">
        <v>44562</v>
      </c>
      <c r="K3" s="3">
        <f>J3+G3</f>
        <v>44892</v>
      </c>
      <c r="L3" s="1" t="s">
        <v>64</v>
      </c>
      <c r="M3" s="1" t="s">
        <v>27</v>
      </c>
      <c r="N3" s="1" t="s">
        <v>63</v>
      </c>
    </row>
    <row r="4" spans="1:16" outlineLevel="2" x14ac:dyDescent="0.25">
      <c r="A4" s="1">
        <v>3</v>
      </c>
      <c r="B4" s="1" t="s">
        <v>6</v>
      </c>
      <c r="C4" s="1" t="s">
        <v>30</v>
      </c>
      <c r="D4" s="1" t="s">
        <v>74</v>
      </c>
      <c r="F4" s="2">
        <v>0.1</v>
      </c>
      <c r="G4" s="1">
        <v>120</v>
      </c>
      <c r="H4" s="1">
        <f t="shared" ca="1" si="0"/>
        <v>103</v>
      </c>
      <c r="I4" s="1">
        <f t="shared" ca="1" si="1"/>
        <v>17</v>
      </c>
      <c r="J4" s="3">
        <v>44562</v>
      </c>
      <c r="K4" s="3">
        <f t="shared" ref="K4:K15" si="2">J4+G4</f>
        <v>44682</v>
      </c>
      <c r="L4" s="1" t="s">
        <v>64</v>
      </c>
      <c r="M4" s="1" t="s">
        <v>27</v>
      </c>
      <c r="N4" s="1" t="s">
        <v>63</v>
      </c>
    </row>
    <row r="5" spans="1:16" outlineLevel="2" x14ac:dyDescent="0.25">
      <c r="A5" s="1">
        <v>4</v>
      </c>
      <c r="B5" s="1" t="s">
        <v>6</v>
      </c>
      <c r="C5" s="1" t="s">
        <v>23</v>
      </c>
      <c r="D5" s="1" t="s">
        <v>74</v>
      </c>
      <c r="F5" s="2">
        <v>0.1</v>
      </c>
      <c r="G5" s="1">
        <v>120</v>
      </c>
      <c r="H5" s="1">
        <f t="shared" ca="1" si="0"/>
        <v>103</v>
      </c>
      <c r="I5" s="1">
        <f t="shared" ca="1" si="1"/>
        <v>17</v>
      </c>
      <c r="J5" s="3">
        <f>J4</f>
        <v>44562</v>
      </c>
      <c r="K5" s="3">
        <f t="shared" si="2"/>
        <v>44682</v>
      </c>
      <c r="L5" s="1" t="s">
        <v>64</v>
      </c>
      <c r="M5" s="1" t="s">
        <v>27</v>
      </c>
      <c r="N5" s="1" t="s">
        <v>63</v>
      </c>
    </row>
    <row r="6" spans="1:16" outlineLevel="2" x14ac:dyDescent="0.25">
      <c r="A6" s="1">
        <v>5</v>
      </c>
      <c r="B6" s="1" t="s">
        <v>6</v>
      </c>
      <c r="C6" s="1" t="s">
        <v>31</v>
      </c>
      <c r="D6" s="1" t="s">
        <v>74</v>
      </c>
      <c r="F6" s="2">
        <v>0</v>
      </c>
      <c r="G6" s="1">
        <v>30</v>
      </c>
      <c r="H6" s="1">
        <f t="shared" ca="1" si="0"/>
        <v>44</v>
      </c>
      <c r="I6" s="1">
        <f t="shared" ca="1" si="1"/>
        <v>0</v>
      </c>
      <c r="J6" s="3">
        <v>44621</v>
      </c>
      <c r="K6" s="3">
        <f t="shared" si="2"/>
        <v>44651</v>
      </c>
      <c r="L6" s="1" t="s">
        <v>64</v>
      </c>
      <c r="M6" s="1" t="s">
        <v>27</v>
      </c>
      <c r="N6" s="1" t="s">
        <v>63</v>
      </c>
    </row>
    <row r="7" spans="1:16" outlineLevel="2" x14ac:dyDescent="0.25">
      <c r="A7" s="1">
        <v>6</v>
      </c>
      <c r="B7" s="1" t="s">
        <v>6</v>
      </c>
      <c r="C7" s="1" t="s">
        <v>22</v>
      </c>
      <c r="D7" s="1" t="s">
        <v>74</v>
      </c>
      <c r="E7" s="1">
        <f>A6</f>
        <v>5</v>
      </c>
      <c r="F7" s="2">
        <v>0</v>
      </c>
      <c r="G7" s="1">
        <v>30</v>
      </c>
      <c r="H7" s="1">
        <f t="shared" ca="1" si="0"/>
        <v>0</v>
      </c>
      <c r="I7" s="1">
        <f t="shared" ca="1" si="1"/>
        <v>47</v>
      </c>
      <c r="J7" s="3">
        <f ca="1">INDIRECT(ADDRESS($E7-1,COLUMN()+1))</f>
        <v>44682</v>
      </c>
      <c r="K7" s="3">
        <f t="shared" ca="1" si="2"/>
        <v>44712</v>
      </c>
      <c r="L7" s="1" t="s">
        <v>64</v>
      </c>
      <c r="M7" s="1" t="s">
        <v>27</v>
      </c>
      <c r="N7" s="1" t="s">
        <v>63</v>
      </c>
    </row>
    <row r="8" spans="1:16" outlineLevel="2" x14ac:dyDescent="0.25">
      <c r="A8" s="1">
        <v>7</v>
      </c>
      <c r="B8" s="1" t="s">
        <v>6</v>
      </c>
      <c r="C8" s="1" t="s">
        <v>20</v>
      </c>
      <c r="D8" s="1" t="s">
        <v>74</v>
      </c>
      <c r="E8" s="1">
        <f>A7</f>
        <v>6</v>
      </c>
      <c r="F8" s="2">
        <v>0</v>
      </c>
      <c r="G8" s="1">
        <v>30</v>
      </c>
      <c r="H8" s="1">
        <f t="shared" ca="1" si="0"/>
        <v>0</v>
      </c>
      <c r="I8" s="1">
        <f t="shared" ca="1" si="1"/>
        <v>77</v>
      </c>
      <c r="J8" s="3">
        <f ca="1">J7+G8</f>
        <v>44712</v>
      </c>
      <c r="K8" s="3">
        <f t="shared" ca="1" si="2"/>
        <v>44742</v>
      </c>
      <c r="L8" s="1" t="s">
        <v>64</v>
      </c>
      <c r="M8" s="1" t="s">
        <v>27</v>
      </c>
      <c r="N8" s="1" t="s">
        <v>63</v>
      </c>
    </row>
    <row r="9" spans="1:16" outlineLevel="1" x14ac:dyDescent="0.25">
      <c r="A9" s="1">
        <v>8</v>
      </c>
      <c r="B9" s="1" t="s">
        <v>44</v>
      </c>
      <c r="C9" s="1" t="s">
        <v>45</v>
      </c>
      <c r="D9" s="1" t="s">
        <v>75</v>
      </c>
      <c r="F9" s="2">
        <f>SUMPRODUCT(F10:F15,G10:G15)/G9</f>
        <v>0.1</v>
      </c>
      <c r="G9" s="1">
        <f>SUM(G10:G15)</f>
        <v>125</v>
      </c>
      <c r="H9" s="1">
        <f t="shared" ca="1" si="0"/>
        <v>44665</v>
      </c>
      <c r="I9" s="1">
        <f t="shared" ca="1" si="1"/>
        <v>0</v>
      </c>
      <c r="K9" s="3">
        <f t="shared" si="2"/>
        <v>125</v>
      </c>
      <c r="L9" s="1" t="s">
        <v>64</v>
      </c>
      <c r="M9" s="1" t="s">
        <v>35</v>
      </c>
      <c r="N9" s="1" t="s">
        <v>61</v>
      </c>
    </row>
    <row r="10" spans="1:16" outlineLevel="2" x14ac:dyDescent="0.25">
      <c r="A10" s="1">
        <v>9</v>
      </c>
      <c r="B10" s="1" t="s">
        <v>29</v>
      </c>
      <c r="C10" s="1" t="s">
        <v>48</v>
      </c>
      <c r="D10" s="1" t="s">
        <v>75</v>
      </c>
      <c r="F10" s="2">
        <v>0.1</v>
      </c>
      <c r="G10" s="1">
        <v>20</v>
      </c>
      <c r="H10" s="1">
        <f t="shared" ca="1" si="0"/>
        <v>44665</v>
      </c>
      <c r="I10" s="1">
        <f t="shared" ca="1" si="1"/>
        <v>0</v>
      </c>
      <c r="K10" s="3">
        <f t="shared" si="2"/>
        <v>20</v>
      </c>
      <c r="L10" s="1" t="s">
        <v>64</v>
      </c>
      <c r="M10" s="1" t="s">
        <v>35</v>
      </c>
      <c r="N10" s="1" t="s">
        <v>61</v>
      </c>
    </row>
    <row r="11" spans="1:16" outlineLevel="2" x14ac:dyDescent="0.25">
      <c r="A11" s="1">
        <v>10</v>
      </c>
      <c r="B11" s="1" t="s">
        <v>71</v>
      </c>
      <c r="C11" s="1" t="s">
        <v>72</v>
      </c>
      <c r="D11" s="1" t="s">
        <v>75</v>
      </c>
      <c r="E11" s="1">
        <f>A10</f>
        <v>9</v>
      </c>
      <c r="F11" s="2">
        <v>0</v>
      </c>
      <c r="G11" s="1">
        <v>20</v>
      </c>
      <c r="I11" s="1">
        <f t="shared" ca="1" si="1"/>
        <v>0</v>
      </c>
      <c r="K11" s="3">
        <f t="shared" si="2"/>
        <v>20</v>
      </c>
      <c r="N11" s="1" t="s">
        <v>60</v>
      </c>
    </row>
    <row r="12" spans="1:16" outlineLevel="2" x14ac:dyDescent="0.25">
      <c r="A12" s="1">
        <v>11</v>
      </c>
      <c r="B12" s="1" t="s">
        <v>29</v>
      </c>
      <c r="C12" s="1" t="s">
        <v>47</v>
      </c>
      <c r="D12" s="1" t="s">
        <v>75</v>
      </c>
      <c r="F12" s="2">
        <v>0.5</v>
      </c>
      <c r="G12" s="1">
        <v>5</v>
      </c>
      <c r="H12" s="1">
        <f t="shared" ca="1" si="0"/>
        <v>72</v>
      </c>
      <c r="I12" s="1">
        <f t="shared" ca="1" si="1"/>
        <v>0</v>
      </c>
      <c r="J12" s="3">
        <v>44593</v>
      </c>
      <c r="K12" s="3">
        <f t="shared" si="2"/>
        <v>44598</v>
      </c>
      <c r="L12" s="1" t="s">
        <v>64</v>
      </c>
      <c r="M12" s="1" t="s">
        <v>34</v>
      </c>
      <c r="N12" s="1" t="s">
        <v>61</v>
      </c>
    </row>
    <row r="13" spans="1:16" outlineLevel="2" x14ac:dyDescent="0.25">
      <c r="A13" s="1">
        <v>12</v>
      </c>
      <c r="B13" s="1" t="s">
        <v>29</v>
      </c>
      <c r="C13" s="1" t="s">
        <v>49</v>
      </c>
      <c r="D13" s="1" t="s">
        <v>75</v>
      </c>
      <c r="F13" s="2">
        <v>0.1</v>
      </c>
      <c r="G13" s="1">
        <v>20</v>
      </c>
      <c r="H13" s="1">
        <f t="shared" ca="1" si="0"/>
        <v>44665</v>
      </c>
      <c r="I13" s="1">
        <f t="shared" ca="1" si="1"/>
        <v>0</v>
      </c>
      <c r="K13" s="3">
        <f t="shared" si="2"/>
        <v>20</v>
      </c>
      <c r="L13" s="1" t="s">
        <v>64</v>
      </c>
      <c r="M13" s="1" t="s">
        <v>34</v>
      </c>
      <c r="N13" s="1" t="s">
        <v>61</v>
      </c>
    </row>
    <row r="14" spans="1:16" outlineLevel="2" x14ac:dyDescent="0.25">
      <c r="A14" s="1">
        <v>13</v>
      </c>
      <c r="B14" s="1" t="s">
        <v>29</v>
      </c>
      <c r="C14" s="1" t="s">
        <v>50</v>
      </c>
      <c r="D14" s="1" t="s">
        <v>75</v>
      </c>
      <c r="F14" s="2">
        <v>0.1</v>
      </c>
      <c r="G14" s="1">
        <v>40</v>
      </c>
      <c r="H14" s="1">
        <f t="shared" ca="1" si="0"/>
        <v>44665</v>
      </c>
      <c r="I14" s="1">
        <f t="shared" ca="1" si="1"/>
        <v>0</v>
      </c>
      <c r="K14" s="3">
        <f t="shared" si="2"/>
        <v>40</v>
      </c>
      <c r="L14" s="1" t="s">
        <v>64</v>
      </c>
      <c r="M14" s="1" t="s">
        <v>34</v>
      </c>
      <c r="N14" s="1" t="s">
        <v>61</v>
      </c>
    </row>
    <row r="15" spans="1:16" outlineLevel="2" x14ac:dyDescent="0.25">
      <c r="A15" s="1">
        <v>14</v>
      </c>
      <c r="B15" s="1" t="s">
        <v>29</v>
      </c>
      <c r="C15" s="1" t="s">
        <v>51</v>
      </c>
      <c r="D15" s="1" t="s">
        <v>75</v>
      </c>
      <c r="F15" s="2">
        <v>0.1</v>
      </c>
      <c r="G15" s="1">
        <v>20</v>
      </c>
      <c r="H15" s="1">
        <f t="shared" ca="1" si="0"/>
        <v>44665</v>
      </c>
      <c r="I15" s="1">
        <f t="shared" ca="1" si="1"/>
        <v>0</v>
      </c>
      <c r="K15" s="3">
        <f t="shared" si="2"/>
        <v>20</v>
      </c>
      <c r="L15" s="1" t="s">
        <v>64</v>
      </c>
      <c r="M15" s="1" t="s">
        <v>35</v>
      </c>
      <c r="N15" s="1" t="s">
        <v>61</v>
      </c>
    </row>
    <row r="16" spans="1:16" outlineLevel="1" x14ac:dyDescent="0.25">
      <c r="A16" s="1">
        <v>15</v>
      </c>
      <c r="B16" s="1" t="s">
        <v>44</v>
      </c>
      <c r="C16" s="1" t="s">
        <v>52</v>
      </c>
      <c r="D16" s="1" t="s">
        <v>75</v>
      </c>
      <c r="F16" s="2">
        <v>0</v>
      </c>
      <c r="G16" s="1">
        <v>20</v>
      </c>
      <c r="H16" s="1">
        <f t="shared" ca="1" si="0"/>
        <v>44665</v>
      </c>
      <c r="I16" s="1">
        <f t="shared" ca="1" si="1"/>
        <v>0</v>
      </c>
      <c r="L16" s="1" t="s">
        <v>64</v>
      </c>
      <c r="M16" s="1" t="s">
        <v>34</v>
      </c>
      <c r="N16" s="1" t="s">
        <v>61</v>
      </c>
    </row>
    <row r="17" spans="1:14" x14ac:dyDescent="0.25">
      <c r="A17" s="1">
        <v>16</v>
      </c>
      <c r="B17" s="1" t="s">
        <v>42</v>
      </c>
      <c r="C17" s="1" t="s">
        <v>17</v>
      </c>
      <c r="D17" s="1" t="s">
        <v>76</v>
      </c>
      <c r="F17" s="2">
        <f>SUMPRODUCT(F18:F19,G18:G19)/G17</f>
        <v>0.1076923076923077</v>
      </c>
      <c r="G17" s="1">
        <f>SUM(G18:G21)</f>
        <v>65</v>
      </c>
      <c r="H17" s="1">
        <f t="shared" ca="1" si="0"/>
        <v>72</v>
      </c>
      <c r="I17" s="1">
        <f t="shared" ca="1" si="1"/>
        <v>0</v>
      </c>
      <c r="J17" s="3">
        <v>44593</v>
      </c>
      <c r="K17" s="3">
        <f>J17+G17</f>
        <v>44658</v>
      </c>
      <c r="L17" s="1" t="s">
        <v>64</v>
      </c>
      <c r="N17" s="1" t="s">
        <v>63</v>
      </c>
    </row>
    <row r="18" spans="1:14" outlineLevel="1" x14ac:dyDescent="0.25">
      <c r="A18" s="1">
        <v>17</v>
      </c>
      <c r="B18" s="1" t="s">
        <v>7</v>
      </c>
      <c r="C18" s="1" t="s">
        <v>8</v>
      </c>
      <c r="D18" s="1" t="s">
        <v>76</v>
      </c>
      <c r="F18" s="2">
        <v>1</v>
      </c>
      <c r="G18" s="1">
        <v>5</v>
      </c>
      <c r="H18" s="1">
        <f t="shared" ca="1" si="0"/>
        <v>72</v>
      </c>
      <c r="I18" s="1">
        <f t="shared" ca="1" si="1"/>
        <v>0</v>
      </c>
      <c r="J18" s="3">
        <v>44593</v>
      </c>
      <c r="K18" s="3">
        <f t="shared" ref="K18" si="3">J18+G18</f>
        <v>44598</v>
      </c>
      <c r="L18" s="1" t="s">
        <v>64</v>
      </c>
      <c r="M18" s="1" t="s">
        <v>28</v>
      </c>
      <c r="N18" s="1" t="s">
        <v>63</v>
      </c>
    </row>
    <row r="19" spans="1:14" outlineLevel="1" x14ac:dyDescent="0.25">
      <c r="A19" s="1">
        <v>18</v>
      </c>
      <c r="B19" s="1" t="s">
        <v>7</v>
      </c>
      <c r="C19" s="1" t="s">
        <v>9</v>
      </c>
      <c r="D19" s="1" t="s">
        <v>76</v>
      </c>
      <c r="F19" s="2">
        <v>0.1</v>
      </c>
      <c r="G19" s="1">
        <v>20</v>
      </c>
      <c r="H19" s="1">
        <f t="shared" ca="1" si="0"/>
        <v>66</v>
      </c>
      <c r="I19" s="1">
        <f t="shared" ca="1" si="1"/>
        <v>0</v>
      </c>
      <c r="J19" s="3">
        <f>K18+1</f>
        <v>44599</v>
      </c>
      <c r="K19" s="3">
        <f t="shared" ref="K19:K25" si="4">J19+G19</f>
        <v>44619</v>
      </c>
      <c r="L19" s="1" t="s">
        <v>64</v>
      </c>
      <c r="N19" s="1" t="s">
        <v>61</v>
      </c>
    </row>
    <row r="20" spans="1:14" outlineLevel="1" x14ac:dyDescent="0.25">
      <c r="A20" s="1">
        <v>19</v>
      </c>
      <c r="B20" s="1" t="s">
        <v>7</v>
      </c>
      <c r="C20" s="1" t="s">
        <v>12</v>
      </c>
      <c r="D20" s="1" t="s">
        <v>76</v>
      </c>
      <c r="F20" s="2">
        <v>0</v>
      </c>
      <c r="G20" s="1">
        <v>20</v>
      </c>
      <c r="H20" s="1">
        <f t="shared" ca="1" si="0"/>
        <v>45</v>
      </c>
      <c r="I20" s="1">
        <f t="shared" ca="1" si="1"/>
        <v>0</v>
      </c>
      <c r="J20" s="3">
        <f>K19+1</f>
        <v>44620</v>
      </c>
      <c r="K20" s="3">
        <f t="shared" si="4"/>
        <v>44640</v>
      </c>
      <c r="L20" s="1" t="s">
        <v>64</v>
      </c>
      <c r="N20" s="1" t="s">
        <v>61</v>
      </c>
    </row>
    <row r="21" spans="1:14" outlineLevel="1" x14ac:dyDescent="0.25">
      <c r="A21" s="1">
        <v>20</v>
      </c>
      <c r="B21" s="1" t="s">
        <v>7</v>
      </c>
      <c r="C21" s="1" t="s">
        <v>13</v>
      </c>
      <c r="D21" s="1" t="s">
        <v>76</v>
      </c>
      <c r="F21" s="2">
        <v>0</v>
      </c>
      <c r="G21" s="1">
        <v>20</v>
      </c>
      <c r="H21" s="1">
        <f t="shared" ca="1" si="0"/>
        <v>24</v>
      </c>
      <c r="I21" s="1">
        <f t="shared" ca="1" si="1"/>
        <v>0</v>
      </c>
      <c r="J21" s="3">
        <f>K20+1</f>
        <v>44641</v>
      </c>
      <c r="K21" s="3">
        <f t="shared" si="4"/>
        <v>44661</v>
      </c>
      <c r="L21" s="1" t="s">
        <v>64</v>
      </c>
      <c r="N21" s="1" t="s">
        <v>61</v>
      </c>
    </row>
    <row r="22" spans="1:14" outlineLevel="1" x14ac:dyDescent="0.25">
      <c r="A22" s="1">
        <v>21</v>
      </c>
      <c r="B22" s="1" t="s">
        <v>29</v>
      </c>
      <c r="C22" s="1" t="s">
        <v>58</v>
      </c>
      <c r="D22" s="1" t="s">
        <v>76</v>
      </c>
      <c r="F22" s="2">
        <v>0</v>
      </c>
      <c r="G22" s="1">
        <v>20</v>
      </c>
      <c r="H22" s="1">
        <f t="shared" ca="1" si="0"/>
        <v>3</v>
      </c>
      <c r="I22" s="1">
        <f t="shared" ca="1" si="1"/>
        <v>17</v>
      </c>
      <c r="J22" s="3">
        <f>K21+1</f>
        <v>44662</v>
      </c>
      <c r="K22" s="3">
        <f t="shared" si="4"/>
        <v>44682</v>
      </c>
      <c r="L22" s="1" t="s">
        <v>64</v>
      </c>
      <c r="N22" s="1" t="s">
        <v>61</v>
      </c>
    </row>
    <row r="23" spans="1:14" x14ac:dyDescent="0.25">
      <c r="A23" s="1">
        <v>22</v>
      </c>
      <c r="B23" s="1" t="s">
        <v>42</v>
      </c>
      <c r="C23" s="1" t="s">
        <v>18</v>
      </c>
      <c r="D23" s="1" t="s">
        <v>74</v>
      </c>
      <c r="F23" s="2">
        <f>SUMPRODUCT(F24:F26,G24:G26)/G25</f>
        <v>0.55000000000000004</v>
      </c>
      <c r="G23" s="1">
        <f>SUM(G24:G26)</f>
        <v>85</v>
      </c>
      <c r="H23" s="1">
        <f t="shared" ca="1" si="0"/>
        <v>35</v>
      </c>
      <c r="I23" s="1">
        <f t="shared" ca="1" si="1"/>
        <v>50</v>
      </c>
      <c r="J23" s="3">
        <v>44630</v>
      </c>
      <c r="K23" s="3">
        <f t="shared" si="4"/>
        <v>44715</v>
      </c>
      <c r="L23" s="1" t="s">
        <v>64</v>
      </c>
      <c r="N23" s="1" t="s">
        <v>63</v>
      </c>
    </row>
    <row r="24" spans="1:14" outlineLevel="1" x14ac:dyDescent="0.25">
      <c r="A24" s="1">
        <v>23</v>
      </c>
      <c r="B24" s="1" t="s">
        <v>7</v>
      </c>
      <c r="C24" s="1" t="s">
        <v>14</v>
      </c>
      <c r="D24" s="1" t="s">
        <v>74</v>
      </c>
      <c r="F24" s="2">
        <v>0.3</v>
      </c>
      <c r="G24" s="1">
        <v>30</v>
      </c>
      <c r="H24" s="1">
        <f t="shared" ca="1" si="0"/>
        <v>35</v>
      </c>
      <c r="I24" s="1">
        <f ca="1">IF(K24-$P$2&gt;0, K24-$P$2, 0)</f>
        <v>0</v>
      </c>
      <c r="J24" s="3">
        <v>44630</v>
      </c>
      <c r="K24" s="3">
        <f t="shared" si="4"/>
        <v>44660</v>
      </c>
      <c r="L24" s="1" t="s">
        <v>64</v>
      </c>
      <c r="M24" s="1" t="s">
        <v>28</v>
      </c>
      <c r="N24" s="1" t="s">
        <v>65</v>
      </c>
    </row>
    <row r="25" spans="1:14" outlineLevel="1" x14ac:dyDescent="0.25">
      <c r="A25" s="1">
        <v>24</v>
      </c>
      <c r="B25" s="1" t="s">
        <v>29</v>
      </c>
      <c r="C25" s="1" t="s">
        <v>39</v>
      </c>
      <c r="D25" s="1" t="s">
        <v>74</v>
      </c>
      <c r="F25" s="2">
        <v>0.1</v>
      </c>
      <c r="G25" s="1">
        <v>20</v>
      </c>
      <c r="H25" s="1">
        <f t="shared" ca="1" si="0"/>
        <v>30</v>
      </c>
      <c r="I25" s="1">
        <f ca="1">IF(K25-$P$2&gt;0, K25-$P$2, 0)</f>
        <v>0</v>
      </c>
      <c r="J25" s="3">
        <v>44635</v>
      </c>
      <c r="K25" s="3">
        <f t="shared" si="4"/>
        <v>44655</v>
      </c>
      <c r="L25" s="1" t="s">
        <v>64</v>
      </c>
      <c r="M25" s="1" t="s">
        <v>28</v>
      </c>
      <c r="N25" s="1" t="s">
        <v>66</v>
      </c>
    </row>
    <row r="26" spans="1:14" outlineLevel="1" x14ac:dyDescent="0.25">
      <c r="A26" s="1">
        <v>25</v>
      </c>
      <c r="B26" s="1" t="s">
        <v>44</v>
      </c>
      <c r="C26" s="1" t="s">
        <v>56</v>
      </c>
      <c r="D26" s="1" t="s">
        <v>74</v>
      </c>
      <c r="E26" s="1">
        <f>A24</f>
        <v>23</v>
      </c>
      <c r="F26" s="2">
        <f>SUMPRODUCT(F27:F30,G27:G30)/G26</f>
        <v>0</v>
      </c>
      <c r="G26" s="1">
        <f>SUM(G27:G30)</f>
        <v>35</v>
      </c>
      <c r="H26" s="1">
        <f t="shared" ca="1" si="0"/>
        <v>4</v>
      </c>
      <c r="I26" s="1">
        <f t="shared" ca="1" si="1"/>
        <v>31</v>
      </c>
      <c r="J26" s="3">
        <f ca="1">INDIRECT(ADDRESS($E26-2,COLUMN()+1))</f>
        <v>44661</v>
      </c>
      <c r="K26" s="3">
        <f t="shared" ref="K26:K42" ca="1" si="5">J26+G26</f>
        <v>44696</v>
      </c>
      <c r="L26" s="1" t="s">
        <v>64</v>
      </c>
      <c r="M26" s="1" t="s">
        <v>35</v>
      </c>
      <c r="N26" s="1" t="s">
        <v>66</v>
      </c>
    </row>
    <row r="27" spans="1:14" outlineLevel="2" x14ac:dyDescent="0.25">
      <c r="A27" s="1">
        <v>26</v>
      </c>
      <c r="B27" s="1" t="s">
        <v>29</v>
      </c>
      <c r="C27" s="1" t="s">
        <v>53</v>
      </c>
      <c r="D27" s="1" t="s">
        <v>74</v>
      </c>
      <c r="E27" s="1">
        <f>A24</f>
        <v>23</v>
      </c>
      <c r="F27" s="2">
        <v>0</v>
      </c>
      <c r="G27" s="1">
        <v>5</v>
      </c>
      <c r="H27" s="1">
        <f t="shared" ca="1" si="0"/>
        <v>4</v>
      </c>
      <c r="I27" s="1">
        <f t="shared" ca="1" si="1"/>
        <v>1</v>
      </c>
      <c r="J27" s="3">
        <f ca="1">INDIRECT(ADDRESS($E27-2,COLUMN()+1))</f>
        <v>44661</v>
      </c>
      <c r="K27" s="3">
        <f t="shared" ca="1" si="5"/>
        <v>44666</v>
      </c>
      <c r="L27" s="1" t="s">
        <v>64</v>
      </c>
      <c r="M27" s="1" t="s">
        <v>28</v>
      </c>
      <c r="N27" s="1" t="s">
        <v>66</v>
      </c>
    </row>
    <row r="28" spans="1:14" outlineLevel="2" x14ac:dyDescent="0.25">
      <c r="A28" s="1">
        <v>27</v>
      </c>
      <c r="B28" s="1" t="s">
        <v>29</v>
      </c>
      <c r="C28" s="1" t="s">
        <v>54</v>
      </c>
      <c r="D28" s="1" t="s">
        <v>74</v>
      </c>
      <c r="E28" s="1">
        <f>A27</f>
        <v>26</v>
      </c>
      <c r="F28" s="2">
        <v>0</v>
      </c>
      <c r="G28" s="1">
        <v>5</v>
      </c>
      <c r="H28" s="1">
        <f t="shared" ca="1" si="0"/>
        <v>5</v>
      </c>
      <c r="I28" s="1">
        <f t="shared" ca="1" si="1"/>
        <v>0</v>
      </c>
      <c r="J28" s="3">
        <f t="shared" ref="J28:J30" ca="1" si="6">INDIRECT(ADDRESS($E28-2,COLUMN()+1))</f>
        <v>44660</v>
      </c>
      <c r="K28" s="3">
        <f t="shared" ca="1" si="5"/>
        <v>44665</v>
      </c>
      <c r="L28" s="1" t="s">
        <v>64</v>
      </c>
      <c r="N28" s="1" t="s">
        <v>66</v>
      </c>
    </row>
    <row r="29" spans="1:14" outlineLevel="2" x14ac:dyDescent="0.25">
      <c r="A29" s="1">
        <v>28</v>
      </c>
      <c r="B29" s="1" t="s">
        <v>29</v>
      </c>
      <c r="C29" s="1" t="s">
        <v>55</v>
      </c>
      <c r="D29" s="1" t="s">
        <v>74</v>
      </c>
      <c r="E29" s="1">
        <f>A28</f>
        <v>27</v>
      </c>
      <c r="F29" s="2">
        <v>0</v>
      </c>
      <c r="G29" s="1">
        <v>5</v>
      </c>
      <c r="H29" s="1">
        <f t="shared" ca="1" si="0"/>
        <v>10</v>
      </c>
      <c r="I29" s="1">
        <f t="shared" ca="1" si="1"/>
        <v>0</v>
      </c>
      <c r="J29" s="3">
        <f t="shared" ca="1" si="6"/>
        <v>44655</v>
      </c>
      <c r="K29" s="3">
        <f t="shared" ca="1" si="5"/>
        <v>44660</v>
      </c>
      <c r="L29" s="1" t="s">
        <v>64</v>
      </c>
      <c r="N29" s="1" t="s">
        <v>66</v>
      </c>
    </row>
    <row r="30" spans="1:14" outlineLevel="2" x14ac:dyDescent="0.25">
      <c r="A30" s="1">
        <v>29</v>
      </c>
      <c r="B30" s="1" t="s">
        <v>29</v>
      </c>
      <c r="C30" s="1" t="s">
        <v>41</v>
      </c>
      <c r="D30" s="1" t="s">
        <v>74</v>
      </c>
      <c r="E30" s="1">
        <f>A29</f>
        <v>28</v>
      </c>
      <c r="F30" s="2">
        <v>0</v>
      </c>
      <c r="G30" s="1">
        <v>20</v>
      </c>
      <c r="H30" s="1">
        <f t="shared" ca="1" si="0"/>
        <v>0</v>
      </c>
      <c r="I30" s="1">
        <f t="shared" ca="1" si="1"/>
        <v>51</v>
      </c>
      <c r="J30" s="3">
        <f t="shared" ca="1" si="6"/>
        <v>44696</v>
      </c>
      <c r="K30" s="3">
        <f t="shared" ca="1" si="5"/>
        <v>44716</v>
      </c>
      <c r="L30" s="1" t="s">
        <v>64</v>
      </c>
      <c r="M30" s="1" t="s">
        <v>34</v>
      </c>
      <c r="N30" s="1" t="s">
        <v>60</v>
      </c>
    </row>
    <row r="31" spans="1:14" x14ac:dyDescent="0.25">
      <c r="A31" s="1">
        <v>30</v>
      </c>
      <c r="B31" s="1" t="s">
        <v>42</v>
      </c>
      <c r="C31" s="1" t="s">
        <v>25</v>
      </c>
      <c r="D31" s="1" t="s">
        <v>75</v>
      </c>
      <c r="F31" s="2">
        <f>SUMPRODUCT(F32:F36,G32:G36)/G31</f>
        <v>6.6666666666666666E-2</v>
      </c>
      <c r="G31" s="1">
        <f>SUM(G32:G36)</f>
        <v>90</v>
      </c>
      <c r="H31" s="1">
        <f t="shared" ca="1" si="0"/>
        <v>44665</v>
      </c>
      <c r="I31" s="1">
        <f t="shared" ca="1" si="1"/>
        <v>0</v>
      </c>
      <c r="J31" s="3"/>
      <c r="K31" s="3">
        <f t="shared" si="5"/>
        <v>90</v>
      </c>
      <c r="L31" s="1" t="s">
        <v>64</v>
      </c>
      <c r="N31" s="1" t="s">
        <v>60</v>
      </c>
    </row>
    <row r="32" spans="1:14" outlineLevel="1" x14ac:dyDescent="0.25">
      <c r="A32" s="1">
        <v>31</v>
      </c>
      <c r="B32" s="1" t="s">
        <v>6</v>
      </c>
      <c r="C32" s="1" t="s">
        <v>40</v>
      </c>
      <c r="D32" s="1" t="s">
        <v>75</v>
      </c>
      <c r="F32" s="2">
        <v>0.1</v>
      </c>
      <c r="G32" s="1">
        <v>20</v>
      </c>
      <c r="H32" s="1">
        <f t="shared" ca="1" si="0"/>
        <v>44665</v>
      </c>
      <c r="I32" s="1">
        <f t="shared" ca="1" si="1"/>
        <v>0</v>
      </c>
      <c r="J32" s="3"/>
      <c r="K32" s="3">
        <f t="shared" si="5"/>
        <v>20</v>
      </c>
      <c r="L32" s="1" t="s">
        <v>64</v>
      </c>
      <c r="M32" s="1" t="s">
        <v>28</v>
      </c>
      <c r="N32" s="1" t="s">
        <v>60</v>
      </c>
    </row>
    <row r="33" spans="1:14" outlineLevel="1" x14ac:dyDescent="0.25">
      <c r="A33" s="1">
        <v>32</v>
      </c>
      <c r="B33" s="1" t="s">
        <v>6</v>
      </c>
      <c r="C33" s="1" t="s">
        <v>57</v>
      </c>
      <c r="D33" s="1" t="s">
        <v>75</v>
      </c>
      <c r="F33" s="2">
        <v>0</v>
      </c>
      <c r="G33" s="1">
        <v>10</v>
      </c>
      <c r="H33" s="1">
        <f t="shared" ca="1" si="0"/>
        <v>44665</v>
      </c>
      <c r="I33" s="1">
        <f t="shared" ca="1" si="1"/>
        <v>0</v>
      </c>
      <c r="J33" s="3"/>
      <c r="K33" s="3">
        <f t="shared" si="5"/>
        <v>10</v>
      </c>
      <c r="L33" s="1" t="s">
        <v>64</v>
      </c>
      <c r="N33" s="1" t="s">
        <v>60</v>
      </c>
    </row>
    <row r="34" spans="1:14" outlineLevel="1" x14ac:dyDescent="0.25">
      <c r="A34" s="1">
        <v>33</v>
      </c>
      <c r="B34" s="1" t="s">
        <v>7</v>
      </c>
      <c r="C34" s="1" t="s">
        <v>24</v>
      </c>
      <c r="D34" s="1" t="s">
        <v>75</v>
      </c>
      <c r="F34" s="2">
        <v>0.1</v>
      </c>
      <c r="G34" s="1">
        <v>40</v>
      </c>
      <c r="H34" s="1">
        <f t="shared" ca="1" si="0"/>
        <v>44665</v>
      </c>
      <c r="I34" s="1">
        <f t="shared" ca="1" si="1"/>
        <v>0</v>
      </c>
      <c r="J34" s="3"/>
      <c r="K34" s="3">
        <f t="shared" si="5"/>
        <v>40</v>
      </c>
      <c r="L34" s="1" t="s">
        <v>64</v>
      </c>
      <c r="N34" s="1" t="s">
        <v>60</v>
      </c>
    </row>
    <row r="35" spans="1:14" outlineLevel="1" x14ac:dyDescent="0.25">
      <c r="A35" s="1">
        <v>34</v>
      </c>
      <c r="B35" s="1" t="s">
        <v>6</v>
      </c>
      <c r="C35" s="1" t="s">
        <v>21</v>
      </c>
      <c r="D35" s="1" t="s">
        <v>75</v>
      </c>
      <c r="F35" s="2">
        <v>0</v>
      </c>
      <c r="G35" s="1">
        <v>10</v>
      </c>
      <c r="H35" s="1">
        <f t="shared" ca="1" si="0"/>
        <v>44665</v>
      </c>
      <c r="I35" s="1">
        <f t="shared" ca="1" si="1"/>
        <v>0</v>
      </c>
      <c r="J35" s="3"/>
      <c r="K35" s="3">
        <f t="shared" si="5"/>
        <v>10</v>
      </c>
      <c r="L35" s="1" t="s">
        <v>64</v>
      </c>
      <c r="N35" s="1" t="s">
        <v>60</v>
      </c>
    </row>
    <row r="36" spans="1:14" outlineLevel="1" x14ac:dyDescent="0.25">
      <c r="A36" s="1">
        <v>35</v>
      </c>
      <c r="B36" s="1" t="s">
        <v>6</v>
      </c>
      <c r="C36" s="1" t="s">
        <v>19</v>
      </c>
      <c r="D36" s="1" t="s">
        <v>75</v>
      </c>
      <c r="F36" s="2">
        <v>0</v>
      </c>
      <c r="G36" s="1">
        <v>10</v>
      </c>
      <c r="H36" s="1">
        <f t="shared" ca="1" si="0"/>
        <v>44665</v>
      </c>
      <c r="I36" s="1">
        <f t="shared" ca="1" si="1"/>
        <v>0</v>
      </c>
      <c r="J36" s="3"/>
      <c r="K36" s="3">
        <f t="shared" si="5"/>
        <v>10</v>
      </c>
      <c r="L36" s="1" t="s">
        <v>64</v>
      </c>
      <c r="N36" s="1" t="s">
        <v>60</v>
      </c>
    </row>
    <row r="37" spans="1:14" x14ac:dyDescent="0.25">
      <c r="A37" s="1">
        <v>36</v>
      </c>
      <c r="B37" s="1" t="s">
        <v>42</v>
      </c>
      <c r="C37" s="1" t="s">
        <v>16</v>
      </c>
      <c r="D37" s="1" t="s">
        <v>75</v>
      </c>
      <c r="F37" s="2">
        <f>SUMPRODUCT(F38:F42,G38:G42)/G37</f>
        <v>0.18888888888888888</v>
      </c>
      <c r="G37" s="1">
        <f>SUM(G38:G42)</f>
        <v>45</v>
      </c>
      <c r="H37" s="1">
        <f t="shared" ca="1" si="0"/>
        <v>44665</v>
      </c>
      <c r="I37" s="1">
        <f t="shared" ca="1" si="1"/>
        <v>0</v>
      </c>
      <c r="J37" s="3"/>
      <c r="K37" s="3">
        <f t="shared" si="5"/>
        <v>45</v>
      </c>
      <c r="L37" s="1" t="s">
        <v>64</v>
      </c>
      <c r="N37" s="1" t="s">
        <v>60</v>
      </c>
    </row>
    <row r="38" spans="1:14" outlineLevel="1" x14ac:dyDescent="0.25">
      <c r="A38" s="1">
        <v>37</v>
      </c>
      <c r="B38" s="1" t="s">
        <v>43</v>
      </c>
      <c r="C38" s="1" t="s">
        <v>32</v>
      </c>
      <c r="D38" s="1" t="s">
        <v>75</v>
      </c>
      <c r="F38" s="2">
        <v>0.1</v>
      </c>
      <c r="G38" s="1">
        <v>5</v>
      </c>
      <c r="H38" s="1">
        <f t="shared" ca="1" si="0"/>
        <v>44665</v>
      </c>
      <c r="I38" s="1">
        <f t="shared" ca="1" si="1"/>
        <v>0</v>
      </c>
      <c r="J38" s="3"/>
      <c r="K38" s="3">
        <f t="shared" si="5"/>
        <v>5</v>
      </c>
      <c r="L38" s="1" t="s">
        <v>64</v>
      </c>
      <c r="M38" s="1" t="s">
        <v>35</v>
      </c>
      <c r="N38" s="1" t="s">
        <v>60</v>
      </c>
    </row>
    <row r="39" spans="1:14" outlineLevel="1" x14ac:dyDescent="0.25">
      <c r="A39" s="1">
        <v>38</v>
      </c>
      <c r="B39" s="1" t="s">
        <v>43</v>
      </c>
      <c r="C39" s="1" t="s">
        <v>33</v>
      </c>
      <c r="D39" s="1" t="s">
        <v>75</v>
      </c>
      <c r="F39" s="2">
        <v>0.1</v>
      </c>
      <c r="G39" s="1">
        <v>10</v>
      </c>
      <c r="H39" s="1">
        <f t="shared" ca="1" si="0"/>
        <v>44665</v>
      </c>
      <c r="I39" s="1">
        <f t="shared" ca="1" si="1"/>
        <v>0</v>
      </c>
      <c r="J39" s="3"/>
      <c r="K39" s="3">
        <f t="shared" si="5"/>
        <v>10</v>
      </c>
      <c r="L39" s="1" t="s">
        <v>64</v>
      </c>
      <c r="M39" s="1" t="s">
        <v>34</v>
      </c>
      <c r="N39" s="1" t="s">
        <v>60</v>
      </c>
    </row>
    <row r="40" spans="1:14" outlineLevel="1" x14ac:dyDescent="0.25">
      <c r="A40" s="1">
        <v>39</v>
      </c>
      <c r="B40" s="1" t="s">
        <v>6</v>
      </c>
      <c r="C40" s="1" t="s">
        <v>36</v>
      </c>
      <c r="D40" s="1" t="s">
        <v>75</v>
      </c>
      <c r="E40" s="1">
        <f>A38</f>
        <v>37</v>
      </c>
      <c r="F40" s="2">
        <v>0.1</v>
      </c>
      <c r="G40" s="1">
        <v>10</v>
      </c>
      <c r="H40" s="1">
        <f t="shared" ca="1" si="0"/>
        <v>44665</v>
      </c>
      <c r="I40" s="1">
        <f t="shared" ca="1" si="1"/>
        <v>0</v>
      </c>
      <c r="J40" s="3"/>
      <c r="K40" s="3">
        <f t="shared" si="5"/>
        <v>10</v>
      </c>
      <c r="L40" s="1" t="s">
        <v>64</v>
      </c>
      <c r="M40" s="1" t="s">
        <v>35</v>
      </c>
      <c r="N40" s="1" t="s">
        <v>60</v>
      </c>
    </row>
    <row r="41" spans="1:14" outlineLevel="1" x14ac:dyDescent="0.25">
      <c r="A41" s="1">
        <v>40</v>
      </c>
      <c r="B41" s="1" t="s">
        <v>43</v>
      </c>
      <c r="C41" s="1" t="s">
        <v>37</v>
      </c>
      <c r="D41" s="1" t="s">
        <v>75</v>
      </c>
      <c r="F41" s="2">
        <v>0.4</v>
      </c>
      <c r="G41" s="1">
        <v>10</v>
      </c>
      <c r="H41" s="1">
        <f t="shared" ca="1" si="0"/>
        <v>44665</v>
      </c>
      <c r="I41" s="1">
        <f t="shared" ca="1" si="1"/>
        <v>0</v>
      </c>
      <c r="J41" s="3"/>
      <c r="K41" s="3">
        <f t="shared" si="5"/>
        <v>10</v>
      </c>
      <c r="L41" s="1" t="s">
        <v>64</v>
      </c>
      <c r="M41" s="1" t="s">
        <v>35</v>
      </c>
      <c r="N41" s="1" t="s">
        <v>60</v>
      </c>
    </row>
    <row r="42" spans="1:14" outlineLevel="1" x14ac:dyDescent="0.25">
      <c r="A42" s="1">
        <v>41</v>
      </c>
      <c r="B42" s="1" t="s">
        <v>43</v>
      </c>
      <c r="C42" s="1" t="s">
        <v>38</v>
      </c>
      <c r="D42" s="1" t="s">
        <v>75</v>
      </c>
      <c r="E42" s="1">
        <f>A16</f>
        <v>15</v>
      </c>
      <c r="F42" s="2">
        <v>0.2</v>
      </c>
      <c r="G42" s="1">
        <v>10</v>
      </c>
      <c r="H42" s="1">
        <f t="shared" ca="1" si="0"/>
        <v>44665</v>
      </c>
      <c r="I42" s="1">
        <f t="shared" ca="1" si="1"/>
        <v>0</v>
      </c>
      <c r="J42" s="3"/>
      <c r="K42" s="3">
        <f t="shared" si="5"/>
        <v>10</v>
      </c>
      <c r="L42" s="1" t="s">
        <v>64</v>
      </c>
      <c r="M42" s="1" t="s">
        <v>35</v>
      </c>
      <c r="N42" s="1" t="s">
        <v>60</v>
      </c>
    </row>
    <row r="43" spans="1:14" x14ac:dyDescent="0.25">
      <c r="B43" s="1" t="s">
        <v>78</v>
      </c>
      <c r="C43" s="1" t="s">
        <v>77</v>
      </c>
      <c r="D43" s="1" t="s">
        <v>74</v>
      </c>
      <c r="F43" s="2">
        <v>0</v>
      </c>
    </row>
  </sheetData>
  <autoFilter ref="A1:P42" xr:uid="{00000000-0001-0000-0000-000000000000}"/>
  <dataConsolidate/>
  <phoneticPr fontId="2" type="noConversion"/>
  <conditionalFormatting sqref="B20:G20 I20:N20 A2:N10 B21:N42 A11:A42 A43:C61 E43:N61 O2:O61 B11:N19 D2:D61">
    <cfRule type="expression" dxfId="35" priority="13">
      <formula>$B2="grand"</formula>
    </cfRule>
  </conditionalFormatting>
  <conditionalFormatting sqref="F2:F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{F6C58CF3-2454-41A7-B235-24709694F3D7}</x14:id>
        </ext>
      </extLst>
    </cfRule>
  </conditionalFormatting>
  <conditionalFormatting sqref="A52:A53 C6:D7 D34:O35 D40:D41">
    <cfRule type="expression" dxfId="34" priority="24">
      <formula>$B7="parent"</formula>
    </cfRule>
  </conditionalFormatting>
  <conditionalFormatting sqref="D36:O36 D42">
    <cfRule type="expression" dxfId="33" priority="29">
      <formula>#REF!="parent"</formula>
    </cfRule>
  </conditionalFormatting>
  <conditionalFormatting sqref="F2:F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{8593868C-1483-4BE6-BAEB-D3125142E877}</x14:id>
        </ext>
      </extLst>
    </cfRule>
  </conditionalFormatting>
  <conditionalFormatting sqref="F4:F1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{AF3849D6-13B1-4A85-B874-011A87FA844F}</x14:id>
        </ext>
      </extLst>
    </cfRule>
  </conditionalFormatting>
  <conditionalFormatting sqref="C12:D15">
    <cfRule type="expression" dxfId="32" priority="37">
      <formula>$B19="parent"</formula>
    </cfRule>
  </conditionalFormatting>
  <conditionalFormatting sqref="C8:D8 C16:D16">
    <cfRule type="expression" dxfId="31" priority="48">
      <formula>#REF!="parent"</formula>
    </cfRule>
  </conditionalFormatting>
  <conditionalFormatting sqref="F17:F34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{20B9EACA-6917-432A-9A8F-6A215A374947}</x14:id>
        </ext>
      </extLst>
    </cfRule>
  </conditionalFormatting>
  <conditionalFormatting sqref="F2:F41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{085A8A61-6833-40B7-A78D-1F6CE9AC9DCC}</x14:id>
        </ext>
      </extLst>
    </cfRule>
  </conditionalFormatting>
  <conditionalFormatting sqref="F1:F104857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{6C8F467E-9975-480E-8F40-2D1995D76A3E}</x14:id>
        </ext>
      </extLst>
    </cfRule>
  </conditionalFormatting>
  <conditionalFormatting sqref="B20:G20 I20:N20 B21:N42 B43:C61 E43:N61 O2:O61 B2:N19 D2:D61">
    <cfRule type="expression" dxfId="30" priority="15">
      <formula>$B2="parent"</formula>
    </cfRule>
    <cfRule type="expression" dxfId="29" priority="20">
      <formula>$B2="child"</formula>
    </cfRule>
  </conditionalFormatting>
  <conditionalFormatting sqref="N2:N61 D43:D61">
    <cfRule type="expression" dxfId="28" priority="10">
      <formula>$N2="PEND"</formula>
    </cfRule>
    <cfRule type="expression" dxfId="27" priority="11">
      <formula>$N2="STALL"</formula>
    </cfRule>
    <cfRule type="expression" dxfId="26" priority="12">
      <formula>$N2="ACTIVE"</formula>
    </cfRule>
  </conditionalFormatting>
  <conditionalFormatting sqref="I2:I61">
    <cfRule type="expression" dxfId="25" priority="7">
      <formula>AND((($H2/$G2)&lt;$F2),($N2="ACTIVE"))</formula>
    </cfRule>
    <cfRule type="expression" dxfId="24" priority="8">
      <formula>AND(($H2/$G2)&gt;$F2,$N2="ACTIVE")</formula>
    </cfRule>
  </conditionalFormatting>
  <conditionalFormatting sqref="C9:D11 D10:D16">
    <cfRule type="expression" dxfId="23" priority="82">
      <formula>$B17="parent"</formula>
    </cfRule>
  </conditionalFormatting>
  <conditionalFormatting sqref="F1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{BC8D6846-FD41-491F-8BA7-9D9004A458C6}</x14:id>
        </ext>
      </extLst>
    </cfRule>
  </conditionalFormatting>
  <conditionalFormatting sqref="D43">
    <cfRule type="expression" dxfId="22" priority="5">
      <formula>$B44="parent"</formula>
    </cfRule>
  </conditionalFormatting>
  <conditionalFormatting sqref="D43">
    <cfRule type="expression" dxfId="21" priority="4">
      <formula>$B44="parent"</formula>
    </cfRule>
  </conditionalFormatting>
  <conditionalFormatting sqref="D43">
    <cfRule type="expression" dxfId="20" priority="3">
      <formula>$B44="parent"</formula>
    </cfRule>
  </conditionalFormatting>
  <conditionalFormatting sqref="D43">
    <cfRule type="expression" dxfId="19" priority="2">
      <formula>$B44="parent"</formula>
    </cfRule>
  </conditionalFormatting>
  <conditionalFormatting sqref="D2:D60">
    <cfRule type="expression" dxfId="18" priority="1">
      <formula>$D2="high"</formula>
    </cfRule>
  </conditionalFormatting>
  <dataValidations count="6">
    <dataValidation type="list" allowBlank="1" showInputMessage="1" showErrorMessage="1" sqref="F1 F38:F1048576 F18:F30 F32:F36 F11" xr:uid="{06375267-482D-4269-8D7D-12D415F2FA7C}">
      <formula1>"0%,10%,20%,30%,40%,50%,60%,70%,80%,90%,100%"</formula1>
    </dataValidation>
    <dataValidation type="list" allowBlank="1" showInputMessage="1" showErrorMessage="1" sqref="B1 B43:B1048576" xr:uid="{AD491D23-D71F-4E78-8BD5-76D3787FDDF7}">
      <formula1>"grandparent,parent,child"</formula1>
    </dataValidation>
    <dataValidation type="list" allowBlank="1" showInputMessage="1" showErrorMessage="1" sqref="B2:B42" xr:uid="{8AB5A1F5-5ACD-46D9-9F9B-5A87BA57F940}">
      <formula1>"grand,parent,child"</formula1>
    </dataValidation>
    <dataValidation type="list" allowBlank="1" showInputMessage="1" showErrorMessage="1" sqref="N1:N1048576 D44:D1048576" xr:uid="{72156543-0BFE-43CE-BE16-562CFA4C8735}">
      <formula1>"ACTIVE,STALL,PEND"</formula1>
    </dataValidation>
    <dataValidation type="list" allowBlank="1" showInputMessage="1" showErrorMessage="1" sqref="L1:L1048576" xr:uid="{2BBC3252-AA16-492B-ABA3-D6FD69BA4390}">
      <formula1>"Gene,Others"</formula1>
    </dataValidation>
    <dataValidation type="list" allowBlank="1" showInputMessage="1" showErrorMessage="1" sqref="D2:D42 D43" xr:uid="{33B0966C-8237-4B82-990A-1D5FE4D1124C}">
      <formula1>"high,middle,low"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C58CF3-2454-41A7-B235-24709694F3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</xm:sqref>
        </x14:conditionalFormatting>
        <x14:conditionalFormatting xmlns:xm="http://schemas.microsoft.com/office/excel/2006/main">
          <x14:cfRule type="dataBar" id="{8593868C-1483-4BE6-BAEB-D3125142E8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</xm:sqref>
        </x14:conditionalFormatting>
        <x14:conditionalFormatting xmlns:xm="http://schemas.microsoft.com/office/excel/2006/main">
          <x14:cfRule type="dataBar" id="{AF3849D6-13B1-4A85-B874-011A87FA8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F4:F16</xm:sqref>
        </x14:conditionalFormatting>
        <x14:conditionalFormatting xmlns:xm="http://schemas.microsoft.com/office/excel/2006/main">
          <x14:cfRule type="dataBar" id="{20B9EACA-6917-432A-9A8F-6A215A3749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F17:F34</xm:sqref>
        </x14:conditionalFormatting>
        <x14:conditionalFormatting xmlns:xm="http://schemas.microsoft.com/office/excel/2006/main">
          <x14:cfRule type="dataBar" id="{085A8A61-6833-40B7-A78D-1F6CE9AC9D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F2:F41</xm:sqref>
        </x14:conditionalFormatting>
        <x14:conditionalFormatting xmlns:xm="http://schemas.microsoft.com/office/excel/2006/main">
          <x14:cfRule type="dataBar" id="{6C8F467E-9975-480E-8F40-2D1995D76A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BC8D6846-FD41-491F-8BA7-9D9004A458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li</dc:creator>
  <cp:lastModifiedBy>yijun li</cp:lastModifiedBy>
  <dcterms:created xsi:type="dcterms:W3CDTF">2015-06-05T18:17:20Z</dcterms:created>
  <dcterms:modified xsi:type="dcterms:W3CDTF">2022-04-14T07:46:56Z</dcterms:modified>
</cp:coreProperties>
</file>