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andr\Desktop\"/>
    </mc:Choice>
  </mc:AlternateContent>
  <bookViews>
    <workbookView xWindow="0" yWindow="0" windowWidth="15765" windowHeight="790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3" i="1" l="1"/>
  <c r="J32" i="1"/>
  <c r="I33" i="1"/>
  <c r="H33" i="1"/>
  <c r="I32" i="1"/>
  <c r="H32" i="1"/>
  <c r="E30" i="1"/>
  <c r="F33" i="1"/>
  <c r="F32" i="1"/>
  <c r="E33" i="1"/>
  <c r="E32" i="1"/>
  <c r="D33" i="1"/>
  <c r="D32" i="1"/>
  <c r="C33" i="1"/>
  <c r="C32" i="1"/>
  <c r="M26" i="1"/>
  <c r="K29" i="1"/>
  <c r="J29" i="1"/>
  <c r="K28" i="1"/>
  <c r="J28" i="1"/>
  <c r="K25" i="1"/>
  <c r="K26" i="1"/>
  <c r="J26" i="1"/>
  <c r="J25" i="1"/>
  <c r="G26" i="1"/>
  <c r="H26" i="1"/>
  <c r="E26" i="1"/>
  <c r="H25" i="1"/>
  <c r="G25" i="1"/>
  <c r="D26" i="1"/>
  <c r="E25" i="1"/>
  <c r="D25" i="1"/>
  <c r="B27" i="1"/>
  <c r="B26" i="1"/>
  <c r="B25" i="1"/>
  <c r="A25" i="1"/>
  <c r="N21" i="1"/>
  <c r="N20" i="1"/>
  <c r="J21" i="1"/>
  <c r="J20" i="1"/>
  <c r="F20" i="1"/>
  <c r="F21" i="1"/>
  <c r="B20" i="1"/>
  <c r="B21" i="1"/>
  <c r="M16" i="1" l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L16" i="1"/>
  <c r="L17" i="1"/>
  <c r="L18" i="1"/>
  <c r="I16" i="1"/>
  <c r="J16" i="1"/>
  <c r="K16" i="1"/>
  <c r="I17" i="1"/>
  <c r="J17" i="1"/>
  <c r="J18" i="1" s="1"/>
  <c r="K17" i="1"/>
  <c r="I18" i="1"/>
  <c r="K18" i="1"/>
  <c r="H16" i="1"/>
  <c r="H17" i="1"/>
  <c r="H18" i="1"/>
  <c r="G18" i="1"/>
  <c r="G17" i="1"/>
  <c r="G16" i="1"/>
  <c r="D14" i="1"/>
  <c r="C14" i="1"/>
  <c r="D13" i="1"/>
  <c r="C13" i="1"/>
  <c r="B13" i="1"/>
  <c r="L8" i="1"/>
  <c r="I10" i="1"/>
  <c r="I9" i="1"/>
  <c r="I8" i="1"/>
  <c r="F10" i="1"/>
  <c r="F9" i="1"/>
  <c r="F8" i="1"/>
  <c r="J2" i="1"/>
  <c r="J3" i="1"/>
  <c r="J1" i="1"/>
  <c r="I2" i="1"/>
  <c r="I3" i="1"/>
  <c r="I1" i="1"/>
  <c r="F2" i="1"/>
  <c r="F3" i="1"/>
  <c r="F1" i="1"/>
  <c r="E2" i="1"/>
  <c r="E3" i="1"/>
  <c r="E1" i="1"/>
  <c r="A9" i="1"/>
  <c r="B5" i="1"/>
  <c r="B6" i="1"/>
  <c r="B7" i="1"/>
  <c r="B8" i="1"/>
  <c r="B4" i="1" l="1"/>
  <c r="B3" i="1"/>
  <c r="A2" i="1"/>
  <c r="A1" i="1"/>
</calcChain>
</file>

<file path=xl/sharedStrings.xml><?xml version="1.0" encoding="utf-8"?>
<sst xmlns="http://schemas.openxmlformats.org/spreadsheetml/2006/main" count="13" uniqueCount="13">
  <si>
    <t>L1</t>
  </si>
  <si>
    <t>L2</t>
  </si>
  <si>
    <t>L3</t>
  </si>
  <si>
    <t>C1</t>
  </si>
  <si>
    <t>C2</t>
  </si>
  <si>
    <t>C3</t>
  </si>
  <si>
    <t>w</t>
  </si>
  <si>
    <t>w6</t>
  </si>
  <si>
    <t>w4</t>
  </si>
  <si>
    <t>w2</t>
  </si>
  <si>
    <t>w0</t>
  </si>
  <si>
    <t>H(w)</t>
  </si>
  <si>
    <t>F(w)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</si>
</sst>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"/>
  <sheetViews>
    <sheetView tabSelected="1" topLeftCell="A25" workbookViewId="0">
      <selection activeCell="J33" sqref="J33"/>
    </sheetView>
  </sheetViews>
  <sheetFormatPr defaultRowHeight="15" x14ac:dyDescent="0.25"/>
  <cols>
    <col min="2" max="2" width="12" bestFit="1" customWidth="1"/>
    <col min="3" max="3" width="12.7109375" bestFit="1" customWidth="1"/>
    <col min="4" max="4" width="11.7109375" bestFit="1" customWidth="1"/>
    <col min="7" max="16" width="9.28515625" bestFit="1" customWidth="1"/>
    <col min="17" max="19" width="9.5703125" bestFit="1" customWidth="1"/>
    <col min="28" max="28" width="9" customWidth="1"/>
  </cols>
  <sheetData>
    <row r="1" spans="1:42" x14ac:dyDescent="0.25">
      <c r="A1">
        <f>17.823*17.823+49.706*49.706</f>
        <v>2788.3457650000005</v>
      </c>
      <c r="D1">
        <v>30</v>
      </c>
      <c r="E1">
        <f>D1/$D$5</f>
        <v>9.5495782269616428E-2</v>
      </c>
      <c r="F1" s="1">
        <f>E1*1000</f>
        <v>95.495782269616427</v>
      </c>
      <c r="H1">
        <v>10</v>
      </c>
      <c r="I1">
        <f>1/H1/$D$5</f>
        <v>3.1831927423205477E-4</v>
      </c>
      <c r="J1" s="1">
        <f>I1*1000000</f>
        <v>318.31927423205479</v>
      </c>
    </row>
    <row r="2" spans="1:42" x14ac:dyDescent="0.25">
      <c r="A2">
        <f>A1/49.706</f>
        <v>56.096764273930717</v>
      </c>
      <c r="D2">
        <v>35</v>
      </c>
      <c r="E2">
        <f t="shared" ref="E2:E3" si="0">D2/$D$5</f>
        <v>0.11141174598121917</v>
      </c>
      <c r="F2" s="1">
        <f t="shared" ref="F2:F3" si="1">E2*1000</f>
        <v>111.41174598121917</v>
      </c>
      <c r="H2">
        <v>15</v>
      </c>
      <c r="I2">
        <f t="shared" ref="I2:I3" si="2">1/H2/$D$5</f>
        <v>2.1221284948803651E-4</v>
      </c>
      <c r="J2" s="1">
        <f t="shared" ref="J2:J3" si="3">I2*1000000</f>
        <v>212.21284948803651</v>
      </c>
    </row>
    <row r="3" spans="1:42" x14ac:dyDescent="0.25">
      <c r="A3">
        <v>248.98</v>
      </c>
      <c r="B3">
        <f>A3-360</f>
        <v>-111.02000000000001</v>
      </c>
      <c r="D3">
        <v>40</v>
      </c>
      <c r="E3">
        <f t="shared" si="0"/>
        <v>0.12732770969282192</v>
      </c>
      <c r="F3" s="1">
        <f t="shared" si="1"/>
        <v>127.32770969282193</v>
      </c>
      <c r="H3">
        <v>20</v>
      </c>
      <c r="I3">
        <f t="shared" si="2"/>
        <v>1.5915963711602739E-4</v>
      </c>
      <c r="J3" s="1">
        <f t="shared" si="3"/>
        <v>159.1596371160274</v>
      </c>
    </row>
    <row r="4" spans="1:42" x14ac:dyDescent="0.25">
      <c r="A4">
        <v>255.1</v>
      </c>
      <c r="B4">
        <f>A4-360</f>
        <v>-104.9</v>
      </c>
    </row>
    <row r="5" spans="1:42" x14ac:dyDescent="0.25">
      <c r="A5">
        <v>247.54</v>
      </c>
      <c r="B5">
        <f t="shared" ref="B5:B8" si="4">A5-360</f>
        <v>-112.46000000000001</v>
      </c>
      <c r="D5">
        <v>314.14999999999998</v>
      </c>
    </row>
    <row r="6" spans="1:42" x14ac:dyDescent="0.25">
      <c r="A6">
        <v>256.89</v>
      </c>
      <c r="B6">
        <f t="shared" si="4"/>
        <v>-103.11000000000001</v>
      </c>
    </row>
    <row r="7" spans="1:42" x14ac:dyDescent="0.25">
      <c r="A7">
        <v>239.42</v>
      </c>
      <c r="B7">
        <f t="shared" si="4"/>
        <v>-120.58000000000001</v>
      </c>
    </row>
    <row r="8" spans="1:42" x14ac:dyDescent="0.25">
      <c r="B8">
        <f t="shared" si="4"/>
        <v>-360</v>
      </c>
      <c r="E8" t="s">
        <v>0</v>
      </c>
      <c r="F8">
        <f>E1</f>
        <v>9.5495782269616428E-2</v>
      </c>
      <c r="H8" t="s">
        <v>3</v>
      </c>
      <c r="I8">
        <f>I1</f>
        <v>3.1831927423205477E-4</v>
      </c>
      <c r="K8" t="s">
        <v>6</v>
      </c>
      <c r="L8">
        <f>D5</f>
        <v>314.14999999999998</v>
      </c>
    </row>
    <row r="9" spans="1:42" x14ac:dyDescent="0.25">
      <c r="A9">
        <f>2*3.1415*50</f>
        <v>314.15000000000003</v>
      </c>
      <c r="E9" t="s">
        <v>1</v>
      </c>
      <c r="F9">
        <f>E2</f>
        <v>0.11141174598121917</v>
      </c>
      <c r="H9" t="s">
        <v>4</v>
      </c>
      <c r="I9">
        <f>I2</f>
        <v>2.1221284948803651E-4</v>
      </c>
    </row>
    <row r="10" spans="1:42" x14ac:dyDescent="0.25">
      <c r="E10" t="s">
        <v>2</v>
      </c>
      <c r="F10">
        <f>E3</f>
        <v>0.12732770969282192</v>
      </c>
      <c r="H10" t="s">
        <v>5</v>
      </c>
      <c r="I10">
        <f>I3</f>
        <v>1.5915963711602739E-4</v>
      </c>
    </row>
    <row r="12" spans="1:42" x14ac:dyDescent="0.25">
      <c r="B12" t="s">
        <v>7</v>
      </c>
      <c r="C12" t="s">
        <v>8</v>
      </c>
      <c r="D12" t="s">
        <v>9</v>
      </c>
      <c r="E12" t="s">
        <v>10</v>
      </c>
    </row>
    <row r="13" spans="1:42" x14ac:dyDescent="0.25">
      <c r="A13" t="s">
        <v>11</v>
      </c>
      <c r="B13">
        <f>F8*F9*F10*I8*I9*I10</f>
        <v>1.4564837761671688E-14</v>
      </c>
      <c r="C13">
        <f>-(F8*(F9*I8*I9+F10*I8*(I9+I10))+F9*F10*(I8*I9+I10*(I8+I9)))</f>
        <v>-4.3122212381273421E-9</v>
      </c>
      <c r="D13">
        <f>F8*I8+F9*(I8+I9)+F10*(I9+I10)</f>
        <v>1.3679166646928982E-4</v>
      </c>
      <c r="E13">
        <v>-1</v>
      </c>
    </row>
    <row r="14" spans="1:42" x14ac:dyDescent="0.25">
      <c r="A14" t="s">
        <v>12</v>
      </c>
      <c r="C14">
        <f>F9*F10*I9*I10</f>
        <v>4.7913569312526019E-10</v>
      </c>
      <c r="D14">
        <f>-(F9*I9+F10*(I9+I10))</f>
        <v>-7.0929012243335467E-5</v>
      </c>
      <c r="E14">
        <v>1</v>
      </c>
    </row>
    <row r="15" spans="1:42" x14ac:dyDescent="0.25">
      <c r="G15">
        <v>0</v>
      </c>
      <c r="H15">
        <v>25</v>
      </c>
      <c r="I15">
        <v>50</v>
      </c>
      <c r="J15">
        <v>75</v>
      </c>
      <c r="K15">
        <v>100</v>
      </c>
      <c r="L15">
        <v>110</v>
      </c>
      <c r="M15">
        <v>120</v>
      </c>
      <c r="N15">
        <v>130</v>
      </c>
      <c r="O15">
        <v>140</v>
      </c>
      <c r="P15">
        <v>150</v>
      </c>
      <c r="Q15">
        <v>175</v>
      </c>
      <c r="R15">
        <v>200</v>
      </c>
      <c r="S15">
        <v>225</v>
      </c>
      <c r="T15">
        <v>250</v>
      </c>
      <c r="U15">
        <v>275</v>
      </c>
      <c r="V15">
        <v>300</v>
      </c>
      <c r="W15">
        <v>325</v>
      </c>
      <c r="X15">
        <v>350</v>
      </c>
      <c r="Y15">
        <v>375</v>
      </c>
      <c r="Z15">
        <v>400</v>
      </c>
      <c r="AA15">
        <v>425</v>
      </c>
      <c r="AB15">
        <v>450</v>
      </c>
      <c r="AC15">
        <v>475</v>
      </c>
      <c r="AD15">
        <v>500</v>
      </c>
      <c r="AE15">
        <v>525</v>
      </c>
      <c r="AF15">
        <v>550</v>
      </c>
      <c r="AG15">
        <v>575</v>
      </c>
      <c r="AH15">
        <v>600</v>
      </c>
      <c r="AI15">
        <v>650</v>
      </c>
      <c r="AJ15">
        <v>700</v>
      </c>
      <c r="AK15">
        <v>750</v>
      </c>
      <c r="AL15">
        <v>800</v>
      </c>
      <c r="AM15">
        <v>850</v>
      </c>
      <c r="AN15">
        <v>900</v>
      </c>
      <c r="AO15">
        <v>950</v>
      </c>
      <c r="AP15">
        <v>1000</v>
      </c>
    </row>
    <row r="16" spans="1:42" x14ac:dyDescent="0.25">
      <c r="B16">
        <v>1.4564837761671688E-14</v>
      </c>
      <c r="C16">
        <v>-4.3122212381273421E-9</v>
      </c>
      <c r="D16" s="2">
        <v>1.3679166646928982E-4</v>
      </c>
      <c r="E16">
        <v>-1</v>
      </c>
      <c r="G16" s="1">
        <f>$B$16*G15*G15*G15*G15*G15*G15+$C$16*G15*G15*G15*G15+$D$16*G15*G15+$E$16</f>
        <v>-1</v>
      </c>
      <c r="H16" s="3">
        <f t="shared" ref="H16" si="5">$B$16*H15*H15*H15*H15*H15*H15+$C$16*H15*H15*H15*H15+$D$16*H15*H15+$E$16</f>
        <v>-0.91618611400924321</v>
      </c>
      <c r="I16" s="3">
        <f t="shared" ref="I16" si="6">$B$16*I15*I15*I15*I15*I15*I15+$C$16*I15*I15*I15*I15+$D$16*I15*I15+$E$16</f>
        <v>-0.68474464097504528</v>
      </c>
      <c r="J16" s="3">
        <f t="shared" ref="J16" si="7">$B$16*J15*J15*J15*J15*J15*J15+$C$16*J15*J15*J15*J15+$D$16*J15*J15+$E$16</f>
        <v>-0.36439602301772633</v>
      </c>
      <c r="K16" s="3">
        <f t="shared" ref="K16:L16" si="8">$B$16*K15*K15*K15*K15*K15*K15+$C$16*K15*K15*K15*K15+$D$16*K15*K15+$E$16</f>
        <v>-4.8740621358164371E-2</v>
      </c>
      <c r="L16" s="3">
        <f t="shared" si="8"/>
        <v>4.9629351354087525E-2</v>
      </c>
      <c r="M16" s="3">
        <f t="shared" ref="M16" si="9">$B$16*M15*M15*M15*M15*M15*M15+$C$16*M15*M15*M15*M15+$D$16*M15*M15+$E$16</f>
        <v>0.11910817373863525</v>
      </c>
      <c r="N16" s="3">
        <f t="shared" ref="N16" si="10">$B$16*N15*N15*N15*N15*N15*N15+$C$16*N15*N15*N15*N15+$D$16*N15*N15+$E$16</f>
        <v>0.15046734550102481</v>
      </c>
      <c r="O16" s="3">
        <f t="shared" ref="O16" si="11">$B$16*O15*O15*O15*O15*O15*O15+$C$16*O15*O15*O15*O15+$D$16*O15*O15+$E$16</f>
        <v>0.13420022221974737</v>
      </c>
      <c r="P16" s="3">
        <f t="shared" ref="P16" si="12">$B$16*P15*P15*P15*P15*P15*P15+$C$16*P15*P15*P15*P15+$D$16*P15*P15+$E$16</f>
        <v>6.0653098886096046E-2</v>
      </c>
      <c r="Q16" s="3">
        <f t="shared" ref="Q16" si="13">$B$16*Q15*Q15*Q15*Q15*Q15*Q15+$C$16*Q15*Q15*Q15*Q15+$D$16*Q15*Q15+$E$16</f>
        <v>-0.43680270230941609</v>
      </c>
      <c r="R16" s="3">
        <f t="shared" ref="R16" si="14">$B$16*R15*R15*R15*R15*R15*R15+$C$16*R15*R15*R15*R15+$D$16*R15*R15+$E$16</f>
        <v>-1.4957377054851673</v>
      </c>
      <c r="S16" s="3">
        <f t="shared" ref="S16" si="15">$B$16*S15*S15*S15*S15*S15*S15+$C$16*S15*S15*S15*S15+$D$16*S15*S15+$E$16</f>
        <v>-3.2369389075666719</v>
      </c>
      <c r="T16" s="3">
        <f t="shared" ref="T16" si="16">$B$16*T15*T15*T15*T15*T15*T15+$C$16*T15*T15*T15*T15+$D$16*T15*T15+$E$16</f>
        <v>-5.7392664629461905</v>
      </c>
      <c r="U16" s="3">
        <f t="shared" ref="U16" si="17">$B$16*U15*U15*U15*U15*U15*U15+$C$16*U15*U15*U15*U15+$D$16*U15*U15+$E$16</f>
        <v>-9.0178917676864714</v>
      </c>
      <c r="V16" s="3">
        <f t="shared" ref="V16" si="18">$B$16*V15*V15*V15*V15*V15*V15+$C$16*V15*V15*V15*V15+$D$16*V15*V15+$E$16</f>
        <v>-12.999975318336723</v>
      </c>
      <c r="W16" s="3">
        <f t="shared" ref="W16" si="19">$B$16*W15*W15*W15*W15*W15*W15+$C$16*W15*W15*W15*W15+$D$16*W15*W15+$E$16</f>
        <v>-17.497784345360767</v>
      </c>
      <c r="X16" s="3">
        <f t="shared" ref="X16" si="20">$B$16*X15*X15*X15*X15*X15*X15+$C$16*X15*X15*X15*X15+$D$16*X15*X15+$E$16</f>
        <v>-22.179250221177416</v>
      </c>
      <c r="Y16" s="3">
        <f t="shared" ref="Y16" si="21">$B$16*Y15*Y15*Y15*Y15*Y15*Y15+$C$16*Y15*Y15*Y15*Y15+$D$16*Y15*Y15+$E$16</f>
        <v>-26.535965642813036</v>
      </c>
      <c r="Z16" s="3">
        <f t="shared" ref="Z16" si="22">$B$16*Z15*Z15*Z15*Z15*Z15*Z15+$C$16*Z15*Z15*Z15*Z15+$D$16*Z15*Z15+$E$16</f>
        <v>-29.848621589166356</v>
      </c>
      <c r="AA16" s="3">
        <f t="shared" ref="AA16" si="23">$B$16*AA15*AA15*AA15*AA15*AA15*AA15+$C$16*AA15*AA15*AA15*AA15+$D$16*AA15*AA15+$E$16</f>
        <v>-31.149884052885405</v>
      </c>
      <c r="AB16" s="3">
        <f t="shared" ref="AB16" si="24">$B$16*AB15*AB15*AB15*AB15*AB15*AB15+$C$16*AB15*AB15*AB15*AB15+$D$16*AB15*AB15+$E$16</f>
        <v>-29.184710546856831</v>
      </c>
      <c r="AC16" s="3">
        <f t="shared" ref="AC16" si="25">$B$16*AC15*AC15*AC15*AC15*AC15*AC15+$C$16*AC15*AC15*AC15*AC15+$D$16*AC15*AC15+$E$16</f>
        <v>-22.368106385307115</v>
      </c>
      <c r="AD16" s="3">
        <f t="shared" ref="AD16" si="26">$B$16*AD15*AD15*AD15*AD15*AD15*AD15+$C$16*AD15*AD15*AD15*AD15+$D$16*AD15*AD15+$E$16</f>
        <v>-8.7403207395163349</v>
      </c>
      <c r="AE16" s="3">
        <f t="shared" ref="AE16" si="27">$B$16*AE15*AE15*AE15*AE15*AE15*AE15+$C$16*AE15*AE15*AE15*AE15+$D$16*AE15*AE15+$E$16</f>
        <v>14.080517531856096</v>
      </c>
      <c r="AF16" s="3">
        <f t="shared" ref="AF16" si="28">$B$16*AF15*AF15*AF15*AF15*AF15*AF15+$C$16*AF15*AF15*AF15*AF15+$D$16*AF15*AF15+$E$16</f>
        <v>48.948324277833549</v>
      </c>
      <c r="AG16" s="3">
        <f t="shared" ref="AG16" si="29">$B$16*AG15*AG15*AG15*AG15*AG15*AG15+$C$16*AG15*AG15*AG15*AG15+$D$16*AG15*AG15+$E$16</f>
        <v>99.241544675571191</v>
      </c>
      <c r="AH16" s="3">
        <f t="shared" ref="AH16" si="30">$B$16*AH15*AH15*AH15*AH15*AH15*AH15+$C$16*AH15*AH15*AH15*AH15+$D$16*AH15*AH15+$E$16</f>
        <v>168.91819807619513</v>
      </c>
      <c r="AI16" s="3">
        <f t="shared" ref="AI16" si="31">$B$16*AI15*AI15*AI15*AI15*AI15*AI15+$C$16*AI15*AI15*AI15*AI15+$D$16*AI15*AI15+$E$16</f>
        <v>385.499942813193</v>
      </c>
      <c r="AJ16" s="3">
        <f t="shared" ref="AJ16" si="32">$B$16*AJ15*AJ15*AJ15*AJ15*AJ15*AJ15+$C$16*AJ15*AJ15*AJ15*AJ15+$D$16*AJ15*AJ15+$E$16</f>
        <v>744.20219511848961</v>
      </c>
      <c r="AK16" s="3">
        <f t="shared" ref="AK16" si="33">$B$16*AK15*AK15*AK15*AK15*AK15*AK15+$C$16*AK15*AK15*AK15*AK15+$D$16*AK15*AK15+$E$16</f>
        <v>1303.7597664040206</v>
      </c>
      <c r="AL16" s="3">
        <f t="shared" ref="AL16" si="34">$B$16*AL15*AL15*AL15*AL15*AL15*AL15+$C$16*AL15*AL15*AL15*AL15+$D$16*AL15*AL15+$E$16</f>
        <v>2138.3456775990489</v>
      </c>
      <c r="AM16" s="3">
        <f t="shared" ref="AM16" si="35">$B$16*AM15*AM15*AM15*AM15*AM15*AM15+$C$16*AM15*AM15*AM15*AM15+$D$16*AM15*AM15+$E$16</f>
        <v>3339.9470483100376</v>
      </c>
      <c r="AN16" s="3">
        <f t="shared" ref="AN16" si="36">$B$16*AN15*AN15*AN15*AN15*AN15*AN15+$C$16*AN15*AN15*AN15*AN15+$D$16*AN15*AN15+$E$16</f>
        <v>5020.9048404053392</v>
      </c>
      <c r="AO16" s="3">
        <f t="shared" ref="AO16" si="37">$B$16*AO15*AO15*AO15*AO15*AO15*AO15+$C$16*AO15*AO15*AO15*AO15+$D$16*AO15*AO15+$E$16</f>
        <v>7316.61745602471</v>
      </c>
      <c r="AP16" s="3">
        <f t="shared" ref="AP16" si="38">$B$16*AP15*AP15*AP15*AP15*AP15*AP15+$C$16*AP15*AP15*AP15*AP15+$D$16*AP15*AP15+$E$16</f>
        <v>10388.408190013633</v>
      </c>
    </row>
    <row r="17" spans="1:42" x14ac:dyDescent="0.25">
      <c r="C17">
        <v>4.7913569312526019E-10</v>
      </c>
      <c r="D17">
        <v>-7.0929012243335467E-5</v>
      </c>
      <c r="E17">
        <v>1</v>
      </c>
      <c r="G17" s="1">
        <f>G15*$I$8*($C$17*G15*G15*G15*G15+$D$17*G15*G15+$E$17)</f>
        <v>0</v>
      </c>
      <c r="H17" s="3">
        <f t="shared" ref="H17" si="39">H15*$I$8*($C$17*H15*H15*H15*H15+$D$17*H15*H15+$E$17)</f>
        <v>7.606688920325024E-3</v>
      </c>
      <c r="I17" s="3">
        <f t="shared" ref="I17:K17" si="40">I15*$I$8*($C$17*I15*I15*I15*I15+$D$17*I15*I15+$E$17)</f>
        <v>1.3141366663595326E-2</v>
      </c>
      <c r="J17" s="3">
        <f t="shared" si="40"/>
        <v>1.4710754231772944E-2</v>
      </c>
      <c r="K17" s="3">
        <f t="shared" si="40"/>
        <v>1.0779036984853458E-2</v>
      </c>
      <c r="L17" s="3">
        <f t="shared" ref="L17:AP17" si="41">L15*$I$8*($C$17*L15*L15*L15*L15+$D$17*L15*L15+$E$17)</f>
        <v>7.4200264063256803E-3</v>
      </c>
      <c r="M17" s="3">
        <f t="shared" si="41"/>
        <v>2.9785440466945038E-3</v>
      </c>
      <c r="N17" s="3">
        <f t="shared" si="41"/>
        <v>-2.5596266139908631E-3</v>
      </c>
      <c r="O17" s="3">
        <f t="shared" si="41"/>
        <v>-9.1867394855236467E-3</v>
      </c>
      <c r="P17" s="3">
        <f t="shared" si="41"/>
        <v>-1.6871255650026343E-2</v>
      </c>
      <c r="Q17" s="3">
        <f t="shared" si="41"/>
        <v>-4.0265548916676996E-2</v>
      </c>
      <c r="R17" s="3">
        <f t="shared" si="41"/>
        <v>-6.8154918397771921E-2</v>
      </c>
      <c r="S17" s="3">
        <f t="shared" si="41"/>
        <v>-9.760687425789645E-2</v>
      </c>
      <c r="T17" s="3">
        <f t="shared" si="41"/>
        <v>-0.12425906922950176</v>
      </c>
      <c r="U17" s="3">
        <f t="shared" si="41"/>
        <v>-0.14214056643388825</v>
      </c>
      <c r="V17" s="3">
        <f t="shared" si="41"/>
        <v>-0.14349310720218864</v>
      </c>
      <c r="W17" s="3">
        <f t="shared" si="41"/>
        <v>-0.11859237889635102</v>
      </c>
      <c r="X17" s="3">
        <f t="shared" si="41"/>
        <v>-5.5569282730122786E-2</v>
      </c>
      <c r="Y17" s="3">
        <f t="shared" si="41"/>
        <v>5.9768798409966961E-2</v>
      </c>
      <c r="Z17" s="3">
        <f t="shared" si="41"/>
        <v>0.24411673214362406</v>
      </c>
      <c r="AA17" s="3">
        <f t="shared" si="41"/>
        <v>0.51685036877580492</v>
      </c>
      <c r="AB17" s="3">
        <f t="shared" si="41"/>
        <v>0.90020527347573476</v>
      </c>
      <c r="AC17" s="3">
        <f t="shared" si="41"/>
        <v>1.4194554584559251</v>
      </c>
      <c r="AD17" s="3">
        <f t="shared" si="41"/>
        <v>2.1030921151511848</v>
      </c>
      <c r="AE17" s="3">
        <f t="shared" si="41"/>
        <v>2.9830023463976474</v>
      </c>
      <c r="AF17" s="3">
        <f t="shared" si="41"/>
        <v>4.0946478986117771</v>
      </c>
      <c r="AG17" s="3">
        <f t="shared" si="41"/>
        <v>5.4772438939693942</v>
      </c>
      <c r="AH17" s="3">
        <f t="shared" si="41"/>
        <v>7.1739375625846789</v>
      </c>
      <c r="AI17" s="3">
        <f t="shared" si="41"/>
        <v>11.702939772810961</v>
      </c>
      <c r="AJ17" s="3">
        <f t="shared" si="41"/>
        <v>18.112266351774128</v>
      </c>
      <c r="AK17" s="3">
        <f t="shared" si="41"/>
        <v>26.906881708428653</v>
      </c>
      <c r="AL17" s="3">
        <f t="shared" si="41"/>
        <v>38.671822267928547</v>
      </c>
      <c r="AM17" s="3">
        <f t="shared" si="41"/>
        <v>54.077915901355816</v>
      </c>
      <c r="AN17" s="3">
        <f t="shared" si="41"/>
        <v>73.887501355449103</v>
      </c>
      <c r="AO17" s="3">
        <f t="shared" si="41"/>
        <v>98.960147682332149</v>
      </c>
      <c r="AP17" s="3">
        <f t="shared" si="41"/>
        <v>130.2583736692423</v>
      </c>
    </row>
    <row r="18" spans="1:42" x14ac:dyDescent="0.25">
      <c r="G18" s="1" t="e">
        <f>G16/G17</f>
        <v>#DIV/0!</v>
      </c>
      <c r="H18" s="3">
        <f t="shared" ref="H18" si="42">H16/H17</f>
        <v>-120.44479846693872</v>
      </c>
      <c r="I18" s="3">
        <f t="shared" ref="I18" si="43">I16/I17</f>
        <v>-52.106044866090592</v>
      </c>
      <c r="J18" s="3">
        <f t="shared" ref="J18" si="44">J16/J17</f>
        <v>-24.770723327746687</v>
      </c>
      <c r="K18" s="3">
        <f t="shared" ref="K18:L18" si="45">K16/K17</f>
        <v>-4.5217973949485435</v>
      </c>
      <c r="L18" s="3">
        <f t="shared" si="45"/>
        <v>6.6885680233937954</v>
      </c>
      <c r="M18" s="3">
        <f t="shared" ref="M18" si="46">M16/M17</f>
        <v>39.988723306213252</v>
      </c>
      <c r="N18" s="3">
        <f t="shared" ref="N18" si="47">N16/N17</f>
        <v>-58.784880841046729</v>
      </c>
      <c r="O18" s="3">
        <f t="shared" ref="O18" si="48">O16/O17</f>
        <v>-14.608036118931908</v>
      </c>
      <c r="P18" s="3">
        <f t="shared" ref="P18" si="49">P16/P17</f>
        <v>-3.5950554092872951</v>
      </c>
      <c r="Q18" s="3">
        <f t="shared" ref="Q18" si="50">Q16/Q17</f>
        <v>10.848050357224938</v>
      </c>
      <c r="R18" s="3">
        <f t="shared" ref="R18" si="51">R16/R17</f>
        <v>21.946144763252551</v>
      </c>
      <c r="S18" s="3">
        <f t="shared" ref="S18" si="52">S16/S17</f>
        <v>33.163021889360436</v>
      </c>
      <c r="T18" s="3">
        <f t="shared" ref="T18" si="53">T16/T17</f>
        <v>46.187908041915108</v>
      </c>
      <c r="U18" s="3">
        <f t="shared" ref="U18" si="54">U16/U17</f>
        <v>63.443477072963759</v>
      </c>
      <c r="V18" s="3">
        <f t="shared" ref="V18" si="55">V16/V17</f>
        <v>90.596514158823936</v>
      </c>
      <c r="W18" s="3">
        <f t="shared" ref="W18" si="56">W16/W17</f>
        <v>147.54560544445877</v>
      </c>
      <c r="X18" s="3">
        <f t="shared" ref="X18" si="57">X16/X17</f>
        <v>399.12788381474957</v>
      </c>
      <c r="Y18" s="3">
        <f t="shared" ref="Y18" si="58">Y16/Y17</f>
        <v>-443.97689678813981</v>
      </c>
      <c r="Z18" s="3">
        <f t="shared" ref="Z18" si="59">Z16/Z17</f>
        <v>-122.27192018777789</v>
      </c>
      <c r="AA18" s="3">
        <f t="shared" ref="AA18" si="60">AA16/AA17</f>
        <v>-60.268669492615459</v>
      </c>
      <c r="AB18" s="3">
        <f t="shared" ref="AB18" si="61">AB16/AB17</f>
        <v>-32.42006174233272</v>
      </c>
      <c r="AC18" s="3">
        <f t="shared" ref="AC18" si="62">AC16/AC17</f>
        <v>-15.758230560921582</v>
      </c>
      <c r="AD18" s="3">
        <f t="shared" ref="AD18" si="63">AD16/AD17</f>
        <v>-4.1559381429605242</v>
      </c>
      <c r="AE18" s="3">
        <f t="shared" ref="AE18" si="64">AE16/AE17</f>
        <v>4.7202502367656871</v>
      </c>
      <c r="AF18" s="3">
        <f t="shared" ref="AF18" si="65">AF16/AF17</f>
        <v>11.954220604518564</v>
      </c>
      <c r="AG18" s="3">
        <f t="shared" ref="AG18" si="66">AG16/AG17</f>
        <v>18.118883620435277</v>
      </c>
      <c r="AH18" s="3">
        <f t="shared" ref="AH18" si="67">AH16/AH17</f>
        <v>23.546092588982059</v>
      </c>
      <c r="AI18" s="3">
        <f t="shared" ref="AI18" si="68">AI16/AI17</f>
        <v>32.940436360170956</v>
      </c>
      <c r="AJ18" s="3">
        <f t="shared" ref="AJ18" si="69">AJ16/AJ17</f>
        <v>41.08829787861383</v>
      </c>
      <c r="AK18" s="3">
        <f t="shared" ref="AK18" si="70">AK16/AK17</f>
        <v>48.454509910585976</v>
      </c>
      <c r="AL18" s="3">
        <f t="shared" ref="AL18" si="71">AL16/AL17</f>
        <v>55.294670698060933</v>
      </c>
      <c r="AM18" s="3">
        <f t="shared" ref="AM18" si="72">AM16/AM17</f>
        <v>61.761756026295018</v>
      </c>
      <c r="AN18" s="3">
        <f t="shared" ref="AN18" si="73">AN16/AN17</f>
        <v>67.953371656883803</v>
      </c>
      <c r="AO18" s="3">
        <f t="shared" ref="AO18" si="74">AO16/AO17</f>
        <v>73.934989259630854</v>
      </c>
      <c r="AP18" s="3">
        <f t="shared" ref="AP18" si="75">AP16/AP17</f>
        <v>79.752325300731371</v>
      </c>
    </row>
    <row r="20" spans="1:42" x14ac:dyDescent="0.25">
      <c r="A20">
        <v>6.0403000000000002</v>
      </c>
      <c r="B20" s="1">
        <f>SQRT(A20)</f>
        <v>2.4577021788654538</v>
      </c>
      <c r="D20" s="1">
        <v>2.4577021788654538</v>
      </c>
      <c r="E20" s="1">
        <v>11.805999999999999</v>
      </c>
      <c r="F20" s="1">
        <f>D20*E20</f>
        <v>29.015631923685547</v>
      </c>
      <c r="G20" s="1"/>
      <c r="H20" s="1">
        <v>2.4577021788654538</v>
      </c>
      <c r="I20" s="1">
        <v>169.12</v>
      </c>
      <c r="J20" s="4">
        <f>H20/I20</f>
        <v>1.4532297651758832E-2</v>
      </c>
      <c r="L20" s="4">
        <v>1.4532297651758832E-2</v>
      </c>
      <c r="M20">
        <v>31.788</v>
      </c>
      <c r="N20">
        <f>L20*M20</f>
        <v>0.46195267775410975</v>
      </c>
    </row>
    <row r="21" spans="1:42" x14ac:dyDescent="0.25">
      <c r="A21">
        <v>19.61</v>
      </c>
      <c r="B21" s="1">
        <f>A21/2</f>
        <v>9.8049999999999997</v>
      </c>
      <c r="D21" s="1">
        <v>9.8049999999999997</v>
      </c>
      <c r="E21" s="1">
        <v>-54.57</v>
      </c>
      <c r="F21" s="1">
        <f>D21+E21</f>
        <v>-44.765000000000001</v>
      </c>
      <c r="G21" s="1"/>
      <c r="H21" s="1">
        <v>9.8049999999999997</v>
      </c>
      <c r="I21" s="1">
        <v>47.460999999999999</v>
      </c>
      <c r="J21" s="1">
        <f>H21-I21</f>
        <v>-37.655999999999999</v>
      </c>
      <c r="L21" s="1">
        <v>-37.655999999999999</v>
      </c>
      <c r="M21" s="1">
        <v>6.2480000000000002</v>
      </c>
      <c r="N21" s="1">
        <f>L21+M21</f>
        <v>-31.407999999999998</v>
      </c>
    </row>
    <row r="22" spans="1:42" x14ac:dyDescent="0.25">
      <c r="D22" s="1"/>
      <c r="E22" s="1"/>
      <c r="F22" s="1"/>
      <c r="G22" s="1"/>
      <c r="H22" s="1"/>
      <c r="I22" s="1"/>
    </row>
    <row r="25" spans="1:42" x14ac:dyDescent="0.25">
      <c r="A25">
        <f>1/0.0145</f>
        <v>68.965517241379303</v>
      </c>
      <c r="B25">
        <f>82.636/314.15</f>
        <v>0.26304631545440077</v>
      </c>
      <c r="D25">
        <f>2.458*29.016/0.0145/0.462</f>
        <v>10646.563367666813</v>
      </c>
      <c r="E25">
        <f>SQRT(D25)</f>
        <v>103.18218532124047</v>
      </c>
      <c r="G25">
        <f>0.462*29.016/0.0145/2.458</f>
        <v>376.12277994444594</v>
      </c>
      <c r="H25">
        <f>SQRT(G25)</f>
        <v>19.393885117336495</v>
      </c>
      <c r="J25">
        <f>2.458*0.462</f>
        <v>1.135596</v>
      </c>
      <c r="K25">
        <f>SQRT(J25)</f>
        <v>1.0656434675819113</v>
      </c>
      <c r="M25">
        <v>1.6586000000000001</v>
      </c>
    </row>
    <row r="26" spans="1:42" x14ac:dyDescent="0.25">
      <c r="B26">
        <f>1/38.612/314.15*100000</f>
        <v>8.2440504048496521</v>
      </c>
      <c r="D26">
        <f>9.805-44.765+37.656+31.408</f>
        <v>34.103999999999999</v>
      </c>
      <c r="E26">
        <f>D26/2</f>
        <v>17.052</v>
      </c>
      <c r="G26">
        <f>-31.408-44.765+37.656-9.805</f>
        <v>-48.322000000000003</v>
      </c>
      <c r="H26">
        <f>G26/2</f>
        <v>-24.161000000000001</v>
      </c>
      <c r="J26">
        <f>9.805-31.408</f>
        <v>-21.603000000000002</v>
      </c>
      <c r="K26">
        <f>J26/2</f>
        <v>-10.801500000000001</v>
      </c>
      <c r="M26">
        <f>LN(M25)</f>
        <v>0.50597387303496633</v>
      </c>
    </row>
    <row r="27" spans="1:42" x14ac:dyDescent="0.25">
      <c r="B27">
        <f>42.133/314.15</f>
        <v>0.13411745981219164</v>
      </c>
    </row>
    <row r="28" spans="1:42" x14ac:dyDescent="0.25">
      <c r="J28">
        <f>29.016*0.0145</f>
        <v>0.42073199999999999</v>
      </c>
      <c r="K28">
        <f>SQRT(J28)</f>
        <v>0.64863857424608973</v>
      </c>
    </row>
    <row r="29" spans="1:42" x14ac:dyDescent="0.25">
      <c r="J29">
        <f>-44.765-37.656</f>
        <v>-82.420999999999992</v>
      </c>
      <c r="K29">
        <f>J29/2</f>
        <v>-41.210499999999996</v>
      </c>
    </row>
    <row r="30" spans="1:42" x14ac:dyDescent="0.25">
      <c r="E30">
        <f>100/103.182</f>
        <v>0.96916128782151922</v>
      </c>
    </row>
    <row r="32" spans="1:42" x14ac:dyDescent="0.25">
      <c r="C32">
        <f>19.394/103.182</f>
        <v>0.18795914016010543</v>
      </c>
      <c r="D32">
        <f>SQRT(C32)</f>
        <v>0.43354254711631873</v>
      </c>
      <c r="E32">
        <f>D32*100*1.659</f>
        <v>71.924708566597275</v>
      </c>
      <c r="F32">
        <f>E32/H25</f>
        <v>3.7086281645704222</v>
      </c>
      <c r="H32">
        <f>103.182/19.394</f>
        <v>5.3203052490460969</v>
      </c>
      <c r="I32">
        <f>SQRT(H32)</f>
        <v>2.3065786891077651</v>
      </c>
      <c r="J32">
        <f>I32*0.969*1.659</f>
        <v>3.7079890098276591</v>
      </c>
    </row>
    <row r="33" spans="3:10" x14ac:dyDescent="0.25">
      <c r="C33">
        <f>-24.161-17.052</f>
        <v>-41.213000000000001</v>
      </c>
      <c r="D33">
        <f>C33/2</f>
        <v>-20.6065</v>
      </c>
      <c r="E33">
        <f>D33-20-22.25</f>
        <v>-62.856499999999997</v>
      </c>
      <c r="F33">
        <f>E33-H26</f>
        <v>-38.695499999999996</v>
      </c>
      <c r="H33">
        <f>17.052+24.161</f>
        <v>41.213000000000001</v>
      </c>
      <c r="I33">
        <f>H33/2</f>
        <v>20.6065</v>
      </c>
      <c r="J33">
        <f>I33-37.052-22.25</f>
        <v>-38.695499999999996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Долинный</dc:creator>
  <cp:lastModifiedBy>Долинный</cp:lastModifiedBy>
  <dcterms:created xsi:type="dcterms:W3CDTF">2014-11-30T17:06:40Z</dcterms:created>
  <dcterms:modified xsi:type="dcterms:W3CDTF">2014-12-02T00:54:39Z</dcterms:modified>
</cp:coreProperties>
</file>