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13" i="1" l="1"/>
  <c r="O12" i="1"/>
  <c r="O11" i="1"/>
  <c r="O10" i="1"/>
  <c r="A34" i="1"/>
  <c r="A33" i="1"/>
  <c r="A32" i="1"/>
  <c r="A31" i="1"/>
  <c r="G15" i="1"/>
  <c r="G14" i="1"/>
  <c r="G13" i="1"/>
  <c r="G12" i="1"/>
  <c r="G11" i="1"/>
  <c r="G10" i="1"/>
  <c r="H41" i="1" s="1"/>
  <c r="G9" i="1"/>
  <c r="E46" i="1" l="1"/>
  <c r="E45" i="1"/>
  <c r="E44" i="1"/>
  <c r="E43" i="1"/>
  <c r="E42" i="1"/>
  <c r="E41" i="1"/>
  <c r="E40" i="1"/>
  <c r="E39" i="1"/>
  <c r="E38" i="1"/>
  <c r="F28" i="1" l="1"/>
  <c r="D27" i="1"/>
  <c r="D26" i="1"/>
  <c r="F15" i="1"/>
  <c r="F14" i="1"/>
  <c r="D25" i="1"/>
  <c r="F24" i="1"/>
  <c r="F23" i="1"/>
  <c r="L19" i="1"/>
  <c r="I25" i="1"/>
  <c r="L24" i="1"/>
  <c r="J23" i="1"/>
  <c r="J22" i="1"/>
  <c r="L18" i="1"/>
  <c r="N18" i="1"/>
  <c r="D13" i="1"/>
  <c r="D12" i="1"/>
  <c r="C13" i="1"/>
  <c r="C12" i="1"/>
  <c r="C8" i="1"/>
  <c r="N2" i="1" l="1"/>
  <c r="N3" i="1"/>
  <c r="N4" i="1"/>
  <c r="N5" i="1"/>
  <c r="N6" i="1"/>
  <c r="N1" i="1"/>
  <c r="J2" i="1"/>
  <c r="J3" i="1"/>
  <c r="J4" i="1"/>
  <c r="J5" i="1"/>
  <c r="J6" i="1"/>
  <c r="J1" i="1"/>
  <c r="H14" i="1"/>
  <c r="H13" i="1"/>
  <c r="M6" i="1"/>
  <c r="M5" i="1"/>
  <c r="M3" i="1"/>
  <c r="M4" i="1"/>
  <c r="M2" i="1"/>
  <c r="M1" i="1"/>
  <c r="M12" i="1"/>
  <c r="M11" i="1"/>
  <c r="M10" i="1"/>
  <c r="K5" i="1"/>
  <c r="K4" i="1"/>
  <c r="K3" i="1"/>
  <c r="K2" i="1"/>
  <c r="K1" i="1"/>
  <c r="K12" i="1"/>
  <c r="K11" i="1"/>
  <c r="K10" i="1"/>
  <c r="I6" i="1"/>
  <c r="I5" i="1"/>
  <c r="I4" i="1"/>
  <c r="I3" i="1"/>
  <c r="I11" i="1"/>
  <c r="I2" i="1"/>
  <c r="I10" i="1"/>
  <c r="I1" i="1"/>
  <c r="A15" i="1" l="1"/>
  <c r="A14" i="1"/>
  <c r="A13" i="1"/>
  <c r="J18" i="1"/>
  <c r="B23" i="1"/>
  <c r="I18" i="1"/>
  <c r="H18" i="1"/>
  <c r="B21" i="1"/>
  <c r="G18" i="1"/>
  <c r="B20" i="1"/>
  <c r="B22" i="1"/>
  <c r="G3" i="1"/>
  <c r="G6" i="1"/>
  <c r="G5" i="1"/>
  <c r="G4" i="1"/>
  <c r="G2" i="1"/>
  <c r="G1" i="1"/>
  <c r="E12" i="1"/>
  <c r="C15" i="1"/>
  <c r="E11" i="1" s="1"/>
  <c r="E10" i="1"/>
  <c r="A12" i="1"/>
  <c r="A11" i="1"/>
  <c r="A10" i="1"/>
  <c r="F2" i="1"/>
  <c r="F3" i="1"/>
  <c r="F4" i="1"/>
  <c r="F5" i="1"/>
  <c r="F6" i="1"/>
  <c r="F1" i="1"/>
  <c r="C6" i="1"/>
  <c r="C5" i="1"/>
  <c r="C4" i="1"/>
  <c r="C3" i="1"/>
  <c r="C2" i="1"/>
  <c r="C1" i="1"/>
  <c r="A3" i="1"/>
  <c r="A2" i="1"/>
  <c r="A1" i="1"/>
</calcChain>
</file>

<file path=xl/sharedStrings.xml><?xml version="1.0" encoding="utf-8"?>
<sst xmlns="http://schemas.openxmlformats.org/spreadsheetml/2006/main" count="6" uniqueCount="3">
  <si>
    <t>R</t>
  </si>
  <si>
    <t>φ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</si>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</sst>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E+00"/>
    <numFmt numFmtId="166" formatCode="0.000000"/>
    <numFmt numFmtId="167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Потенціальна діаграма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ф</c:v>
                </c:pt>
              </c:strCache>
            </c:strRef>
          </c:tx>
          <c:xVal>
            <c:numRef>
              <c:f>Лист1!$A$29:$A$34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55</c:v>
                </c:pt>
                <c:pt idx="4">
                  <c:v>25</c:v>
                </c:pt>
                <c:pt idx="5">
                  <c:v>25</c:v>
                </c:pt>
              </c:numCache>
            </c:numRef>
          </c:xVal>
          <c:yVal>
            <c:numRef>
              <c:f>Лист1!$B$29:$B$34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30.800999999999998</c:v>
                </c:pt>
                <c:pt idx="3">
                  <c:v>-59.125</c:v>
                </c:pt>
                <c:pt idx="4">
                  <c:v>-209.13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1536"/>
        <c:axId val="101320960"/>
      </c:scatterChart>
      <c:valAx>
        <c:axId val="101321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320960"/>
        <c:crosses val="autoZero"/>
        <c:crossBetween val="midCat"/>
      </c:valAx>
      <c:valAx>
        <c:axId val="1013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2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80962</xdr:colOff>
      <xdr:row>28</xdr:row>
      <xdr:rowOff>76200</xdr:rowOff>
    </xdr:from>
    <xdr:ext cx="914400" cy="264560"/>
    <xdr:sp macro="" textlink="">
      <xdr:nvSpPr>
        <xdr:cNvPr id="2" name="TextBox 1"/>
        <xdr:cNvSpPr txBox="1"/>
      </xdr:nvSpPr>
      <xdr:spPr>
        <a:xfrm>
          <a:off x="4271962" y="5410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uk-UA" sz="1100"/>
        </a:p>
      </xdr:txBody>
    </xdr:sp>
    <xdr:clientData/>
  </xdr:oneCellAnchor>
  <xdr:twoCellAnchor>
    <xdr:from>
      <xdr:col>6</xdr:col>
      <xdr:colOff>100012</xdr:colOff>
      <xdr:row>26</xdr:row>
      <xdr:rowOff>152400</xdr:rowOff>
    </xdr:from>
    <xdr:to>
      <xdr:col>12</xdr:col>
      <xdr:colOff>585787</xdr:colOff>
      <xdr:row>41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O14" sqref="O14"/>
    </sheetView>
  </sheetViews>
  <sheetFormatPr defaultRowHeight="15" x14ac:dyDescent="0.25"/>
  <cols>
    <col min="1" max="1" width="17.85546875" bestFit="1" customWidth="1"/>
    <col min="2" max="2" width="10.5703125" bestFit="1" customWidth="1"/>
    <col min="3" max="3" width="12.5703125" bestFit="1" customWidth="1"/>
    <col min="5" max="5" width="12.7109375" bestFit="1" customWidth="1"/>
    <col min="8" max="8" width="12.7109375" bestFit="1" customWidth="1"/>
    <col min="10" max="10" width="12" bestFit="1" customWidth="1"/>
    <col min="14" max="14" width="12" bestFit="1" customWidth="1"/>
    <col min="15" max="15" width="11" customWidth="1"/>
  </cols>
  <sheetData>
    <row r="1" spans="1:15" x14ac:dyDescent="0.25">
      <c r="A1" s="1">
        <f>9440/3107</f>
        <v>3.0383006115223687</v>
      </c>
      <c r="C1" s="1">
        <f>A3</f>
        <v>1.6350177019633088</v>
      </c>
      <c r="E1">
        <v>55</v>
      </c>
      <c r="F1" s="3">
        <f>1/E1</f>
        <v>1.8181818181818181E-2</v>
      </c>
      <c r="G1">
        <f>1/55</f>
        <v>1.8181818181818181E-2</v>
      </c>
      <c r="I1">
        <f>150/(I10+E6+E1)</f>
        <v>1.3952365626005794</v>
      </c>
      <c r="J1">
        <f>I1/150</f>
        <v>9.301577084003863E-3</v>
      </c>
      <c r="K1">
        <f>K12</f>
        <v>0.70485999356292239</v>
      </c>
      <c r="M1">
        <f>M12</f>
        <v>2.3253942710009654</v>
      </c>
      <c r="N1">
        <f>M1/10</f>
        <v>0.23253942710009654</v>
      </c>
    </row>
    <row r="2" spans="1:15" x14ac:dyDescent="0.25">
      <c r="A2" s="1">
        <f>4300/3107</f>
        <v>1.3839716768587063</v>
      </c>
      <c r="C2" s="1">
        <f>A2</f>
        <v>1.3839716768587063</v>
      </c>
      <c r="E2">
        <v>50</v>
      </c>
      <c r="F2" s="3">
        <f t="shared" ref="F2:F6" si="0">1/E2</f>
        <v>0.02</v>
      </c>
      <c r="G2">
        <f>1/50</f>
        <v>0.02</v>
      </c>
      <c r="I2">
        <f>I1*(E2/(E2+E3+(E4*E5)/(E4+E5)))</f>
        <v>0.62761506276150625</v>
      </c>
      <c r="J2">
        <f t="shared" ref="J2:J6" si="1">I2/150</f>
        <v>4.1841004184100415E-3</v>
      </c>
      <c r="K2">
        <f>K11</f>
        <v>0.87222401029932406</v>
      </c>
      <c r="M2">
        <f>M11</f>
        <v>1.279369166398455</v>
      </c>
      <c r="N2">
        <f t="shared" ref="N2:N6" si="2">M2/10</f>
        <v>0.12793691663984549</v>
      </c>
    </row>
    <row r="3" spans="1:15" x14ac:dyDescent="0.25">
      <c r="A3" s="1">
        <f>5080/3107</f>
        <v>1.6350177019633088</v>
      </c>
      <c r="C3" s="1">
        <f>A3-A2</f>
        <v>0.2510460251046025</v>
      </c>
      <c r="E3">
        <v>45</v>
      </c>
      <c r="F3" s="3">
        <f t="shared" si="0"/>
        <v>2.2222222222222223E-2</v>
      </c>
      <c r="G3">
        <f>D9</f>
        <v>0</v>
      </c>
      <c r="I3">
        <f>I1*(I11/(I11+E2))</f>
        <v>0.76762149983907302</v>
      </c>
      <c r="J3">
        <f t="shared" si="1"/>
        <v>5.1174766655938198E-3</v>
      </c>
      <c r="K3">
        <f>K11-K12</f>
        <v>0.16736401673640167</v>
      </c>
      <c r="M3">
        <f>M12-M11</f>
        <v>1.0460251046025104</v>
      </c>
      <c r="N3">
        <f t="shared" si="2"/>
        <v>0.10460251046025104</v>
      </c>
    </row>
    <row r="4" spans="1:15" x14ac:dyDescent="0.25">
      <c r="C4" s="1">
        <f>A1-A2</f>
        <v>1.6543289346636625</v>
      </c>
      <c r="E4">
        <v>35</v>
      </c>
      <c r="F4" s="3">
        <f t="shared" si="0"/>
        <v>2.8571428571428571E-2</v>
      </c>
      <c r="G4">
        <f>1/35</f>
        <v>2.8571428571428571E-2</v>
      </c>
      <c r="I4">
        <f>I2*(E5/(E5+E4))</f>
        <v>0.28966849050531057</v>
      </c>
      <c r="J4">
        <f t="shared" si="1"/>
        <v>1.9311232700354038E-3</v>
      </c>
      <c r="K4">
        <f>K10-K11</f>
        <v>1.4612166076601221</v>
      </c>
      <c r="M4">
        <f>M10-M11</f>
        <v>0.48278081750885105</v>
      </c>
      <c r="N4">
        <f t="shared" si="2"/>
        <v>4.8278081750885105E-2</v>
      </c>
    </row>
    <row r="5" spans="1:15" x14ac:dyDescent="0.25">
      <c r="C5" s="1">
        <f>A1-A3</f>
        <v>1.40328290955906</v>
      </c>
      <c r="E5">
        <v>30</v>
      </c>
      <c r="F5" s="3">
        <f t="shared" si="0"/>
        <v>3.3333333333333333E-2</v>
      </c>
      <c r="G5">
        <f>1/30</f>
        <v>3.3333333333333333E-2</v>
      </c>
      <c r="I5">
        <f>I2*(E4/(E5+E4))</f>
        <v>0.33794657225619568</v>
      </c>
      <c r="J5">
        <f t="shared" si="1"/>
        <v>2.2529771483746379E-3</v>
      </c>
      <c r="K5">
        <f>K10-K12</f>
        <v>1.6285806243965237</v>
      </c>
      <c r="M5">
        <f>M12-M10</f>
        <v>0.56324428709365937</v>
      </c>
      <c r="N5">
        <f t="shared" si="2"/>
        <v>5.6324428709365937E-2</v>
      </c>
    </row>
    <row r="6" spans="1:15" x14ac:dyDescent="0.25">
      <c r="C6" s="1">
        <f>10-A3</f>
        <v>8.3649822980366917</v>
      </c>
      <c r="E6">
        <v>25</v>
      </c>
      <c r="F6" s="3">
        <f t="shared" si="0"/>
        <v>0.04</v>
      </c>
      <c r="G6">
        <f>1/25</f>
        <v>0.04</v>
      </c>
      <c r="I6">
        <f>I1</f>
        <v>1.3952365626005794</v>
      </c>
      <c r="J6">
        <f t="shared" si="1"/>
        <v>9.301577084003863E-3</v>
      </c>
      <c r="M6">
        <f>10-M12</f>
        <v>7.674605728999035</v>
      </c>
      <c r="N6">
        <f t="shared" si="2"/>
        <v>0.76746057289990355</v>
      </c>
    </row>
    <row r="8" spans="1:15" x14ac:dyDescent="0.25">
      <c r="C8">
        <f>SUM(E1,E5,E6,E3)</f>
        <v>155</v>
      </c>
    </row>
    <row r="9" spans="1:15" x14ac:dyDescent="0.25">
      <c r="G9">
        <f>100-C2*E2</f>
        <v>30.801416157064693</v>
      </c>
    </row>
    <row r="10" spans="1:15" x14ac:dyDescent="0.25">
      <c r="A10" s="4">
        <f>SUM(F3,F4,F5)</f>
        <v>8.4126984126984133E-2</v>
      </c>
      <c r="B10" s="2"/>
      <c r="E10">
        <f>0+A12*100</f>
        <v>5.8181818181818183</v>
      </c>
      <c r="G10">
        <f>G9-C1*E1</f>
        <v>-59.124557450917294</v>
      </c>
      <c r="I10">
        <f>(((E4*E5)/(E4+E5)+E3)*E2)/(E2+(E3+(E4*E5)/(E4+E5)))</f>
        <v>27.508650519031139</v>
      </c>
      <c r="K10">
        <f>1812500 /776750</f>
        <v>2.3334406179594462</v>
      </c>
      <c r="M10">
        <f>1368750/776750</f>
        <v>1.762149983907306</v>
      </c>
      <c r="O10">
        <f>I5/150</f>
        <v>2.2529771483746379E-3</v>
      </c>
    </row>
    <row r="11" spans="1:15" x14ac:dyDescent="0.25">
      <c r="A11" s="4">
        <f>SUM(F1:F3)</f>
        <v>6.0404040404040404E-2</v>
      </c>
      <c r="B11" s="2"/>
      <c r="E11">
        <f>C15+0.02*100</f>
        <v>-10.727272727272727</v>
      </c>
      <c r="G11">
        <f>G10-150</f>
        <v>-209.12455745091728</v>
      </c>
      <c r="I11">
        <f>E3+(E4*E5)/(E4+E5)</f>
        <v>61.153846153846153</v>
      </c>
      <c r="K11">
        <f>677500/776750</f>
        <v>0.87222401029932406</v>
      </c>
      <c r="M11">
        <f>993750/776750</f>
        <v>1.279369166398455</v>
      </c>
      <c r="O11">
        <f>K5/100</f>
        <v>1.6285806243965237E-2</v>
      </c>
    </row>
    <row r="12" spans="1:15" x14ac:dyDescent="0.25">
      <c r="A12" s="4">
        <f>SUM(F1,F6)</f>
        <v>5.8181818181818182E-2</v>
      </c>
      <c r="C12">
        <f>-156/145</f>
        <v>-1.0758620689655172</v>
      </c>
      <c r="D12">
        <f>C12*E5+C13*E4</f>
        <v>-45.310344827586206</v>
      </c>
      <c r="E12">
        <f>C15</f>
        <v>-12.727272727272727</v>
      </c>
      <c r="G12">
        <f>G11+C6*E6</f>
        <v>0</v>
      </c>
      <c r="K12">
        <f>547500/776750</f>
        <v>0.70485999356292239</v>
      </c>
      <c r="M12">
        <f>1806250/776750</f>
        <v>2.3253942710009654</v>
      </c>
      <c r="O12">
        <f>M5/10</f>
        <v>5.6324428709365937E-2</v>
      </c>
    </row>
    <row r="13" spans="1:15" x14ac:dyDescent="0.25">
      <c r="A13">
        <f>46.818-C1*E1</f>
        <v>-43.10797360798199</v>
      </c>
      <c r="C13">
        <f>-54/145</f>
        <v>-0.3724137931034483</v>
      </c>
      <c r="D13">
        <f>E4+E5+E4*E5/E6</f>
        <v>107</v>
      </c>
      <c r="G13">
        <f>G9+C3*E3</f>
        <v>42.098487286771807</v>
      </c>
      <c r="H13">
        <f>I1/150</f>
        <v>9.301577084003863E-3</v>
      </c>
      <c r="O13">
        <f>(5-150*O10+10*O12)/O11</f>
        <v>320.84980237154156</v>
      </c>
    </row>
    <row r="14" spans="1:15" x14ac:dyDescent="0.25">
      <c r="A14">
        <f>-204.12+150</f>
        <v>-54.120000000000005</v>
      </c>
      <c r="F14">
        <f>80*50/130</f>
        <v>30.76923076923077</v>
      </c>
      <c r="G14">
        <f>100-E4*C4</f>
        <v>42.098487286771814</v>
      </c>
      <c r="H14">
        <f>K10/100</f>
        <v>2.3334406179594463E-2</v>
      </c>
    </row>
    <row r="15" spans="1:15" x14ac:dyDescent="0.25">
      <c r="A15">
        <f>81.525-A13</f>
        <v>124.632973607982</v>
      </c>
      <c r="C15">
        <f>-150/55-10</f>
        <v>-12.727272727272727</v>
      </c>
      <c r="F15">
        <f>(110*F14)/(110+F14)</f>
        <v>24.043715846994537</v>
      </c>
      <c r="G15">
        <f>G14-G10</f>
        <v>101.22304473768911</v>
      </c>
    </row>
    <row r="17" spans="1:14" x14ac:dyDescent="0.25">
      <c r="A17" s="5" t="s">
        <v>0</v>
      </c>
      <c r="B17" s="6" t="s">
        <v>1</v>
      </c>
      <c r="D17" s="5" t="s">
        <v>0</v>
      </c>
      <c r="E17" s="5">
        <v>55</v>
      </c>
      <c r="F17" s="5">
        <v>50</v>
      </c>
      <c r="G17" s="5">
        <v>45</v>
      </c>
      <c r="H17" s="5">
        <v>35</v>
      </c>
      <c r="I17" s="5">
        <v>30</v>
      </c>
      <c r="J17" s="5">
        <v>25</v>
      </c>
    </row>
    <row r="18" spans="1:14" x14ac:dyDescent="0.25">
      <c r="A18" s="5">
        <v>55</v>
      </c>
      <c r="B18" s="5">
        <v>0</v>
      </c>
      <c r="D18" s="6" t="s">
        <v>1</v>
      </c>
      <c r="E18" s="5">
        <v>0</v>
      </c>
      <c r="F18" s="5">
        <v>100</v>
      </c>
      <c r="G18" s="5">
        <f>100-C2*A19</f>
        <v>30.801416157064693</v>
      </c>
      <c r="H18" s="5">
        <f>46.818-C1*A18</f>
        <v>-43.10797360798199</v>
      </c>
      <c r="I18" s="5">
        <f>-204.12</f>
        <v>-204.12</v>
      </c>
      <c r="J18" s="5">
        <f>B22+C6*A23</f>
        <v>5.0045574509172752</v>
      </c>
      <c r="L18">
        <f>(110*N18)/(110+N18)</f>
        <v>26.016799292661361</v>
      </c>
      <c r="N18">
        <f>(107*E2)/(107+E2)</f>
        <v>34.076433121019107</v>
      </c>
    </row>
    <row r="19" spans="1:14" x14ac:dyDescent="0.25">
      <c r="A19" s="5">
        <v>50</v>
      </c>
      <c r="B19" s="5">
        <v>100</v>
      </c>
      <c r="L19">
        <f>(-D12-100)/L18</f>
        <v>-2.102090059473237</v>
      </c>
    </row>
    <row r="20" spans="1:14" x14ac:dyDescent="0.25">
      <c r="A20" s="5">
        <v>45</v>
      </c>
      <c r="B20" s="5">
        <f>100-C2*A19</f>
        <v>30.801416157064693</v>
      </c>
    </row>
    <row r="21" spans="1:14" x14ac:dyDescent="0.25">
      <c r="A21" s="5">
        <v>35</v>
      </c>
      <c r="B21" s="5">
        <f>46.818-C1*A18</f>
        <v>-43.10797360798199</v>
      </c>
    </row>
    <row r="22" spans="1:14" x14ac:dyDescent="0.25">
      <c r="A22" s="5">
        <v>30</v>
      </c>
      <c r="B22" s="5">
        <f>-204.12</f>
        <v>-204.12</v>
      </c>
      <c r="J22">
        <f>-364/145</f>
        <v>-2.510344827586207</v>
      </c>
    </row>
    <row r="23" spans="1:14" x14ac:dyDescent="0.25">
      <c r="A23" s="5">
        <v>25</v>
      </c>
      <c r="B23" s="5">
        <f>B22+C6*A23</f>
        <v>5.0045574509172752</v>
      </c>
      <c r="F23">
        <f>104/145</f>
        <v>0.71724137931034482</v>
      </c>
      <c r="J23">
        <f>-126/145</f>
        <v>-0.86896551724137927</v>
      </c>
    </row>
    <row r="24" spans="1:14" x14ac:dyDescent="0.25">
      <c r="F24">
        <f>36/145</f>
        <v>0.24827586206896551</v>
      </c>
      <c r="L24">
        <f>J22*E5+J23*E4</f>
        <v>-105.72413793103448</v>
      </c>
    </row>
    <row r="25" spans="1:14" x14ac:dyDescent="0.25">
      <c r="D25">
        <f>F23*E5+F24*E4</f>
        <v>30.206896551724139</v>
      </c>
      <c r="I25">
        <f>(-L24-100)/L18</f>
        <v>0.22001699235344074</v>
      </c>
    </row>
    <row r="26" spans="1:14" x14ac:dyDescent="0.25">
      <c r="D26">
        <f>(D25-100)/F15</f>
        <v>-2.9027586206896547</v>
      </c>
    </row>
    <row r="27" spans="1:14" x14ac:dyDescent="0.25">
      <c r="D27">
        <f>-2*D26</f>
        <v>5.8055172413793095</v>
      </c>
    </row>
    <row r="28" spans="1:14" x14ac:dyDescent="0.25">
      <c r="A28" t="s">
        <v>0</v>
      </c>
      <c r="B28" t="s">
        <v>2</v>
      </c>
      <c r="F28">
        <f>D25-D27*F15</f>
        <v>-109.37931034482757</v>
      </c>
    </row>
    <row r="29" spans="1:14" x14ac:dyDescent="0.25">
      <c r="A29">
        <v>0</v>
      </c>
      <c r="B29">
        <v>0</v>
      </c>
    </row>
    <row r="30" spans="1:14" x14ac:dyDescent="0.25">
      <c r="A30">
        <v>0</v>
      </c>
      <c r="B30">
        <v>100</v>
      </c>
    </row>
    <row r="31" spans="1:14" x14ac:dyDescent="0.25">
      <c r="A31">
        <f>E2</f>
        <v>50</v>
      </c>
      <c r="B31">
        <v>30.800999999999998</v>
      </c>
    </row>
    <row r="32" spans="1:14" x14ac:dyDescent="0.25">
      <c r="A32">
        <f>E1</f>
        <v>55</v>
      </c>
      <c r="B32">
        <v>-59.125</v>
      </c>
    </row>
    <row r="33" spans="1:8" x14ac:dyDescent="0.25">
      <c r="A33">
        <f>E6</f>
        <v>25</v>
      </c>
      <c r="B33">
        <v>-209.13</v>
      </c>
    </row>
    <row r="34" spans="1:8" x14ac:dyDescent="0.25">
      <c r="A34">
        <f>E6</f>
        <v>25</v>
      </c>
      <c r="B34">
        <v>0</v>
      </c>
    </row>
    <row r="38" spans="1:8" x14ac:dyDescent="0.25">
      <c r="E38">
        <f>104/145</f>
        <v>0.71724137931034482</v>
      </c>
    </row>
    <row r="39" spans="1:8" x14ac:dyDescent="0.25">
      <c r="E39">
        <f>36/145</f>
        <v>0.24827586206896551</v>
      </c>
    </row>
    <row r="40" spans="1:8" x14ac:dyDescent="0.25">
      <c r="E40">
        <f>E38*E5+E39*E4</f>
        <v>30.206896551724139</v>
      </c>
    </row>
    <row r="41" spans="1:8" x14ac:dyDescent="0.25">
      <c r="E41">
        <f>E4+E2</f>
        <v>85</v>
      </c>
      <c r="H41">
        <f>100-G10</f>
        <v>159.12455745091728</v>
      </c>
    </row>
    <row r="42" spans="1:8" x14ac:dyDescent="0.25">
      <c r="E42">
        <f>1/110+1/85+1/E3</f>
        <v>4.3077837195484255E-2</v>
      </c>
    </row>
    <row r="43" spans="1:8" x14ac:dyDescent="0.25">
      <c r="E43">
        <f>1/E42</f>
        <v>23.213793103448275</v>
      </c>
    </row>
    <row r="44" spans="1:8" x14ac:dyDescent="0.25">
      <c r="E44">
        <f>(E40-100)/E43</f>
        <v>-3.0065359477124183</v>
      </c>
    </row>
    <row r="45" spans="1:8" x14ac:dyDescent="0.25">
      <c r="E45">
        <f>-2*E44</f>
        <v>6.0130718954248366</v>
      </c>
    </row>
    <row r="46" spans="1:8" x14ac:dyDescent="0.25">
      <c r="E46">
        <f>E40-E45*E43</f>
        <v>-109.37931034482757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2014-10-11T15:33:54Z</dcterms:modified>
</cp:coreProperties>
</file>