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3" i="1"/>
  <c r="F15"/>
  <c r="H23"/>
  <c r="H19"/>
  <c r="E24"/>
  <c r="E21"/>
  <c r="E19"/>
  <c r="D19"/>
  <c r="D20"/>
  <c r="E20" s="1"/>
  <c r="D21"/>
  <c r="D23"/>
  <c r="E23" s="1"/>
  <c r="D24"/>
  <c r="D25"/>
  <c r="E25" s="1"/>
  <c r="H15"/>
  <c r="E16"/>
  <c r="D17"/>
  <c r="E17" s="1"/>
  <c r="D16"/>
  <c r="F10"/>
  <c r="D15"/>
  <c r="E15" s="1"/>
  <c r="F11"/>
  <c r="E11"/>
  <c r="E12"/>
  <c r="F12" s="1"/>
  <c r="E10"/>
  <c r="Y11"/>
  <c r="Y12"/>
  <c r="Z10" s="1"/>
  <c r="Y10"/>
  <c r="Q17"/>
  <c r="Q16"/>
  <c r="R15" s="1"/>
  <c r="Q15"/>
  <c r="Q11"/>
  <c r="Q12"/>
  <c r="R10" s="1"/>
  <c r="Q10"/>
  <c r="H4"/>
  <c r="S3"/>
  <c r="O4"/>
  <c r="P4" s="1"/>
  <c r="O5"/>
  <c r="P5" s="1"/>
  <c r="O3"/>
  <c r="P3" s="1"/>
  <c r="G5"/>
  <c r="H5" s="1"/>
  <c r="G4"/>
  <c r="G3"/>
  <c r="H3" s="1"/>
  <c r="I3" s="1"/>
  <c r="G10" l="1"/>
  <c r="H10" s="1"/>
  <c r="G15"/>
  <c r="F23"/>
  <c r="G23" s="1"/>
  <c r="I23" s="1"/>
  <c r="F19"/>
  <c r="G19" s="1"/>
  <c r="Q4"/>
  <c r="Q5"/>
  <c r="Q3"/>
  <c r="I19" l="1"/>
  <c r="I15"/>
  <c r="R3"/>
  <c r="T3" s="1"/>
</calcChain>
</file>

<file path=xl/sharedStrings.xml><?xml version="1.0" encoding="utf-8"?>
<sst xmlns="http://schemas.openxmlformats.org/spreadsheetml/2006/main" count="62" uniqueCount="31">
  <si>
    <t>Таблиця 1</t>
  </si>
  <si>
    <t>№</t>
  </si>
  <si>
    <t>, кг</t>
  </si>
  <si>
    <t>, м</t>
  </si>
  <si>
    <r>
      <t>t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с</t>
    </r>
  </si>
  <si>
    <r>
      <t>Т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с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</si>
  <si>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, кг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</si>
  <si>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, кг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м</t>
    </r>
    <r>
      <rPr>
        <vertAlign val="superscript"/>
        <sz val="14"/>
        <color theme="1"/>
        <rFont val="Times New Roman"/>
        <family val="1"/>
        <charset val="204"/>
      </rPr>
      <t>2</t>
    </r>
  </si>
  <si>
    <t>Таблиця 2</t>
  </si>
  <si>
    <r>
      <t>m</t>
    </r>
    <r>
      <rPr>
        <sz val="14"/>
        <color theme="1"/>
        <rFont val="Times New Roman"/>
        <family val="1"/>
        <charset val="204"/>
      </rPr>
      <t>, кг</t>
    </r>
  </si>
  <si>
    <r>
      <t>t</t>
    </r>
    <r>
      <rPr>
        <sz val="14"/>
        <color theme="1"/>
        <rFont val="Times New Roman"/>
        <family val="1"/>
        <charset val="204"/>
      </rPr>
      <t>, с</t>
    </r>
  </si>
  <si>
    <r>
      <t>Т</t>
    </r>
    <r>
      <rPr>
        <sz val="14"/>
        <color theme="1"/>
        <rFont val="Times New Roman"/>
        <family val="1"/>
        <charset val="204"/>
      </rPr>
      <t>, с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</si>
  <si>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н.</t>
    </r>
    <r>
      <rPr>
        <sz val="14"/>
        <color theme="1"/>
        <rFont val="Times New Roman"/>
        <family val="1"/>
        <charset val="204"/>
      </rPr>
      <t>, кг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</si>
  <si>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т.</t>
    </r>
    <r>
      <rPr>
        <sz val="14"/>
        <color theme="1"/>
        <rFont val="Times New Roman"/>
        <family val="1"/>
        <charset val="204"/>
      </rPr>
      <t>, кг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м</t>
    </r>
    <r>
      <rPr>
        <vertAlign val="superscript"/>
        <sz val="14"/>
        <color theme="1"/>
        <rFont val="Times New Roman"/>
        <family val="1"/>
        <charset val="204"/>
      </rPr>
      <t>2</t>
    </r>
  </si>
  <si>
    <t>, %</t>
  </si>
  <si>
    <t xml:space="preserve">Таблиця 4.1 </t>
  </si>
  <si>
    <t>Таблиця 4.2</t>
  </si>
  <si>
    <r>
      <t>а</t>
    </r>
    <r>
      <rPr>
        <sz val="12"/>
        <color theme="1"/>
        <rFont val="Times New Roman"/>
        <family val="1"/>
        <charset val="204"/>
      </rPr>
      <t>, см</t>
    </r>
  </si>
  <si>
    <r>
      <t>а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, см</t>
    </r>
  </si>
  <si>
    <r>
      <t>а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, см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</si>
  <si>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4ц.</t>
    </r>
    <r>
      <rPr>
        <sz val="12"/>
        <color theme="1"/>
        <rFont val="Times New Roman"/>
        <family val="1"/>
        <charset val="204"/>
      </rPr>
      <t>, с</t>
    </r>
  </si>
  <si>
    <r>
      <t>Т</t>
    </r>
    <r>
      <rPr>
        <vertAlign val="subscript"/>
        <sz val="12"/>
        <color theme="1"/>
        <rFont val="Times New Roman"/>
        <family val="1"/>
        <charset val="204"/>
      </rPr>
      <t>4ц.</t>
    </r>
    <r>
      <rPr>
        <sz val="12"/>
        <color theme="1"/>
        <rFont val="Times New Roman"/>
        <family val="1"/>
        <charset val="204"/>
      </rPr>
      <t>, с</t>
    </r>
  </si>
  <si>
    <t>, с</t>
  </si>
  <si>
    <t>Таблиця 4.3</t>
  </si>
  <si>
    <t>Таблиця 5</t>
  </si>
  <si>
    <r>
      <t>а</t>
    </r>
    <r>
      <rPr>
        <sz val="14"/>
        <color theme="1"/>
        <rFont val="Times New Roman"/>
        <family val="1"/>
        <charset val="204"/>
      </rPr>
      <t>, см</t>
    </r>
  </si>
  <si>
    <r>
      <t>t</t>
    </r>
    <r>
      <rPr>
        <vertAlign val="subscript"/>
        <sz val="14"/>
        <color theme="1"/>
        <rFont val="Times New Roman"/>
        <family val="1"/>
        <charset val="204"/>
      </rPr>
      <t>2ц.</t>
    </r>
    <r>
      <rPr>
        <sz val="14"/>
        <color theme="1"/>
        <rFont val="Times New Roman"/>
        <family val="1"/>
        <charset val="204"/>
      </rPr>
      <t>, с</t>
    </r>
  </si>
  <si>
    <r>
      <t>Т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с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</si>
  <si>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, кг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</si>
  <si>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Т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, с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</si>
  <si>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, кг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м</t>
    </r>
    <r>
      <rPr>
        <vertAlign val="superscript"/>
        <sz val="14"/>
        <color theme="1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</si>
</sst>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>
  <numFmts count="3">
    <numFmt numFmtId="170" formatCode="0.00000"/>
    <numFmt numFmtId="173" formatCode="0.000000000"/>
    <numFmt numFmtId="174" formatCode="0.0000000000"/>
  </numFmts>
  <fonts count="10">
    <font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i/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perscript"/>
      <sz val="14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justify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/>
    <xf numFmtId="0" fontId="5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horizontal="justify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1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70" fontId="3" fillId="0" borderId="6" xfId="0" applyNumberFormat="1" applyFont="1" applyBorder="1" applyAlignment="1">
      <alignment horizontal="center" vertical="top" wrapText="1"/>
    </xf>
    <xf numFmtId="170" fontId="3" fillId="0" borderId="7" xfId="0" applyNumberFormat="1" applyFont="1" applyBorder="1" applyAlignment="1">
      <alignment horizontal="center" vertical="top" wrapText="1"/>
    </xf>
    <xf numFmtId="170" fontId="3" fillId="0" borderId="3" xfId="0" applyNumberFormat="1" applyFont="1" applyBorder="1" applyAlignment="1">
      <alignment horizontal="center" vertical="top" wrapText="1"/>
    </xf>
    <xf numFmtId="174" fontId="3" fillId="0" borderId="6" xfId="0" applyNumberFormat="1" applyFont="1" applyBorder="1" applyAlignment="1">
      <alignment horizontal="center" wrapText="1"/>
    </xf>
    <xf numFmtId="174" fontId="3" fillId="0" borderId="6" xfId="0" applyNumberFormat="1" applyFont="1" applyBorder="1" applyAlignment="1">
      <alignment horizontal="center" vertical="top" wrapText="1"/>
    </xf>
    <xf numFmtId="174" fontId="3" fillId="0" borderId="7" xfId="0" applyNumberFormat="1" applyFont="1" applyBorder="1" applyAlignment="1">
      <alignment horizontal="center" vertical="top" wrapText="1"/>
    </xf>
    <xf numFmtId="174" fontId="3" fillId="0" borderId="3" xfId="0" applyNumberFormat="1" applyFont="1" applyBorder="1" applyAlignment="1">
      <alignment horizontal="center" vertical="top" wrapText="1"/>
    </xf>
    <xf numFmtId="173" fontId="3" fillId="0" borderId="6" xfId="0" applyNumberFormat="1" applyFont="1" applyBorder="1" applyAlignment="1">
      <alignment horizontal="center" vertical="top" wrapText="1"/>
    </xf>
    <xf numFmtId="173" fontId="3" fillId="0" borderId="7" xfId="0" applyNumberFormat="1" applyFont="1" applyBorder="1" applyAlignment="1">
      <alignment horizontal="center" vertical="top" wrapText="1"/>
    </xf>
    <xf numFmtId="173" fontId="3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13" Type="http://schemas.openxmlformats.org/officeDocument/2006/relationships/oleObject" Target="../embeddings/oleObject11.bin"/><Relationship Id="rId18" Type="http://schemas.openxmlformats.org/officeDocument/2006/relationships/oleObject" Target="../embeddings/oleObject16.bin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9.bin"/><Relationship Id="rId7" Type="http://schemas.openxmlformats.org/officeDocument/2006/relationships/oleObject" Target="../embeddings/oleObject5.bin"/><Relationship Id="rId12" Type="http://schemas.openxmlformats.org/officeDocument/2006/relationships/oleObject" Target="../embeddings/oleObject10.bin"/><Relationship Id="rId17" Type="http://schemas.openxmlformats.org/officeDocument/2006/relationships/oleObject" Target="../embeddings/oleObject15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4.bin"/><Relationship Id="rId20" Type="http://schemas.openxmlformats.org/officeDocument/2006/relationships/oleObject" Target="../embeddings/oleObject18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13.bin"/><Relationship Id="rId10" Type="http://schemas.openxmlformats.org/officeDocument/2006/relationships/oleObject" Target="../embeddings/oleObject8.bin"/><Relationship Id="rId19" Type="http://schemas.openxmlformats.org/officeDocument/2006/relationships/oleObject" Target="../embeddings/oleObject1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Relationship Id="rId14" Type="http://schemas.openxmlformats.org/officeDocument/2006/relationships/oleObject" Target="../embeddings/oleObject1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>
      <selection activeCell="J3" sqref="J3:J5"/>
    </sheetView>
  </sheetViews>
  <sheetFormatPr defaultRowHeight="15"/>
  <cols>
    <col min="5" max="5" width="15" bestFit="1" customWidth="1"/>
    <col min="6" max="6" width="16.28515625" bestFit="1" customWidth="1"/>
    <col min="7" max="7" width="15" bestFit="1" customWidth="1"/>
    <col min="8" max="9" width="16.28515625" bestFit="1" customWidth="1"/>
    <col min="10" max="10" width="16" customWidth="1"/>
    <col min="12" max="12" width="17.140625" customWidth="1"/>
    <col min="13" max="13" width="12" bestFit="1" customWidth="1"/>
    <col min="15" max="19" width="15" bestFit="1" customWidth="1"/>
    <col min="26" max="26" width="13.140625" bestFit="1" customWidth="1"/>
  </cols>
  <sheetData>
    <row r="1" spans="1:26" ht="32.25" thickBot="1">
      <c r="A1" s="1" t="s">
        <v>0</v>
      </c>
      <c r="L1" s="16" t="s">
        <v>8</v>
      </c>
    </row>
    <row r="2" spans="1:26" ht="24" thickBot="1">
      <c r="A2" s="2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5" t="s">
        <v>4</v>
      </c>
      <c r="G2" s="5" t="s">
        <v>5</v>
      </c>
      <c r="H2" s="5" t="s">
        <v>6</v>
      </c>
      <c r="I2" s="3" t="s">
        <v>7</v>
      </c>
      <c r="J2" s="3" t="s">
        <v>7</v>
      </c>
      <c r="L2" s="2" t="s">
        <v>1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3" t="s">
        <v>7</v>
      </c>
      <c r="S2" s="3" t="s">
        <v>7</v>
      </c>
      <c r="T2" s="3" t="s">
        <v>14</v>
      </c>
    </row>
    <row r="3" spans="1:26" ht="19.5" thickBot="1">
      <c r="A3" s="6">
        <v>1</v>
      </c>
      <c r="B3" s="36">
        <v>1.65</v>
      </c>
      <c r="C3" s="34">
        <v>0.1</v>
      </c>
      <c r="D3" s="34">
        <v>0.05</v>
      </c>
      <c r="E3" s="34">
        <v>1.25</v>
      </c>
      <c r="F3" s="35">
        <v>113.4</v>
      </c>
      <c r="G3" s="7">
        <f>F3/50</f>
        <v>2.2680000000000002</v>
      </c>
      <c r="H3" s="7">
        <f>(B3*9.81*C3*D3*G3^2)/(4*PI()^2*E3)</f>
        <v>8.4360531377336793E-3</v>
      </c>
      <c r="I3" s="12">
        <f>AVERAGE(H3:H5)</f>
        <v>8.5507878233382004E-3</v>
      </c>
      <c r="J3" s="12">
        <f>SQRT(SUM((H3-I3)^2+(H4-I3)^2+(H5-I3)^2)/2)</f>
        <v>1.2019606217672662E-4</v>
      </c>
      <c r="L3" s="6">
        <v>1</v>
      </c>
      <c r="M3" s="51">
        <v>0.2</v>
      </c>
      <c r="N3" s="39">
        <v>109.5</v>
      </c>
      <c r="O3" s="7">
        <f>N3/50</f>
        <v>2.19</v>
      </c>
      <c r="P3" s="7">
        <f>((B3+M3)*9.81*C3*D3*O3^2)/(4*PI()^2*E3)</f>
        <v>8.8192005791430435E-3</v>
      </c>
      <c r="Q3" s="7">
        <f>P3-I3</f>
        <v>2.6841275580484318E-4</v>
      </c>
      <c r="R3" s="47">
        <f>AVERAGE(Q3:Q5)</f>
        <v>2.2019869871989345E-4</v>
      </c>
      <c r="S3" s="40">
        <f>(M3*D3^2)/2</f>
        <v>2.5000000000000006E-4</v>
      </c>
      <c r="T3" s="12">
        <f>(S3-R3)/S3*100</f>
        <v>11.920520512042641</v>
      </c>
    </row>
    <row r="4" spans="1:26" ht="19.5" thickBot="1">
      <c r="A4" s="6">
        <v>2</v>
      </c>
      <c r="B4" s="37"/>
      <c r="C4" s="34"/>
      <c r="D4" s="34"/>
      <c r="E4" s="34"/>
      <c r="F4" s="35">
        <v>115</v>
      </c>
      <c r="G4" s="7">
        <f>F4/50</f>
        <v>2.2999999999999998</v>
      </c>
      <c r="H4" s="7">
        <f>(B3*9.81*C3*D3*G4^2)/(4*PI()^2*E3)</f>
        <v>8.6757869434512438E-3</v>
      </c>
      <c r="I4" s="13"/>
      <c r="J4" s="13"/>
      <c r="L4" s="6">
        <v>2</v>
      </c>
      <c r="M4" s="52"/>
      <c r="N4" s="39">
        <v>108.9</v>
      </c>
      <c r="O4" s="7">
        <f t="shared" ref="O4:O5" si="0">N4/50</f>
        <v>2.1779999999999999</v>
      </c>
      <c r="P4" s="7">
        <f>((B3+M3)*9.81*C3*D3*O4^2)/(4*PI()^2*E3)</f>
        <v>8.7228165968331745E-3</v>
      </c>
      <c r="Q4" s="7">
        <f>P4-I3</f>
        <v>1.7202877349497409E-4</v>
      </c>
      <c r="R4" s="48"/>
      <c r="S4" s="41"/>
      <c r="T4" s="13"/>
    </row>
    <row r="5" spans="1:26" ht="19.5" thickBot="1">
      <c r="A5" s="6">
        <v>3</v>
      </c>
      <c r="B5" s="37"/>
      <c r="C5" s="34"/>
      <c r="D5" s="34"/>
      <c r="E5" s="34"/>
      <c r="F5" s="35">
        <v>114.1</v>
      </c>
      <c r="G5" s="7">
        <f>F5/50</f>
        <v>2.282</v>
      </c>
      <c r="H5" s="7">
        <f>(B3*9.81*C3*D3*G5^2)/(4*PI()^2*E3)</f>
        <v>8.5405233888296798E-3</v>
      </c>
      <c r="I5" s="14"/>
      <c r="J5" s="14"/>
      <c r="L5" s="6">
        <v>3</v>
      </c>
      <c r="M5" s="53"/>
      <c r="N5" s="39">
        <v>109.2</v>
      </c>
      <c r="O5" s="7">
        <f t="shared" si="0"/>
        <v>2.1840000000000002</v>
      </c>
      <c r="P5" s="7">
        <f>((B3+M3)*9.81*C3*D3*O5^2)/(4*PI()^2*E3)</f>
        <v>8.7709423901980634E-3</v>
      </c>
      <c r="Q5" s="7">
        <f>P5-I3</f>
        <v>2.2015456685986305E-4</v>
      </c>
      <c r="R5" s="49"/>
      <c r="S5" s="42"/>
      <c r="T5" s="14"/>
    </row>
    <row r="6" spans="1:26" ht="15.75">
      <c r="A6" s="15"/>
      <c r="K6" s="17"/>
    </row>
    <row r="7" spans="1:26" ht="15.75">
      <c r="A7" s="16"/>
    </row>
    <row r="8" spans="1:26" ht="19.5" thickBot="1">
      <c r="A8" s="16" t="s">
        <v>24</v>
      </c>
      <c r="L8" s="4" t="s">
        <v>15</v>
      </c>
      <c r="T8" s="4" t="s">
        <v>16</v>
      </c>
    </row>
    <row r="9" spans="1:26" ht="24" thickBot="1">
      <c r="A9" s="2" t="s">
        <v>1</v>
      </c>
      <c r="B9" s="27"/>
      <c r="C9" s="5" t="s">
        <v>25</v>
      </c>
      <c r="D9" s="5" t="s">
        <v>26</v>
      </c>
      <c r="E9" s="5" t="s">
        <v>27</v>
      </c>
      <c r="F9" s="5" t="s">
        <v>28</v>
      </c>
      <c r="G9" s="3" t="s">
        <v>7</v>
      </c>
      <c r="H9" s="3" t="s">
        <v>7</v>
      </c>
      <c r="L9" s="18" t="s">
        <v>1</v>
      </c>
      <c r="M9" s="19" t="s">
        <v>17</v>
      </c>
      <c r="N9" s="19" t="s">
        <v>18</v>
      </c>
      <c r="O9" s="19" t="s">
        <v>19</v>
      </c>
      <c r="P9" s="19" t="s">
        <v>20</v>
      </c>
      <c r="Q9" s="19" t="s">
        <v>21</v>
      </c>
      <c r="R9" s="20" t="s">
        <v>22</v>
      </c>
      <c r="S9" s="21"/>
      <c r="T9" s="20" t="s">
        <v>1</v>
      </c>
      <c r="U9" s="19" t="s">
        <v>17</v>
      </c>
      <c r="V9" s="19" t="s">
        <v>18</v>
      </c>
      <c r="W9" s="19" t="s">
        <v>19</v>
      </c>
      <c r="X9" s="19" t="s">
        <v>20</v>
      </c>
      <c r="Y9" s="19" t="s">
        <v>21</v>
      </c>
      <c r="Z9" s="20" t="s">
        <v>22</v>
      </c>
    </row>
    <row r="10" spans="1:26" ht="19.5" thickBot="1">
      <c r="A10" s="6">
        <v>1</v>
      </c>
      <c r="B10" s="38">
        <v>0.2</v>
      </c>
      <c r="C10" s="38">
        <v>0</v>
      </c>
      <c r="D10" s="39">
        <v>104.75</v>
      </c>
      <c r="E10" s="7">
        <f>D10/50</f>
        <v>2.0950000000000002</v>
      </c>
      <c r="F10" s="7">
        <f>((B3+2*B10)*9.81*E10^2*C3*D3)/(4*PI()^2*E3)</f>
        <v>8.9431636442041905E-3</v>
      </c>
      <c r="G10" s="12">
        <f>AVERAGE(F10:F12)</f>
        <v>8.9454414313055158E-3</v>
      </c>
      <c r="H10" s="44">
        <f>(G10-I3)/2</f>
        <v>1.973268039836577E-4</v>
      </c>
      <c r="I10" s="50"/>
      <c r="L10" s="22">
        <v>1</v>
      </c>
      <c r="M10" s="38">
        <v>4</v>
      </c>
      <c r="N10" s="38">
        <v>4</v>
      </c>
      <c r="O10" s="38">
        <v>4</v>
      </c>
      <c r="P10" s="39">
        <v>102.7</v>
      </c>
      <c r="Q10" s="23">
        <f>P10/50</f>
        <v>2.0540000000000003</v>
      </c>
      <c r="R10" s="24">
        <f>AVERAGE(Q10:Q12)</f>
        <v>2.0566666666666666</v>
      </c>
      <c r="S10" s="25"/>
      <c r="T10" s="23">
        <v>1</v>
      </c>
      <c r="U10" s="38">
        <v>5</v>
      </c>
      <c r="V10" s="38">
        <v>4</v>
      </c>
      <c r="W10" s="38">
        <v>6</v>
      </c>
      <c r="X10" s="39">
        <v>104.95</v>
      </c>
      <c r="Y10" s="23">
        <f>X10/50</f>
        <v>2.0990000000000002</v>
      </c>
      <c r="Z10" s="24">
        <f>AVERAGE(Y10:Y12)</f>
        <v>2.0978666666666665</v>
      </c>
    </row>
    <row r="11" spans="1:26" ht="19.5" thickBot="1">
      <c r="A11" s="6">
        <v>2</v>
      </c>
      <c r="B11" s="38"/>
      <c r="C11" s="38"/>
      <c r="D11" s="39">
        <v>104.81</v>
      </c>
      <c r="E11" s="7">
        <f t="shared" ref="E11:E12" si="1">D11/50</f>
        <v>2.0962000000000001</v>
      </c>
      <c r="F11" s="7">
        <f>((B3+2*B10)*9.81*E11^2*C3*D3)/(4*PI()^2*E3)</f>
        <v>8.9534117300452826E-3</v>
      </c>
      <c r="G11" s="13"/>
      <c r="H11" s="45"/>
      <c r="I11" s="50"/>
      <c r="L11" s="22">
        <v>2</v>
      </c>
      <c r="M11" s="38"/>
      <c r="N11" s="38"/>
      <c r="O11" s="38"/>
      <c r="P11" s="39">
        <v>102.9</v>
      </c>
      <c r="Q11" s="23">
        <f t="shared" ref="Q11:Q12" si="2">P11/50</f>
        <v>2.0580000000000003</v>
      </c>
      <c r="R11" s="25"/>
      <c r="S11" s="25"/>
      <c r="T11" s="23">
        <v>2</v>
      </c>
      <c r="U11" s="38"/>
      <c r="V11" s="38"/>
      <c r="W11" s="38"/>
      <c r="X11" s="39">
        <v>104.85</v>
      </c>
      <c r="Y11" s="23">
        <f t="shared" ref="Y11:Y12" si="3">X11/50</f>
        <v>2.097</v>
      </c>
      <c r="Z11" s="25"/>
    </row>
    <row r="12" spans="1:26" ht="19.5" thickBot="1">
      <c r="A12" s="6">
        <v>3</v>
      </c>
      <c r="B12" s="38"/>
      <c r="C12" s="38"/>
      <c r="D12" s="39">
        <v>104.73</v>
      </c>
      <c r="E12" s="7">
        <f t="shared" si="1"/>
        <v>2.0946000000000002</v>
      </c>
      <c r="F12" s="7">
        <f>((B3+2*B10)*9.81*E12^2*C3*D3)/(4*PI()^2*E3)</f>
        <v>8.939748919667076E-3</v>
      </c>
      <c r="G12" s="14"/>
      <c r="H12" s="46"/>
      <c r="L12" s="22">
        <v>3</v>
      </c>
      <c r="M12" s="38"/>
      <c r="N12" s="38"/>
      <c r="O12" s="38"/>
      <c r="P12" s="39">
        <v>102.9</v>
      </c>
      <c r="Q12" s="23">
        <f t="shared" si="2"/>
        <v>2.0580000000000003</v>
      </c>
      <c r="R12" s="26"/>
      <c r="S12" s="25"/>
      <c r="T12" s="23">
        <v>3</v>
      </c>
      <c r="U12" s="38"/>
      <c r="V12" s="38"/>
      <c r="W12" s="38"/>
      <c r="X12" s="39">
        <v>104.88</v>
      </c>
      <c r="Y12" s="23">
        <f t="shared" si="3"/>
        <v>2.0975999999999999</v>
      </c>
      <c r="Z12" s="26"/>
    </row>
    <row r="13" spans="1:26" ht="19.5" thickBot="1">
      <c r="A13" s="28"/>
      <c r="L13" s="4" t="s">
        <v>23</v>
      </c>
    </row>
    <row r="14" spans="1:26" ht="24" thickBot="1">
      <c r="A14" s="2" t="s">
        <v>1</v>
      </c>
      <c r="B14" s="5" t="s">
        <v>25</v>
      </c>
      <c r="C14" s="5" t="s">
        <v>26</v>
      </c>
      <c r="D14" s="5" t="s">
        <v>29</v>
      </c>
      <c r="E14" s="5" t="s">
        <v>30</v>
      </c>
      <c r="F14" s="3" t="s">
        <v>7</v>
      </c>
      <c r="G14" s="3" t="s">
        <v>7</v>
      </c>
      <c r="H14" s="3" t="s">
        <v>7</v>
      </c>
      <c r="I14" s="3" t="s">
        <v>7</v>
      </c>
      <c r="L14" s="18" t="s">
        <v>1</v>
      </c>
      <c r="M14" s="19" t="s">
        <v>17</v>
      </c>
      <c r="N14" s="19" t="s">
        <v>18</v>
      </c>
      <c r="O14" s="19" t="s">
        <v>19</v>
      </c>
      <c r="P14" s="19" t="s">
        <v>20</v>
      </c>
      <c r="Q14" s="19" t="s">
        <v>21</v>
      </c>
      <c r="R14" s="20" t="s">
        <v>22</v>
      </c>
    </row>
    <row r="15" spans="1:26" ht="19.5" thickBot="1">
      <c r="A15" s="6">
        <v>1</v>
      </c>
      <c r="B15" s="38">
        <v>0.03</v>
      </c>
      <c r="C15" s="39">
        <v>106.74</v>
      </c>
      <c r="D15" s="7">
        <f>C15/50</f>
        <v>2.1347999999999998</v>
      </c>
      <c r="E15" s="7">
        <f>((B3+2*B10)*9.81*D15^2*C3*D3)/(4*PI()^2*E3)</f>
        <v>9.2861888456039852E-3</v>
      </c>
      <c r="F15" s="47">
        <f>AVERAGE(E15:E17)</f>
        <v>9.2948918452065345E-3</v>
      </c>
      <c r="G15" s="47">
        <f>(F15-I3)/2</f>
        <v>3.7205201093416709E-4</v>
      </c>
      <c r="H15" s="40">
        <f>B10*B15^2</f>
        <v>1.8000000000000001E-4</v>
      </c>
      <c r="I15" s="44">
        <f>G15-H10</f>
        <v>1.7472520695050939E-4</v>
      </c>
      <c r="L15" s="22">
        <v>1</v>
      </c>
      <c r="M15" s="38">
        <v>4</v>
      </c>
      <c r="N15" s="38">
        <v>0</v>
      </c>
      <c r="O15" s="38">
        <v>5</v>
      </c>
      <c r="P15" s="39">
        <v>102.88</v>
      </c>
      <c r="Q15" s="23">
        <f>P15/50</f>
        <v>2.0575999999999999</v>
      </c>
      <c r="R15" s="24">
        <f>AVERAGE(Q15:Q17)</f>
        <v>2.0573999999999999</v>
      </c>
    </row>
    <row r="16" spans="1:26" ht="19.5" thickBot="1">
      <c r="A16" s="6">
        <v>2</v>
      </c>
      <c r="B16" s="38"/>
      <c r="C16" s="39">
        <v>106.8</v>
      </c>
      <c r="D16" s="7">
        <f t="shared" ref="D16:D25" si="4">C16/50</f>
        <v>2.1360000000000001</v>
      </c>
      <c r="E16" s="7">
        <f>((B3+2*B10)*9.81*D16^2*C3*D3)/(4*PI()^2*E3)</f>
        <v>9.2966315648753493E-3</v>
      </c>
      <c r="F16" s="48"/>
      <c r="G16" s="48"/>
      <c r="H16" s="41"/>
      <c r="I16" s="13"/>
      <c r="L16" s="22">
        <v>2</v>
      </c>
      <c r="M16" s="38"/>
      <c r="N16" s="38"/>
      <c r="O16" s="38"/>
      <c r="P16" s="39">
        <v>102.87</v>
      </c>
      <c r="Q16" s="23">
        <f>P16/50</f>
        <v>2.0573999999999999</v>
      </c>
      <c r="R16" s="25"/>
    </row>
    <row r="17" spans="1:18" ht="19.5" thickBot="1">
      <c r="A17" s="29">
        <v>3</v>
      </c>
      <c r="B17" s="38"/>
      <c r="C17" s="39">
        <v>106.83</v>
      </c>
      <c r="D17" s="7">
        <f t="shared" si="4"/>
        <v>2.1366000000000001</v>
      </c>
      <c r="E17" s="8">
        <f>((B3+2*B10)*9.81*D17^2*C3*D3)/(4*PI()^2*E3)</f>
        <v>9.3018551251402692E-3</v>
      </c>
      <c r="F17" s="49"/>
      <c r="G17" s="49"/>
      <c r="H17" s="42"/>
      <c r="I17" s="14"/>
      <c r="L17" s="22">
        <v>3</v>
      </c>
      <c r="M17" s="38"/>
      <c r="N17" s="38"/>
      <c r="O17" s="38"/>
      <c r="P17" s="39">
        <v>102.86</v>
      </c>
      <c r="Q17" s="23">
        <f>P17/50</f>
        <v>2.0571999999999999</v>
      </c>
      <c r="R17" s="26"/>
    </row>
    <row r="18" spans="1:18" ht="19.5" thickBot="1">
      <c r="A18" s="30"/>
      <c r="B18" s="31"/>
      <c r="C18" s="31"/>
      <c r="D18" s="7"/>
      <c r="E18" s="31"/>
      <c r="F18" s="32"/>
      <c r="G18" s="33"/>
      <c r="H18" s="31"/>
      <c r="I18" s="3"/>
    </row>
    <row r="19" spans="1:18" ht="19.5" thickBot="1">
      <c r="A19" s="6">
        <v>1</v>
      </c>
      <c r="B19" s="38">
        <v>0.05</v>
      </c>
      <c r="C19" s="39">
        <v>108.36</v>
      </c>
      <c r="D19" s="7">
        <f t="shared" si="4"/>
        <v>2.1671999999999998</v>
      </c>
      <c r="E19" s="7">
        <f>((B3+2*B10)*9.81*D19^2*C3*D3)/(4*PI()^2*E3)</f>
        <v>9.570202054896405E-3</v>
      </c>
      <c r="F19" s="12">
        <f>AVERAGE(E19:E21)</f>
        <v>9.5825729872396036E-3</v>
      </c>
      <c r="G19" s="12">
        <f>(F19-I3)/2</f>
        <v>5.158925819507016E-4</v>
      </c>
      <c r="H19" s="9">
        <f>B10*B19^2</f>
        <v>5.0000000000000012E-4</v>
      </c>
      <c r="I19" s="43">
        <f>G19-H10</f>
        <v>3.185657779670439E-4</v>
      </c>
    </row>
    <row r="20" spans="1:18" ht="19.5" thickBot="1">
      <c r="A20" s="6">
        <v>2</v>
      </c>
      <c r="B20" s="38"/>
      <c r="C20" s="39">
        <v>108.49</v>
      </c>
      <c r="D20" s="7">
        <f t="shared" si="4"/>
        <v>2.1698</v>
      </c>
      <c r="E20" s="7">
        <f>((B3+2*B10)*9.81*D20^2*C3*D3)/(4*PI()^2*E3)</f>
        <v>9.5931786617475361E-3</v>
      </c>
      <c r="F20" s="13"/>
      <c r="G20" s="13"/>
      <c r="H20" s="10"/>
      <c r="I20" s="10"/>
    </row>
    <row r="21" spans="1:18" ht="19.5" thickBot="1">
      <c r="A21" s="29">
        <v>3</v>
      </c>
      <c r="B21" s="38"/>
      <c r="C21" s="39">
        <v>108.44</v>
      </c>
      <c r="D21" s="7">
        <f t="shared" si="4"/>
        <v>2.1688000000000001</v>
      </c>
      <c r="E21" s="8">
        <f>((B3+2*B10)*9.81*D21^2*C3*D3)/(4*PI()^2*E3)</f>
        <v>9.5843382450748714E-3</v>
      </c>
      <c r="F21" s="14"/>
      <c r="G21" s="14"/>
      <c r="H21" s="11"/>
      <c r="I21" s="11"/>
    </row>
    <row r="22" spans="1:18" ht="19.5" thickBot="1">
      <c r="A22" s="30"/>
      <c r="B22" s="31"/>
      <c r="C22" s="31"/>
      <c r="D22" s="7"/>
      <c r="E22" s="31"/>
      <c r="F22" s="32"/>
      <c r="G22" s="33"/>
      <c r="H22" s="31"/>
      <c r="I22" s="3"/>
    </row>
    <row r="23" spans="1:18" ht="19.5" thickBot="1">
      <c r="A23" s="6">
        <v>1</v>
      </c>
      <c r="B23" s="38">
        <v>7.0000000000000007E-2</v>
      </c>
      <c r="C23" s="39">
        <v>114.25</v>
      </c>
      <c r="D23" s="7">
        <f t="shared" si="4"/>
        <v>2.2850000000000001</v>
      </c>
      <c r="E23" s="7">
        <f>((B3+2*B10)*9.81*D23^2*C3*D3)/(4*PI()^2*E3)</f>
        <v>1.0638870728284759E-2</v>
      </c>
      <c r="F23" s="12">
        <f>AVERAGE(E23:E25)</f>
        <v>1.0615923843512459E-2</v>
      </c>
      <c r="G23" s="12">
        <f>(F23-I3)/2</f>
        <v>1.0325680100871292E-3</v>
      </c>
      <c r="H23" s="9">
        <f>B10*B23^2</f>
        <v>9.8000000000000019E-4</v>
      </c>
      <c r="I23" s="43">
        <f>G23-H10</f>
        <v>8.3524120610347155E-4</v>
      </c>
    </row>
    <row r="24" spans="1:18" ht="19.5" thickBot="1">
      <c r="A24" s="6">
        <v>2</v>
      </c>
      <c r="B24" s="38"/>
      <c r="C24" s="39">
        <v>113.98</v>
      </c>
      <c r="D24" s="7">
        <f t="shared" si="4"/>
        <v>2.2796000000000003</v>
      </c>
      <c r="E24" s="7">
        <f>((B3+2*B10)*9.81*D24^2*C3*D3)/(4*PI()^2*E3)</f>
        <v>1.0588645767214864E-2</v>
      </c>
      <c r="F24" s="13"/>
      <c r="G24" s="13"/>
      <c r="H24" s="10"/>
      <c r="I24" s="10"/>
    </row>
    <row r="25" spans="1:18" ht="19.5" thickBot="1">
      <c r="A25" s="6">
        <v>3</v>
      </c>
      <c r="B25" s="38"/>
      <c r="C25" s="39">
        <v>114.15</v>
      </c>
      <c r="D25" s="7">
        <f t="shared" si="4"/>
        <v>2.2829999999999999</v>
      </c>
      <c r="E25" s="7">
        <f>((B3+2*B10)*9.81*D25^2*C3*D3)/(4*PI()^2*E3)</f>
        <v>1.0620255035037749E-2</v>
      </c>
      <c r="F25" s="14"/>
      <c r="G25" s="14"/>
      <c r="H25" s="11"/>
      <c r="I25" s="11"/>
    </row>
    <row r="38" spans="1:1" ht="18.75">
      <c r="A38" s="28"/>
    </row>
  </sheetData>
  <mergeCells count="42">
    <mergeCell ref="M3:M5"/>
    <mergeCell ref="T3:T5"/>
    <mergeCell ref="J3:J5"/>
    <mergeCell ref="B23:B25"/>
    <mergeCell ref="F23:F25"/>
    <mergeCell ref="G23:G25"/>
    <mergeCell ref="H23:H25"/>
    <mergeCell ref="I23:I25"/>
    <mergeCell ref="G10:G12"/>
    <mergeCell ref="H10:H12"/>
    <mergeCell ref="B15:B17"/>
    <mergeCell ref="F15:F17"/>
    <mergeCell ref="G15:G17"/>
    <mergeCell ref="H15:H17"/>
    <mergeCell ref="I15:I17"/>
    <mergeCell ref="B19:B21"/>
    <mergeCell ref="F19:F21"/>
    <mergeCell ref="G19:G21"/>
    <mergeCell ref="H19:H21"/>
    <mergeCell ref="I19:I21"/>
    <mergeCell ref="Z10:Z12"/>
    <mergeCell ref="M15:M17"/>
    <mergeCell ref="N15:N17"/>
    <mergeCell ref="O15:O17"/>
    <mergeCell ref="R15:R17"/>
    <mergeCell ref="O10:O12"/>
    <mergeCell ref="R10:R12"/>
    <mergeCell ref="S10:S12"/>
    <mergeCell ref="U10:U12"/>
    <mergeCell ref="V10:V12"/>
    <mergeCell ref="W10:W12"/>
    <mergeCell ref="B10:B12"/>
    <mergeCell ref="C10:C12"/>
    <mergeCell ref="M10:M12"/>
    <mergeCell ref="N10:N12"/>
    <mergeCell ref="R3:R5"/>
    <mergeCell ref="S3:S5"/>
    <mergeCell ref="B3:B5"/>
    <mergeCell ref="C3:C5"/>
    <mergeCell ref="D3:D5"/>
    <mergeCell ref="E3:E5"/>
    <mergeCell ref="I3:I5"/>
  </mergeCells>
  <pageMargins left="0.7" right="0.7" top="0.75" bottom="0.75" header="0.3" footer="0.3"/>
  <pageSetup paperSize="9" orientation="portrait" horizontalDpi="180" verticalDpi="180" r:id="rId1"/>
  <legacyDrawing r:id="rId2"/>
  <oleObjects>
    <oleObject progId="Equation.DSMT4" shapeId="1029" r:id="rId3"/>
    <oleObject progId="Equation.DSMT4" shapeId="1028" r:id="rId4"/>
    <oleObject progId="Equation.DSMT4" shapeId="1027" r:id="rId5"/>
    <oleObject progId="Equation.DSMT4" shapeId="1026" r:id="rId6"/>
    <oleObject progId="Equation.DSMT4" shapeId="1025" r:id="rId7"/>
    <oleObject progId="Equation.DSMT4" shapeId="1032" r:id="rId8"/>
    <oleObject progId="Equation.DSMT4" shapeId="1031" r:id="rId9"/>
    <oleObject progId="Equation.DSMT4" shapeId="1030" r:id="rId10"/>
    <oleObject progId="Equation.DSMT4" shapeId="1039" r:id="rId11"/>
    <oleObject progId="Equation.DSMT4" shapeId="1038" r:id="rId12"/>
    <oleObject progId="Equation.DSMT4" shapeId="1037" r:id="rId13"/>
    <oleObject progId="Equation.DSMT4" shapeId="1046" r:id="rId14"/>
    <oleObject progId="Equation.DSMT4" shapeId="1045" r:id="rId15"/>
    <oleObject progId="Equation.DSMT4" shapeId="1044" r:id="rId16"/>
    <oleObject progId="Equation.DSMT4" shapeId="1043" r:id="rId17"/>
    <oleObject progId="Equation.DSMT4" shapeId="1042" r:id="rId18"/>
    <oleObject progId="Equation.DSMT4" shapeId="1041" r:id="rId19"/>
    <oleObject progId="Equation.DSMT4" shapeId="1040" r:id="rId20"/>
    <oleObject progId="Equation.3" shapeId="1048" r:id="rId21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2011-05-05T12:03:53Z</dcterms:modified>
</cp:coreProperties>
</file>