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Лист1" sheetId="1" r:id="rId1"/>
    <sheet name="Лист2" sheetId="2" r:id="rId2"/>
    <sheet name="Лист3" sheetId="3" r:id="rId3"/>
  </sheets>
  <definedNames>
    <definedName name="solver_adj" localSheetId="1" hidden="1">Лист2!$H$18:$H$19</definedName>
    <definedName name="solver_adj" localSheetId="2" hidden="1">Лист3!$S$14:$S$17</definedName>
    <definedName name="solver_cvg" localSheetId="1" hidden="1">0.0001</definedName>
    <definedName name="solver_cvg" localSheetId="2" hidden="1">0.0001</definedName>
    <definedName name="solver_drv" localSheetId="1" hidden="1">1</definedName>
    <definedName name="solver_drv" localSheetId="2" hidden="1">1</definedName>
    <definedName name="solver_eng" localSheetId="1" hidden="1">1</definedName>
    <definedName name="solver_eng" localSheetId="2" hidden="1">1</definedName>
    <definedName name="solver_est" localSheetId="1" hidden="1">1</definedName>
    <definedName name="solver_est" localSheetId="2" hidden="1">1</definedName>
    <definedName name="solver_itr" localSheetId="1" hidden="1">2147483647</definedName>
    <definedName name="solver_itr" localSheetId="2" hidden="1">2147483647</definedName>
    <definedName name="solver_mip" localSheetId="1" hidden="1">2147483647</definedName>
    <definedName name="solver_mip" localSheetId="2" hidden="1">2147483647</definedName>
    <definedName name="solver_mni" localSheetId="1" hidden="1">30</definedName>
    <definedName name="solver_mni" localSheetId="2" hidden="1">30</definedName>
    <definedName name="solver_mrt" localSheetId="1" hidden="1">0.075</definedName>
    <definedName name="solver_mrt" localSheetId="2" hidden="1">0.075</definedName>
    <definedName name="solver_msl" localSheetId="1" hidden="1">2</definedName>
    <definedName name="solver_msl" localSheetId="2" hidden="1">2</definedName>
    <definedName name="solver_neg" localSheetId="1" hidden="1">1</definedName>
    <definedName name="solver_neg" localSheetId="2" hidden="1">2</definedName>
    <definedName name="solver_nod" localSheetId="1" hidden="1">2147483647</definedName>
    <definedName name="solver_nod" localSheetId="2" hidden="1">2147483647</definedName>
    <definedName name="solver_num" localSheetId="1" hidden="1">0</definedName>
    <definedName name="solver_num" localSheetId="2" hidden="1">0</definedName>
    <definedName name="solver_nwt" localSheetId="1" hidden="1">1</definedName>
    <definedName name="solver_nwt" localSheetId="2" hidden="1">1</definedName>
    <definedName name="solver_opt" localSheetId="1" hidden="1">Лист2!$L$18</definedName>
    <definedName name="solver_opt" localSheetId="2" hidden="1">Лист3!$V$14</definedName>
    <definedName name="solver_pre" localSheetId="1" hidden="1">0.000001</definedName>
    <definedName name="solver_pre" localSheetId="2" hidden="1">0.000001</definedName>
    <definedName name="solver_rbv" localSheetId="1" hidden="1">1</definedName>
    <definedName name="solver_rbv" localSheetId="2" hidden="1">1</definedName>
    <definedName name="solver_rlx" localSheetId="1" hidden="1">2</definedName>
    <definedName name="solver_rlx" localSheetId="2" hidden="1">2</definedName>
    <definedName name="solver_rsd" localSheetId="1" hidden="1">0</definedName>
    <definedName name="solver_rsd" localSheetId="2" hidden="1">0</definedName>
    <definedName name="solver_scl" localSheetId="1" hidden="1">1</definedName>
    <definedName name="solver_scl" localSheetId="2" hidden="1">1</definedName>
    <definedName name="solver_sho" localSheetId="1" hidden="1">2</definedName>
    <definedName name="solver_sho" localSheetId="2" hidden="1">2</definedName>
    <definedName name="solver_ssz" localSheetId="1" hidden="1">100</definedName>
    <definedName name="solver_ssz" localSheetId="2" hidden="1">100</definedName>
    <definedName name="solver_tim" localSheetId="1" hidden="1">2147483647</definedName>
    <definedName name="solver_tim" localSheetId="2" hidden="1">2147483647</definedName>
    <definedName name="solver_tol" localSheetId="1" hidden="1">0.01</definedName>
    <definedName name="solver_tol" localSheetId="2" hidden="1">0.01</definedName>
    <definedName name="solver_typ" localSheetId="1" hidden="1">2</definedName>
    <definedName name="solver_typ" localSheetId="2" hidden="1">2</definedName>
    <definedName name="solver_val" localSheetId="1" hidden="1">0</definedName>
    <definedName name="solver_val" localSheetId="2" hidden="1">0</definedName>
    <definedName name="solver_ver" localSheetId="1" hidden="1">3</definedName>
    <definedName name="solver_ver" localSheetId="2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2" i="3" l="1"/>
  <c r="V2" i="3" s="1"/>
  <c r="T2" i="3"/>
  <c r="T3" i="3"/>
  <c r="U3" i="3" s="1"/>
  <c r="V3" i="3" s="1"/>
  <c r="T4" i="3"/>
  <c r="U4" i="3" s="1"/>
  <c r="V4" i="3" s="1"/>
  <c r="T5" i="3"/>
  <c r="U5" i="3" s="1"/>
  <c r="V5" i="3" s="1"/>
  <c r="T6" i="3"/>
  <c r="U6" i="3" s="1"/>
  <c r="V6" i="3" s="1"/>
  <c r="T7" i="3"/>
  <c r="U7" i="3" s="1"/>
  <c r="V7" i="3" s="1"/>
  <c r="T8" i="3"/>
  <c r="U8" i="3" s="1"/>
  <c r="V8" i="3" s="1"/>
  <c r="T9" i="3"/>
  <c r="U9" i="3" s="1"/>
  <c r="V9" i="3" s="1"/>
  <c r="T10" i="3"/>
  <c r="U10" i="3" s="1"/>
  <c r="V10" i="3" s="1"/>
  <c r="T11" i="3"/>
  <c r="U11" i="3" s="1"/>
  <c r="V11" i="3" s="1"/>
  <c r="T12" i="3"/>
  <c r="U12" i="3" s="1"/>
  <c r="V12" i="3" s="1"/>
  <c r="T13" i="3"/>
  <c r="U13" i="3" s="1"/>
  <c r="V13" i="3" s="1"/>
  <c r="S13" i="3"/>
  <c r="R13" i="3"/>
  <c r="S12" i="3"/>
  <c r="R12" i="3"/>
  <c r="S11" i="3"/>
  <c r="R11" i="3"/>
  <c r="S10" i="3"/>
  <c r="R10" i="3"/>
  <c r="S9" i="3"/>
  <c r="R9" i="3"/>
  <c r="S8" i="3"/>
  <c r="R8" i="3"/>
  <c r="S7" i="3"/>
  <c r="R7" i="3"/>
  <c r="S6" i="3"/>
  <c r="R6" i="3"/>
  <c r="S5" i="3"/>
  <c r="R5" i="3"/>
  <c r="S4" i="3"/>
  <c r="R4" i="3"/>
  <c r="S3" i="3"/>
  <c r="R3" i="3"/>
  <c r="S2" i="3"/>
  <c r="R2" i="3"/>
  <c r="M3" i="3"/>
  <c r="M4" i="3"/>
  <c r="M5" i="3"/>
  <c r="M6" i="3"/>
  <c r="M7" i="3"/>
  <c r="M8" i="3"/>
  <c r="M9" i="3"/>
  <c r="M10" i="3"/>
  <c r="M11" i="3"/>
  <c r="M12" i="3"/>
  <c r="M13" i="3"/>
  <c r="M2" i="3"/>
  <c r="N3" i="3"/>
  <c r="O3" i="3" s="1"/>
  <c r="P3" i="3" s="1"/>
  <c r="N4" i="3"/>
  <c r="O4" i="3" s="1"/>
  <c r="P4" i="3" s="1"/>
  <c r="N5" i="3"/>
  <c r="O5" i="3" s="1"/>
  <c r="P5" i="3" s="1"/>
  <c r="N6" i="3"/>
  <c r="O6" i="3" s="1"/>
  <c r="P6" i="3" s="1"/>
  <c r="N7" i="3"/>
  <c r="O7" i="3" s="1"/>
  <c r="P7" i="3" s="1"/>
  <c r="N8" i="3"/>
  <c r="O8" i="3" s="1"/>
  <c r="P8" i="3" s="1"/>
  <c r="N9" i="3"/>
  <c r="O9" i="3" s="1"/>
  <c r="P9" i="3" s="1"/>
  <c r="N10" i="3"/>
  <c r="O10" i="3" s="1"/>
  <c r="P10" i="3" s="1"/>
  <c r="N11" i="3"/>
  <c r="O11" i="3" s="1"/>
  <c r="P11" i="3" s="1"/>
  <c r="N12" i="3"/>
  <c r="O12" i="3" s="1"/>
  <c r="P12" i="3" s="1"/>
  <c r="N13" i="3"/>
  <c r="O13" i="3" s="1"/>
  <c r="P13" i="3" s="1"/>
  <c r="N2" i="3"/>
  <c r="O2" i="3" s="1"/>
  <c r="P2" i="3" s="1"/>
  <c r="L3" i="3"/>
  <c r="L4" i="3"/>
  <c r="L5" i="3"/>
  <c r="L6" i="3"/>
  <c r="L7" i="3"/>
  <c r="L8" i="3"/>
  <c r="L9" i="3"/>
  <c r="L10" i="3"/>
  <c r="L11" i="3"/>
  <c r="L12" i="3"/>
  <c r="L13" i="3"/>
  <c r="L2" i="3"/>
  <c r="H3" i="3"/>
  <c r="H4" i="3"/>
  <c r="H5" i="3"/>
  <c r="H6" i="3"/>
  <c r="H7" i="3"/>
  <c r="H8" i="3"/>
  <c r="H9" i="3"/>
  <c r="H10" i="3"/>
  <c r="H11" i="3"/>
  <c r="H12" i="3"/>
  <c r="H13" i="3"/>
  <c r="H2" i="3"/>
  <c r="I3" i="3"/>
  <c r="J3" i="3" s="1"/>
  <c r="I4" i="3"/>
  <c r="J4" i="3" s="1"/>
  <c r="I5" i="3"/>
  <c r="J5" i="3" s="1"/>
  <c r="I6" i="3"/>
  <c r="J6" i="3" s="1"/>
  <c r="I7" i="3"/>
  <c r="J7" i="3" s="1"/>
  <c r="I8" i="3"/>
  <c r="J8" i="3" s="1"/>
  <c r="I9" i="3"/>
  <c r="J9" i="3" s="1"/>
  <c r="I10" i="3"/>
  <c r="J10" i="3" s="1"/>
  <c r="I11" i="3"/>
  <c r="J11" i="3" s="1"/>
  <c r="I12" i="3"/>
  <c r="J12" i="3" s="1"/>
  <c r="I13" i="3"/>
  <c r="J13" i="3" s="1"/>
  <c r="I2" i="3"/>
  <c r="J2" i="3" s="1"/>
  <c r="G13" i="3"/>
  <c r="F13" i="3"/>
  <c r="G12" i="3"/>
  <c r="F12" i="3"/>
  <c r="G11" i="3"/>
  <c r="F11" i="3"/>
  <c r="G10" i="3"/>
  <c r="F10" i="3"/>
  <c r="G9" i="3"/>
  <c r="F9" i="3"/>
  <c r="G8" i="3"/>
  <c r="F8" i="3"/>
  <c r="G7" i="3"/>
  <c r="F7" i="3"/>
  <c r="G6" i="3"/>
  <c r="F6" i="3"/>
  <c r="G5" i="3"/>
  <c r="F5" i="3"/>
  <c r="G4" i="3"/>
  <c r="F4" i="3"/>
  <c r="G3" i="3"/>
  <c r="F3" i="3"/>
  <c r="G2" i="3"/>
  <c r="F2" i="3"/>
  <c r="V14" i="3" l="1"/>
  <c r="P14" i="3"/>
  <c r="J14" i="3"/>
  <c r="H2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G23" i="2"/>
  <c r="G24" i="2"/>
  <c r="G25" i="2" s="1"/>
  <c r="G26" i="2" s="1"/>
  <c r="G27" i="2" s="1"/>
  <c r="G28" i="2" s="1"/>
  <c r="G29" i="2" s="1"/>
  <c r="G30" i="2" s="1"/>
  <c r="G31" i="2" s="1"/>
  <c r="G32" i="2" s="1"/>
  <c r="G33" i="2" s="1"/>
  <c r="G34" i="2" s="1"/>
  <c r="G35" i="2" s="1"/>
  <c r="G36" i="2" s="1"/>
  <c r="G22" i="2"/>
  <c r="H21" i="2"/>
  <c r="G37" i="2"/>
  <c r="G21" i="2"/>
  <c r="J3" i="2"/>
  <c r="K3" i="2" s="1"/>
  <c r="L3" i="2" s="1"/>
  <c r="J4" i="2"/>
  <c r="K4" i="2" s="1"/>
  <c r="L4" i="2" s="1"/>
  <c r="J5" i="2"/>
  <c r="K5" i="2" s="1"/>
  <c r="L5" i="2" s="1"/>
  <c r="J6" i="2"/>
  <c r="K6" i="2" s="1"/>
  <c r="L6" i="2" s="1"/>
  <c r="J7" i="2"/>
  <c r="K7" i="2" s="1"/>
  <c r="L7" i="2" s="1"/>
  <c r="J8" i="2"/>
  <c r="K8" i="2" s="1"/>
  <c r="L8" i="2" s="1"/>
  <c r="J9" i="2"/>
  <c r="K9" i="2" s="1"/>
  <c r="L9" i="2" s="1"/>
  <c r="J10" i="2"/>
  <c r="K10" i="2" s="1"/>
  <c r="L10" i="2" s="1"/>
  <c r="J11" i="2"/>
  <c r="K11" i="2" s="1"/>
  <c r="L11" i="2" s="1"/>
  <c r="J12" i="2"/>
  <c r="K12" i="2" s="1"/>
  <c r="L12" i="2" s="1"/>
  <c r="J13" i="2"/>
  <c r="K13" i="2" s="1"/>
  <c r="L13" i="2" s="1"/>
  <c r="J14" i="2"/>
  <c r="K14" i="2" s="1"/>
  <c r="L14" i="2" s="1"/>
  <c r="J15" i="2"/>
  <c r="K15" i="2" s="1"/>
  <c r="L15" i="2" s="1"/>
  <c r="J16" i="2"/>
  <c r="K16" i="2" s="1"/>
  <c r="L16" i="2" s="1"/>
  <c r="J17" i="2"/>
  <c r="K17" i="2" s="1"/>
  <c r="L17" i="2" s="1"/>
  <c r="J2" i="2"/>
  <c r="K2" i="2" s="1"/>
  <c r="L2" i="2" s="1"/>
  <c r="I17" i="2"/>
  <c r="H17" i="2"/>
  <c r="I16" i="2"/>
  <c r="H16" i="2"/>
  <c r="I15" i="2"/>
  <c r="H15" i="2"/>
  <c r="I14" i="2"/>
  <c r="H14" i="2"/>
  <c r="I13" i="2"/>
  <c r="H13" i="2"/>
  <c r="I12" i="2"/>
  <c r="H12" i="2"/>
  <c r="I11" i="2"/>
  <c r="H11" i="2"/>
  <c r="I10" i="2"/>
  <c r="H10" i="2"/>
  <c r="I9" i="2"/>
  <c r="H9" i="2"/>
  <c r="I8" i="2"/>
  <c r="H8" i="2"/>
  <c r="I7" i="2"/>
  <c r="H7" i="2"/>
  <c r="I6" i="2"/>
  <c r="H6" i="2"/>
  <c r="I5" i="2"/>
  <c r="H5" i="2"/>
  <c r="I4" i="2"/>
  <c r="H4" i="2"/>
  <c r="I3" i="2"/>
  <c r="H3" i="2"/>
  <c r="I2" i="2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20" i="1"/>
  <c r="G23" i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22" i="1"/>
  <c r="G21" i="1"/>
  <c r="F20" i="1"/>
  <c r="G36" i="1"/>
  <c r="G20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2" i="1"/>
  <c r="N6" i="1" a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K6" i="1" a="1"/>
  <c r="K6" i="1"/>
  <c r="L6" i="1"/>
  <c r="K7" i="1"/>
  <c r="L7" i="1"/>
  <c r="F21" i="2" l="1"/>
  <c r="L18" i="2"/>
  <c r="Z3" i="1"/>
  <c r="Y3" i="1"/>
  <c r="X3" i="1"/>
  <c r="W3" i="1"/>
  <c r="V3" i="1"/>
  <c r="U3" i="1"/>
  <c r="T3" i="1"/>
  <c r="S3" i="1"/>
  <c r="R3" i="1"/>
  <c r="Q3" i="1"/>
  <c r="P3" i="1"/>
  <c r="O3" i="1"/>
  <c r="N3" i="1"/>
  <c r="M3" i="1"/>
  <c r="L3" i="1"/>
  <c r="K3" i="1"/>
  <c r="H3" i="1"/>
  <c r="I3" i="1"/>
  <c r="H4" i="1"/>
  <c r="I4" i="1"/>
  <c r="H5" i="1"/>
  <c r="I5" i="1"/>
  <c r="H6" i="1"/>
  <c r="I6" i="1"/>
  <c r="H7" i="1"/>
  <c r="I7" i="1"/>
  <c r="H8" i="1"/>
  <c r="I8" i="1"/>
  <c r="H9" i="1"/>
  <c r="I9" i="1"/>
  <c r="H10" i="1"/>
  <c r="I10" i="1"/>
  <c r="H11" i="1"/>
  <c r="I11" i="1"/>
  <c r="H12" i="1"/>
  <c r="I12" i="1"/>
  <c r="H13" i="1"/>
  <c r="I13" i="1"/>
  <c r="H14" i="1"/>
  <c r="I14" i="1"/>
  <c r="H15" i="1"/>
  <c r="I15" i="1"/>
  <c r="H16" i="1"/>
  <c r="I16" i="1"/>
  <c r="H17" i="1"/>
  <c r="I17" i="1"/>
  <c r="H2" i="1"/>
  <c r="I2" i="1"/>
  <c r="K9" i="1" l="1" a="1"/>
  <c r="K10" i="1" s="1"/>
  <c r="L10" i="1" l="1"/>
  <c r="K9" i="1"/>
  <c r="L9" i="1"/>
  <c r="N10" i="1" l="1" a="1"/>
  <c r="N11" i="1" s="1"/>
  <c r="N10" i="1" l="1"/>
</calcChain>
</file>

<file path=xl/sharedStrings.xml><?xml version="1.0" encoding="utf-8"?>
<sst xmlns="http://schemas.openxmlformats.org/spreadsheetml/2006/main" count="88" uniqueCount="44">
  <si>
    <t>Откуда</t>
  </si>
  <si>
    <t>куда</t>
  </si>
  <si>
    <t>Расстояние</t>
  </si>
  <si>
    <t>цена билета 01.10.2022</t>
  </si>
  <si>
    <t>Волгоград</t>
  </si>
  <si>
    <t>Екатеринбург</t>
  </si>
  <si>
    <t>Москва</t>
  </si>
  <si>
    <t>Новосибирск</t>
  </si>
  <si>
    <t>Омск</t>
  </si>
  <si>
    <t>Самара</t>
  </si>
  <si>
    <t>Санкт-Петербург</t>
  </si>
  <si>
    <t>Уфа</t>
  </si>
  <si>
    <t>Челябинск</t>
  </si>
  <si>
    <t>Архангельск</t>
  </si>
  <si>
    <t>Астрахань</t>
  </si>
  <si>
    <t>Барнаул</t>
  </si>
  <si>
    <t>Белоярский</t>
  </si>
  <si>
    <t>Благовещенск</t>
  </si>
  <si>
    <t>Великий</t>
  </si>
  <si>
    <t>x</t>
  </si>
  <si>
    <t>X^T*X</t>
  </si>
  <si>
    <t>(X^T*X)-1</t>
  </si>
  <si>
    <t>X^T</t>
  </si>
  <si>
    <t>(X^T*X)^(-1) * X^T * y</t>
  </si>
  <si>
    <t>x расстояние</t>
  </si>
  <si>
    <t>y цена</t>
  </si>
  <si>
    <t>a*x+b</t>
  </si>
  <si>
    <t xml:space="preserve"> (X^T*X)^(-1) *X^T </t>
  </si>
  <si>
    <t>Для графика</t>
  </si>
  <si>
    <t>шаг</t>
  </si>
  <si>
    <t>a0</t>
  </si>
  <si>
    <t>a1</t>
  </si>
  <si>
    <t>h(x)</t>
  </si>
  <si>
    <t>h(x)-y</t>
  </si>
  <si>
    <t>(h(x)-y)^2</t>
  </si>
  <si>
    <t>a0 =</t>
  </si>
  <si>
    <t>a1=</t>
  </si>
  <si>
    <t>a2</t>
  </si>
  <si>
    <t>f - y</t>
  </si>
  <si>
    <t>(f - y)^2</t>
  </si>
  <si>
    <t>f2_square</t>
  </si>
  <si>
    <t>f3_qubic</t>
  </si>
  <si>
    <t>a3</t>
  </si>
  <si>
    <t>f -y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</si>
</sst>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 applyAlignment="1">
      <alignment horizontal="left" vertical="center" wrapText="1" indent="1"/>
    </xf>
    <xf numFmtId="0" fontId="0" fillId="0" borderId="0" xfId="0" applyAlignment="1"/>
    <xf numFmtId="0" fontId="0" fillId="2" borderId="0" xfId="0" applyFill="1"/>
    <xf numFmtId="0" fontId="0" fillId="0" borderId="0" xfId="0" applyAlignment="1">
      <alignment horizontal="center"/>
    </xf>
    <xf numFmtId="0" fontId="0" fillId="0" borderId="1" xfId="0" applyBorder="1" applyAlignme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Fill="1" applyBorder="1"/>
    <xf numFmtId="0" fontId="0" fillId="0" borderId="3" xfId="0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1223600174978128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Лист1!$H$2:$H$17</c:f>
              <c:numCache>
                <c:formatCode>General</c:formatCode>
                <c:ptCount val="16"/>
                <c:pt idx="0">
                  <c:v>11</c:v>
                </c:pt>
                <c:pt idx="1">
                  <c:v>9.5</c:v>
                </c:pt>
                <c:pt idx="2">
                  <c:v>8.1</c:v>
                </c:pt>
                <c:pt idx="3">
                  <c:v>25</c:v>
                </c:pt>
                <c:pt idx="4">
                  <c:v>19</c:v>
                </c:pt>
                <c:pt idx="5">
                  <c:v>3.6</c:v>
                </c:pt>
                <c:pt idx="6">
                  <c:v>15</c:v>
                </c:pt>
                <c:pt idx="7">
                  <c:v>5.3</c:v>
                </c:pt>
                <c:pt idx="8">
                  <c:v>9.5</c:v>
                </c:pt>
                <c:pt idx="9">
                  <c:v>15</c:v>
                </c:pt>
                <c:pt idx="10">
                  <c:v>14</c:v>
                </c:pt>
                <c:pt idx="11">
                  <c:v>27</c:v>
                </c:pt>
                <c:pt idx="12">
                  <c:v>27</c:v>
                </c:pt>
                <c:pt idx="13">
                  <c:v>70</c:v>
                </c:pt>
                <c:pt idx="14">
                  <c:v>34</c:v>
                </c:pt>
                <c:pt idx="15">
                  <c:v>13</c:v>
                </c:pt>
              </c:numCache>
            </c:numRef>
          </c:xVal>
          <c:yVal>
            <c:numRef>
              <c:f>Лист1!$I$2:$I$17</c:f>
              <c:numCache>
                <c:formatCode>General</c:formatCode>
                <c:ptCount val="16"/>
                <c:pt idx="0">
                  <c:v>57.41</c:v>
                </c:pt>
                <c:pt idx="1">
                  <c:v>40.6</c:v>
                </c:pt>
                <c:pt idx="2">
                  <c:v>57.2</c:v>
                </c:pt>
                <c:pt idx="3">
                  <c:v>122.49</c:v>
                </c:pt>
                <c:pt idx="4">
                  <c:v>63.5</c:v>
                </c:pt>
                <c:pt idx="5">
                  <c:v>37.409999999999997</c:v>
                </c:pt>
                <c:pt idx="6">
                  <c:v>42.75</c:v>
                </c:pt>
                <c:pt idx="7">
                  <c:v>41.3</c:v>
                </c:pt>
                <c:pt idx="8">
                  <c:v>44.89</c:v>
                </c:pt>
                <c:pt idx="9">
                  <c:v>47.9</c:v>
                </c:pt>
                <c:pt idx="10">
                  <c:v>59.46</c:v>
                </c:pt>
                <c:pt idx="11">
                  <c:v>67.790000000000006</c:v>
                </c:pt>
                <c:pt idx="12">
                  <c:v>67.790000000000006</c:v>
                </c:pt>
                <c:pt idx="13">
                  <c:v>124.51</c:v>
                </c:pt>
                <c:pt idx="14">
                  <c:v>99.7</c:v>
                </c:pt>
                <c:pt idx="15">
                  <c:v>43.63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01-48BD-80A7-ADA18BC699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2659024"/>
        <c:axId val="412659352"/>
      </c:scatterChart>
      <c:scatterChart>
        <c:scatterStyle val="smoothMarker"/>
        <c:varyColors val="0"/>
        <c:ser>
          <c:idx val="1"/>
          <c:order val="1"/>
          <c:tx>
            <c:v>Прямая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Лист1!$G$20:$G$36</c:f>
              <c:numCache>
                <c:formatCode>General</c:formatCode>
                <c:ptCount val="17"/>
                <c:pt idx="0">
                  <c:v>3.6</c:v>
                </c:pt>
                <c:pt idx="1">
                  <c:v>7.75</c:v>
                </c:pt>
                <c:pt idx="2">
                  <c:v>11.9</c:v>
                </c:pt>
                <c:pt idx="3">
                  <c:v>16.05</c:v>
                </c:pt>
                <c:pt idx="4">
                  <c:v>20.200000000000003</c:v>
                </c:pt>
                <c:pt idx="5">
                  <c:v>24.35</c:v>
                </c:pt>
                <c:pt idx="6">
                  <c:v>28.5</c:v>
                </c:pt>
                <c:pt idx="7">
                  <c:v>32.65</c:v>
                </c:pt>
                <c:pt idx="8">
                  <c:v>36.799999999999997</c:v>
                </c:pt>
                <c:pt idx="9">
                  <c:v>40.949999999999996</c:v>
                </c:pt>
                <c:pt idx="10">
                  <c:v>45.099999999999994</c:v>
                </c:pt>
                <c:pt idx="11">
                  <c:v>49.249999999999993</c:v>
                </c:pt>
                <c:pt idx="12">
                  <c:v>53.399999999999991</c:v>
                </c:pt>
                <c:pt idx="13">
                  <c:v>57.54999999999999</c:v>
                </c:pt>
                <c:pt idx="14">
                  <c:v>61.699999999999989</c:v>
                </c:pt>
                <c:pt idx="15">
                  <c:v>65.849999999999994</c:v>
                </c:pt>
                <c:pt idx="16">
                  <c:v>70</c:v>
                </c:pt>
              </c:numCache>
            </c:numRef>
          </c:xVal>
          <c:yVal>
            <c:numRef>
              <c:f>Лист1!$H$20:$H$36</c:f>
              <c:numCache>
                <c:formatCode>General</c:formatCode>
                <c:ptCount val="17"/>
                <c:pt idx="0">
                  <c:v>41.268892366394446</c:v>
                </c:pt>
                <c:pt idx="1">
                  <c:v>47.250434423042627</c:v>
                </c:pt>
                <c:pt idx="2">
                  <c:v>53.231976479690807</c:v>
                </c:pt>
                <c:pt idx="3">
                  <c:v>59.213518536338988</c:v>
                </c:pt>
                <c:pt idx="4">
                  <c:v>65.195060592987176</c:v>
                </c:pt>
                <c:pt idx="5">
                  <c:v>71.176602649635356</c:v>
                </c:pt>
                <c:pt idx="6">
                  <c:v>77.158144706283537</c:v>
                </c:pt>
                <c:pt idx="7">
                  <c:v>83.139686762931703</c:v>
                </c:pt>
                <c:pt idx="8">
                  <c:v>89.121228819579883</c:v>
                </c:pt>
                <c:pt idx="9">
                  <c:v>95.10277087622805</c:v>
                </c:pt>
                <c:pt idx="10">
                  <c:v>101.08431293287623</c:v>
                </c:pt>
                <c:pt idx="11">
                  <c:v>107.06585498952441</c:v>
                </c:pt>
                <c:pt idx="12">
                  <c:v>113.04739704617259</c:v>
                </c:pt>
                <c:pt idx="13">
                  <c:v>119.02893910282077</c:v>
                </c:pt>
                <c:pt idx="14">
                  <c:v>125.01048115946895</c:v>
                </c:pt>
                <c:pt idx="15">
                  <c:v>130.99202321611713</c:v>
                </c:pt>
                <c:pt idx="16">
                  <c:v>136.97356527276531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65A-4662-89BB-CC17DF81AF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5827696"/>
        <c:axId val="415834256"/>
      </c:scatterChart>
      <c:valAx>
        <c:axId val="412659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2659352"/>
        <c:crosses val="autoZero"/>
        <c:crossBetween val="midCat"/>
      </c:valAx>
      <c:valAx>
        <c:axId val="412659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2659024"/>
        <c:crosses val="autoZero"/>
        <c:crossBetween val="midCat"/>
      </c:valAx>
      <c:valAx>
        <c:axId val="41583425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5827696"/>
        <c:crosses val="max"/>
        <c:crossBetween val="midCat"/>
      </c:valAx>
      <c:valAx>
        <c:axId val="415827696"/>
        <c:scaling>
          <c:orientation val="minMax"/>
        </c:scaling>
        <c:delete val="0"/>
        <c:axPos val="t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5834256"/>
        <c:crosses val="max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1"/>
          <c:tx>
            <c:v>Прямая численная 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Лист2!$G$21:$G$37</c:f>
              <c:numCache>
                <c:formatCode>General</c:formatCode>
                <c:ptCount val="17"/>
                <c:pt idx="0">
                  <c:v>3.6</c:v>
                </c:pt>
                <c:pt idx="1">
                  <c:v>7.75</c:v>
                </c:pt>
                <c:pt idx="2">
                  <c:v>11.9</c:v>
                </c:pt>
                <c:pt idx="3">
                  <c:v>16.05</c:v>
                </c:pt>
                <c:pt idx="4">
                  <c:v>20.200000000000003</c:v>
                </c:pt>
                <c:pt idx="5">
                  <c:v>24.35</c:v>
                </c:pt>
                <c:pt idx="6">
                  <c:v>28.5</c:v>
                </c:pt>
                <c:pt idx="7">
                  <c:v>32.65</c:v>
                </c:pt>
                <c:pt idx="8">
                  <c:v>36.799999999999997</c:v>
                </c:pt>
                <c:pt idx="9">
                  <c:v>40.949999999999996</c:v>
                </c:pt>
                <c:pt idx="10">
                  <c:v>45.099999999999994</c:v>
                </c:pt>
                <c:pt idx="11">
                  <c:v>49.249999999999993</c:v>
                </c:pt>
                <c:pt idx="12">
                  <c:v>53.399999999999991</c:v>
                </c:pt>
                <c:pt idx="13">
                  <c:v>57.54999999999999</c:v>
                </c:pt>
                <c:pt idx="14">
                  <c:v>61.699999999999989</c:v>
                </c:pt>
                <c:pt idx="15">
                  <c:v>65.849999999999994</c:v>
                </c:pt>
                <c:pt idx="16">
                  <c:v>70</c:v>
                </c:pt>
              </c:numCache>
            </c:numRef>
          </c:xVal>
          <c:yVal>
            <c:numRef>
              <c:f>Лист2!$H$21:$H$37</c:f>
              <c:numCache>
                <c:formatCode>General</c:formatCode>
                <c:ptCount val="17"/>
                <c:pt idx="0">
                  <c:v>41.268894775009514</c:v>
                </c:pt>
                <c:pt idx="1">
                  <c:v>47.250436418756323</c:v>
                </c:pt>
                <c:pt idx="2">
                  <c:v>53.231978062503138</c:v>
                </c:pt>
                <c:pt idx="3">
                  <c:v>59.213519706249947</c:v>
                </c:pt>
                <c:pt idx="4">
                  <c:v>65.195061349996763</c:v>
                </c:pt>
                <c:pt idx="5">
                  <c:v>71.176602993743572</c:v>
                </c:pt>
                <c:pt idx="6">
                  <c:v>77.158144637490381</c:v>
                </c:pt>
                <c:pt idx="7">
                  <c:v>83.139686281237189</c:v>
                </c:pt>
                <c:pt idx="8">
                  <c:v>89.121227924983998</c:v>
                </c:pt>
                <c:pt idx="9">
                  <c:v>95.102769568730807</c:v>
                </c:pt>
                <c:pt idx="10">
                  <c:v>101.08431121247762</c:v>
                </c:pt>
                <c:pt idx="11">
                  <c:v>107.06585285622444</c:v>
                </c:pt>
                <c:pt idx="12">
                  <c:v>113.04739449997123</c:v>
                </c:pt>
                <c:pt idx="13">
                  <c:v>119.02893614371806</c:v>
                </c:pt>
                <c:pt idx="14">
                  <c:v>125.01047778746485</c:v>
                </c:pt>
                <c:pt idx="15">
                  <c:v>130.99201943121167</c:v>
                </c:pt>
                <c:pt idx="16">
                  <c:v>136.9735610749585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0B3-4850-81EA-D1DEAD1834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5557160"/>
        <c:axId val="475561096"/>
      </c:scatterChar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Лист2!$H$2:$H$17</c:f>
              <c:numCache>
                <c:formatCode>General</c:formatCode>
                <c:ptCount val="16"/>
                <c:pt idx="0">
                  <c:v>11</c:v>
                </c:pt>
                <c:pt idx="1">
                  <c:v>9.5</c:v>
                </c:pt>
                <c:pt idx="2">
                  <c:v>8.1</c:v>
                </c:pt>
                <c:pt idx="3">
                  <c:v>25</c:v>
                </c:pt>
                <c:pt idx="4">
                  <c:v>19</c:v>
                </c:pt>
                <c:pt idx="5">
                  <c:v>3.6</c:v>
                </c:pt>
                <c:pt idx="6">
                  <c:v>15</c:v>
                </c:pt>
                <c:pt idx="7">
                  <c:v>5.3</c:v>
                </c:pt>
                <c:pt idx="8">
                  <c:v>9.5</c:v>
                </c:pt>
                <c:pt idx="9">
                  <c:v>15</c:v>
                </c:pt>
                <c:pt idx="10">
                  <c:v>14</c:v>
                </c:pt>
                <c:pt idx="11">
                  <c:v>27</c:v>
                </c:pt>
                <c:pt idx="12">
                  <c:v>27</c:v>
                </c:pt>
                <c:pt idx="13">
                  <c:v>70</c:v>
                </c:pt>
                <c:pt idx="14">
                  <c:v>34</c:v>
                </c:pt>
                <c:pt idx="15">
                  <c:v>13</c:v>
                </c:pt>
              </c:numCache>
            </c:numRef>
          </c:xVal>
          <c:yVal>
            <c:numRef>
              <c:f>Лист2!$I$2:$I$17</c:f>
              <c:numCache>
                <c:formatCode>General</c:formatCode>
                <c:ptCount val="16"/>
                <c:pt idx="0">
                  <c:v>57.41</c:v>
                </c:pt>
                <c:pt idx="1">
                  <c:v>40.6</c:v>
                </c:pt>
                <c:pt idx="2">
                  <c:v>57.2</c:v>
                </c:pt>
                <c:pt idx="3">
                  <c:v>122.49</c:v>
                </c:pt>
                <c:pt idx="4">
                  <c:v>63.5</c:v>
                </c:pt>
                <c:pt idx="5">
                  <c:v>37.409999999999997</c:v>
                </c:pt>
                <c:pt idx="6">
                  <c:v>42.75</c:v>
                </c:pt>
                <c:pt idx="7">
                  <c:v>41.3</c:v>
                </c:pt>
                <c:pt idx="8">
                  <c:v>44.89</c:v>
                </c:pt>
                <c:pt idx="9">
                  <c:v>47.9</c:v>
                </c:pt>
                <c:pt idx="10">
                  <c:v>59.46</c:v>
                </c:pt>
                <c:pt idx="11">
                  <c:v>67.790000000000006</c:v>
                </c:pt>
                <c:pt idx="12">
                  <c:v>67.790000000000006</c:v>
                </c:pt>
                <c:pt idx="13">
                  <c:v>124.51</c:v>
                </c:pt>
                <c:pt idx="14">
                  <c:v>99.7</c:v>
                </c:pt>
                <c:pt idx="15">
                  <c:v>43.63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B3-4850-81EA-D1DEAD1834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5557160"/>
        <c:axId val="475561096"/>
      </c:scatterChart>
      <c:valAx>
        <c:axId val="475557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5561096"/>
        <c:crosses val="autoZero"/>
        <c:crossBetween val="midCat"/>
      </c:valAx>
      <c:valAx>
        <c:axId val="475561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5557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119061</xdr:colOff>
      <xdr:row>13</xdr:row>
      <xdr:rowOff>128588</xdr:rowOff>
    </xdr:from>
    <xdr:to>
      <xdr:col>20</xdr:col>
      <xdr:colOff>130968</xdr:colOff>
      <xdr:row>28</xdr:row>
      <xdr:rowOff>14288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95250</xdr:colOff>
      <xdr:row>19</xdr:row>
      <xdr:rowOff>66675</xdr:rowOff>
    </xdr:from>
    <xdr:to>
      <xdr:col>15</xdr:col>
      <xdr:colOff>400050</xdr:colOff>
      <xdr:row>33</xdr:row>
      <xdr:rowOff>142875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4"/>
  <sheetViews>
    <sheetView zoomScale="80" zoomScaleNormal="80" workbookViewId="0">
      <selection activeCell="F19" sqref="F19:H36"/>
    </sheetView>
  </sheetViews>
  <sheetFormatPr defaultRowHeight="15" x14ac:dyDescent="0.25"/>
  <cols>
    <col min="1" max="1" width="19.5703125" customWidth="1"/>
    <col min="2" max="2" width="17.7109375" customWidth="1"/>
    <col min="3" max="3" width="14.28515625" customWidth="1"/>
    <col min="4" max="4" width="25.28515625" customWidth="1"/>
    <col min="10" max="10" width="12.7109375" bestFit="1" customWidth="1"/>
    <col min="14" max="14" width="13.85546875" bestFit="1" customWidth="1"/>
    <col min="15" max="17" width="9.28515625" bestFit="1" customWidth="1"/>
    <col min="18" max="18" width="13.7109375" bestFit="1" customWidth="1"/>
    <col min="19" max="29" width="9.2851562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G1" s="2" t="s">
        <v>19</v>
      </c>
      <c r="H1" s="2" t="s">
        <v>24</v>
      </c>
      <c r="I1" t="s">
        <v>25</v>
      </c>
      <c r="J1" t="s">
        <v>26</v>
      </c>
      <c r="K1" s="4" t="s">
        <v>22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9" x14ac:dyDescent="0.25">
      <c r="B2" t="s">
        <v>4</v>
      </c>
      <c r="C2">
        <v>1100</v>
      </c>
      <c r="D2">
        <v>5741</v>
      </c>
      <c r="G2">
        <v>1</v>
      </c>
      <c r="H2">
        <f xml:space="preserve"> C2/100</f>
        <v>11</v>
      </c>
      <c r="I2">
        <f xml:space="preserve"> D2/100</f>
        <v>57.41</v>
      </c>
      <c r="J2">
        <f xml:space="preserve"> $N$11*H2+$N$10</f>
        <v>51.934774587887588</v>
      </c>
      <c r="K2">
        <v>1</v>
      </c>
      <c r="L2" s="2">
        <v>1</v>
      </c>
      <c r="M2">
        <v>1</v>
      </c>
      <c r="N2">
        <v>1</v>
      </c>
      <c r="O2" s="2">
        <v>1</v>
      </c>
      <c r="P2">
        <v>1</v>
      </c>
      <c r="Q2">
        <v>1</v>
      </c>
      <c r="R2" s="2">
        <v>1</v>
      </c>
      <c r="S2">
        <v>1</v>
      </c>
      <c r="T2">
        <v>1</v>
      </c>
      <c r="U2" s="2">
        <v>1</v>
      </c>
      <c r="V2">
        <v>1</v>
      </c>
      <c r="W2">
        <v>1</v>
      </c>
      <c r="X2" s="2">
        <v>1</v>
      </c>
      <c r="Y2" s="2">
        <v>1</v>
      </c>
      <c r="Z2" s="2">
        <v>1</v>
      </c>
    </row>
    <row r="3" spans="1:29" x14ac:dyDescent="0.25">
      <c r="B3" t="s">
        <v>5</v>
      </c>
      <c r="C3">
        <v>950</v>
      </c>
      <c r="D3">
        <v>4060</v>
      </c>
      <c r="G3" s="2">
        <v>1</v>
      </c>
      <c r="H3">
        <f t="shared" ref="H3:H17" si="0" xml:space="preserve"> C3/100</f>
        <v>9.5</v>
      </c>
      <c r="I3">
        <f t="shared" ref="I3:I17" si="1" xml:space="preserve"> D3/100</f>
        <v>40.6</v>
      </c>
      <c r="J3">
        <f t="shared" ref="J3:J17" si="2" xml:space="preserve"> $N$11*H3+$N$10</f>
        <v>49.772771434882223</v>
      </c>
      <c r="K3">
        <f>H2</f>
        <v>11</v>
      </c>
      <c r="L3">
        <f>H3</f>
        <v>9.5</v>
      </c>
      <c r="M3">
        <f>H4</f>
        <v>8.1</v>
      </c>
      <c r="N3">
        <f>H5</f>
        <v>25</v>
      </c>
      <c r="O3">
        <f>H6</f>
        <v>19</v>
      </c>
      <c r="P3">
        <f>H7</f>
        <v>3.6</v>
      </c>
      <c r="Q3">
        <f>H8</f>
        <v>15</v>
      </c>
      <c r="R3">
        <f>H9</f>
        <v>5.3</v>
      </c>
      <c r="S3">
        <f>H10</f>
        <v>9.5</v>
      </c>
      <c r="T3">
        <f>H11</f>
        <v>15</v>
      </c>
      <c r="U3">
        <f>H12</f>
        <v>14</v>
      </c>
      <c r="V3">
        <f>H13</f>
        <v>27</v>
      </c>
      <c r="W3">
        <f>H14</f>
        <v>27</v>
      </c>
      <c r="X3">
        <f>H15</f>
        <v>70</v>
      </c>
      <c r="Y3">
        <f>H16</f>
        <v>34</v>
      </c>
      <c r="Z3">
        <f>H17</f>
        <v>13</v>
      </c>
    </row>
    <row r="4" spans="1:29" x14ac:dyDescent="0.25">
      <c r="B4" t="s">
        <v>6</v>
      </c>
      <c r="C4">
        <v>810</v>
      </c>
      <c r="D4">
        <v>5720</v>
      </c>
      <c r="G4">
        <v>1</v>
      </c>
      <c r="H4">
        <f t="shared" si="0"/>
        <v>8.1</v>
      </c>
      <c r="I4">
        <f t="shared" si="1"/>
        <v>57.2</v>
      </c>
      <c r="J4">
        <f t="shared" si="2"/>
        <v>47.754901825410549</v>
      </c>
    </row>
    <row r="5" spans="1:29" x14ac:dyDescent="0.25">
      <c r="B5" t="s">
        <v>7</v>
      </c>
      <c r="C5">
        <v>2500</v>
      </c>
      <c r="D5">
        <v>12249</v>
      </c>
      <c r="G5">
        <v>1</v>
      </c>
      <c r="H5">
        <f t="shared" si="0"/>
        <v>25</v>
      </c>
      <c r="I5">
        <f t="shared" si="1"/>
        <v>122.49</v>
      </c>
      <c r="J5">
        <f t="shared" si="2"/>
        <v>72.113470682604344</v>
      </c>
      <c r="K5" s="4" t="s">
        <v>20</v>
      </c>
      <c r="L5" s="4"/>
      <c r="N5" s="4" t="s">
        <v>27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29" x14ac:dyDescent="0.25">
      <c r="B6" t="s">
        <v>8</v>
      </c>
      <c r="C6">
        <v>1900</v>
      </c>
      <c r="D6">
        <v>6350</v>
      </c>
      <c r="G6" s="2">
        <v>1</v>
      </c>
      <c r="H6">
        <f t="shared" si="0"/>
        <v>19</v>
      </c>
      <c r="I6">
        <f t="shared" si="1"/>
        <v>63.5</v>
      </c>
      <c r="J6">
        <f t="shared" si="2"/>
        <v>63.465458070582876</v>
      </c>
      <c r="K6">
        <f t="array" ref="K6:L7" xml:space="preserve"> MMULT(K2:Z3,G2:H17)</f>
        <v>16</v>
      </c>
      <c r="L6">
        <v>306</v>
      </c>
      <c r="N6">
        <f t="array" ref="N6:AC7" xml:space="preserve"> MMULT(K9:L10,K2:Z3)</f>
        <v>0.10264317692738917</v>
      </c>
      <c r="O6">
        <v>0.11005422497552256</v>
      </c>
      <c r="P6">
        <v>0.11697120315378037</v>
      </c>
      <c r="Q6">
        <v>3.3473395144810902E-2</v>
      </c>
      <c r="R6">
        <v>6.3117587337344447E-2</v>
      </c>
      <c r="S6">
        <v>0.13920434729818054</v>
      </c>
      <c r="T6">
        <v>8.2880382132366801E-2</v>
      </c>
      <c r="U6">
        <v>0.13080515951029603</v>
      </c>
      <c r="V6">
        <v>0.11005422497552256</v>
      </c>
      <c r="W6">
        <v>8.2880382132366801E-2</v>
      </c>
      <c r="X6">
        <v>8.7821080831122389E-2</v>
      </c>
      <c r="Y6">
        <v>2.3591997747299726E-2</v>
      </c>
      <c r="Z6">
        <v>2.3591997747299726E-2</v>
      </c>
      <c r="AA6">
        <v>-0.18885804629919067</v>
      </c>
      <c r="AB6">
        <v>-1.0992893143989407E-2</v>
      </c>
      <c r="AC6">
        <v>9.2761779529877977E-2</v>
      </c>
    </row>
    <row r="7" spans="1:29" x14ac:dyDescent="0.25">
      <c r="B7" t="s">
        <v>9</v>
      </c>
      <c r="C7">
        <v>360</v>
      </c>
      <c r="D7">
        <v>3741</v>
      </c>
      <c r="G7">
        <v>1</v>
      </c>
      <c r="H7">
        <f t="shared" si="0"/>
        <v>3.6</v>
      </c>
      <c r="I7">
        <f t="shared" si="1"/>
        <v>37.409999999999997</v>
      </c>
      <c r="J7">
        <f t="shared" si="2"/>
        <v>41.268892366394446</v>
      </c>
      <c r="K7">
        <v>306</v>
      </c>
      <c r="L7">
        <v>9723.16</v>
      </c>
      <c r="N7">
        <v>-2.0989896432621787E-3</v>
      </c>
      <c r="O7">
        <v>-2.4864954235567348E-3</v>
      </c>
      <c r="P7">
        <v>-2.8481674851649876E-3</v>
      </c>
      <c r="Q7">
        <v>1.5177309728203444E-3</v>
      </c>
      <c r="R7">
        <v>-3.2292148357879538E-5</v>
      </c>
      <c r="S7">
        <v>-4.0106848260486553E-3</v>
      </c>
      <c r="T7">
        <v>-1.0656408958100291E-3</v>
      </c>
      <c r="U7">
        <v>-3.5715116083814922E-3</v>
      </c>
      <c r="V7">
        <v>-2.4864954235567348E-3</v>
      </c>
      <c r="W7">
        <v>-1.0656408958100291E-3</v>
      </c>
      <c r="X7">
        <v>-1.3239780826730667E-3</v>
      </c>
      <c r="Y7">
        <v>2.0344053465464196E-3</v>
      </c>
      <c r="Z7">
        <v>2.0344053465464196E-3</v>
      </c>
      <c r="AA7">
        <v>1.3142904381657028E-2</v>
      </c>
      <c r="AB7">
        <v>3.8427656545876807E-3</v>
      </c>
      <c r="AC7">
        <v>-1.5823152695361043E-3</v>
      </c>
    </row>
    <row r="8" spans="1:29" x14ac:dyDescent="0.25">
      <c r="B8" t="s">
        <v>10</v>
      </c>
      <c r="C8">
        <v>1500</v>
      </c>
      <c r="D8">
        <v>4275</v>
      </c>
      <c r="G8">
        <v>1</v>
      </c>
      <c r="H8">
        <f t="shared" si="0"/>
        <v>15</v>
      </c>
      <c r="I8">
        <f t="shared" si="1"/>
        <v>42.75</v>
      </c>
      <c r="J8">
        <f t="shared" si="2"/>
        <v>57.700116329235229</v>
      </c>
      <c r="K8" s="4" t="s">
        <v>21</v>
      </c>
      <c r="L8" s="4"/>
    </row>
    <row r="9" spans="1:29" x14ac:dyDescent="0.25">
      <c r="B9" t="s">
        <v>11</v>
      </c>
      <c r="C9">
        <v>530</v>
      </c>
      <c r="D9">
        <v>4130</v>
      </c>
      <c r="G9" s="2">
        <v>1</v>
      </c>
      <c r="H9">
        <f t="shared" si="0"/>
        <v>5.3</v>
      </c>
      <c r="I9">
        <f t="shared" si="1"/>
        <v>41.3</v>
      </c>
      <c r="J9">
        <f t="shared" si="2"/>
        <v>43.719162606467194</v>
      </c>
      <c r="K9">
        <f t="array" ref="K9:L10" xml:space="preserve"> MINVERSE(K6:L7)</f>
        <v>0.15699086261370065</v>
      </c>
      <c r="L9">
        <v>-4.9406986987555902E-3</v>
      </c>
      <c r="N9" t="s">
        <v>23</v>
      </c>
    </row>
    <row r="10" spans="1:29" x14ac:dyDescent="0.25">
      <c r="B10" t="s">
        <v>12</v>
      </c>
      <c r="C10">
        <v>950</v>
      </c>
      <c r="D10">
        <v>4489</v>
      </c>
      <c r="G10">
        <v>1</v>
      </c>
      <c r="H10">
        <f t="shared" si="0"/>
        <v>9.5</v>
      </c>
      <c r="I10">
        <f t="shared" si="1"/>
        <v>44.89</v>
      </c>
      <c r="J10">
        <f t="shared" si="2"/>
        <v>49.772771434882223</v>
      </c>
      <c r="K10">
        <v>-4.9406986987555902E-3</v>
      </c>
      <c r="L10">
        <v>2.5833718686303739E-4</v>
      </c>
      <c r="N10">
        <f t="array" ref="N10:N11" xml:space="preserve"> MMULT(N6:AC7,I2:I17)</f>
        <v>36.08008479918157</v>
      </c>
    </row>
    <row r="11" spans="1:29" x14ac:dyDescent="0.25">
      <c r="B11" t="s">
        <v>13</v>
      </c>
      <c r="C11">
        <v>1500</v>
      </c>
      <c r="D11">
        <v>4790</v>
      </c>
      <c r="G11">
        <v>1</v>
      </c>
      <c r="H11">
        <f t="shared" si="0"/>
        <v>15</v>
      </c>
      <c r="I11">
        <f t="shared" si="1"/>
        <v>47.9</v>
      </c>
      <c r="J11">
        <f t="shared" si="2"/>
        <v>57.700116329235229</v>
      </c>
      <c r="N11">
        <v>1.4413354353369108</v>
      </c>
    </row>
    <row r="12" spans="1:29" x14ac:dyDescent="0.25">
      <c r="B12" t="s">
        <v>14</v>
      </c>
      <c r="C12">
        <v>1400</v>
      </c>
      <c r="D12">
        <v>5946</v>
      </c>
      <c r="G12" s="2">
        <v>1</v>
      </c>
      <c r="H12">
        <f t="shared" si="0"/>
        <v>14</v>
      </c>
      <c r="I12">
        <f t="shared" si="1"/>
        <v>59.46</v>
      </c>
      <c r="J12">
        <f t="shared" si="2"/>
        <v>56.258780893898319</v>
      </c>
    </row>
    <row r="13" spans="1:29" x14ac:dyDescent="0.25">
      <c r="B13" t="s">
        <v>15</v>
      </c>
      <c r="C13">
        <v>2700</v>
      </c>
      <c r="D13">
        <v>6779</v>
      </c>
      <c r="G13">
        <v>1</v>
      </c>
      <c r="H13">
        <f t="shared" si="0"/>
        <v>27</v>
      </c>
      <c r="I13">
        <f t="shared" si="1"/>
        <v>67.790000000000006</v>
      </c>
      <c r="J13">
        <f t="shared" si="2"/>
        <v>74.996141553278164</v>
      </c>
    </row>
    <row r="14" spans="1:29" x14ac:dyDescent="0.25">
      <c r="B14" t="s">
        <v>15</v>
      </c>
      <c r="C14">
        <v>2700</v>
      </c>
      <c r="D14">
        <v>6779</v>
      </c>
      <c r="G14">
        <v>1</v>
      </c>
      <c r="H14">
        <f t="shared" si="0"/>
        <v>27</v>
      </c>
      <c r="I14">
        <f t="shared" si="1"/>
        <v>67.790000000000006</v>
      </c>
      <c r="J14">
        <f t="shared" si="2"/>
        <v>74.996141553278164</v>
      </c>
    </row>
    <row r="15" spans="1:29" x14ac:dyDescent="0.25">
      <c r="B15" t="s">
        <v>17</v>
      </c>
      <c r="C15">
        <v>7000</v>
      </c>
      <c r="D15">
        <v>12451</v>
      </c>
      <c r="G15" s="2">
        <v>1</v>
      </c>
      <c r="H15">
        <f t="shared" si="0"/>
        <v>70</v>
      </c>
      <c r="I15">
        <f t="shared" si="1"/>
        <v>124.51</v>
      </c>
      <c r="J15">
        <f t="shared" si="2"/>
        <v>136.97356527276531</v>
      </c>
    </row>
    <row r="16" spans="1:29" x14ac:dyDescent="0.25">
      <c r="B16" t="s">
        <v>16</v>
      </c>
      <c r="C16">
        <v>3400</v>
      </c>
      <c r="D16">
        <v>9970</v>
      </c>
      <c r="G16">
        <v>1</v>
      </c>
      <c r="H16">
        <f t="shared" si="0"/>
        <v>34</v>
      </c>
      <c r="I16">
        <f t="shared" si="1"/>
        <v>99.7</v>
      </c>
      <c r="J16">
        <f t="shared" si="2"/>
        <v>85.085489600636535</v>
      </c>
    </row>
    <row r="17" spans="2:10" x14ac:dyDescent="0.25">
      <c r="B17" t="s">
        <v>18</v>
      </c>
      <c r="C17">
        <v>1300</v>
      </c>
      <c r="D17">
        <v>4363</v>
      </c>
      <c r="G17">
        <v>1</v>
      </c>
      <c r="H17">
        <f t="shared" si="0"/>
        <v>13</v>
      </c>
      <c r="I17">
        <f t="shared" si="1"/>
        <v>43.63</v>
      </c>
      <c r="J17">
        <f t="shared" si="2"/>
        <v>54.817445458561409</v>
      </c>
    </row>
    <row r="18" spans="2:10" x14ac:dyDescent="0.25">
      <c r="I18" s="1"/>
    </row>
    <row r="19" spans="2:10" x14ac:dyDescent="0.25">
      <c r="F19" t="s">
        <v>29</v>
      </c>
      <c r="G19" s="4" t="s">
        <v>28</v>
      </c>
      <c r="H19" s="4"/>
      <c r="I19" s="1"/>
    </row>
    <row r="20" spans="2:10" x14ac:dyDescent="0.25">
      <c r="F20">
        <f xml:space="preserve"> (G36 -G20)/16</f>
        <v>4.1500000000000004</v>
      </c>
      <c r="G20">
        <f xml:space="preserve"> MIN(H2:H17)</f>
        <v>3.6</v>
      </c>
      <c r="H20">
        <f xml:space="preserve"> $N$11 * G20 + $N$10</f>
        <v>41.268892366394446</v>
      </c>
      <c r="I20" s="1"/>
    </row>
    <row r="21" spans="2:10" x14ac:dyDescent="0.25">
      <c r="G21">
        <f xml:space="preserve"> G20 +$F$20</f>
        <v>7.75</v>
      </c>
      <c r="H21">
        <f t="shared" ref="H21:H36" si="3" xml:space="preserve"> $N$11 * G21 + $N$10</f>
        <v>47.250434423042627</v>
      </c>
      <c r="I21" s="1"/>
    </row>
    <row r="22" spans="2:10" x14ac:dyDescent="0.25">
      <c r="G22">
        <f t="shared" ref="G22:G35" si="4" xml:space="preserve"> G21 +$F$20</f>
        <v>11.9</v>
      </c>
      <c r="H22">
        <f t="shared" si="3"/>
        <v>53.231976479690807</v>
      </c>
      <c r="I22" s="1"/>
    </row>
    <row r="23" spans="2:10" x14ac:dyDescent="0.25">
      <c r="G23">
        <f t="shared" si="4"/>
        <v>16.05</v>
      </c>
      <c r="H23">
        <f t="shared" si="3"/>
        <v>59.213518536338988</v>
      </c>
      <c r="I23" s="1"/>
    </row>
    <row r="24" spans="2:10" x14ac:dyDescent="0.25">
      <c r="G24">
        <f t="shared" si="4"/>
        <v>20.200000000000003</v>
      </c>
      <c r="H24">
        <f t="shared" si="3"/>
        <v>65.195060592987176</v>
      </c>
      <c r="I24" s="1"/>
    </row>
    <row r="25" spans="2:10" x14ac:dyDescent="0.25">
      <c r="G25">
        <f t="shared" si="4"/>
        <v>24.35</v>
      </c>
      <c r="H25">
        <f t="shared" si="3"/>
        <v>71.176602649635356</v>
      </c>
      <c r="I25" s="1"/>
    </row>
    <row r="26" spans="2:10" x14ac:dyDescent="0.25">
      <c r="G26">
        <f t="shared" si="4"/>
        <v>28.5</v>
      </c>
      <c r="H26">
        <f t="shared" si="3"/>
        <v>77.158144706283537</v>
      </c>
      <c r="I26" s="1"/>
    </row>
    <row r="27" spans="2:10" x14ac:dyDescent="0.25">
      <c r="G27">
        <f t="shared" si="4"/>
        <v>32.65</v>
      </c>
      <c r="H27">
        <f t="shared" si="3"/>
        <v>83.139686762931703</v>
      </c>
      <c r="I27" s="1"/>
    </row>
    <row r="28" spans="2:10" x14ac:dyDescent="0.25">
      <c r="G28">
        <f t="shared" si="4"/>
        <v>36.799999999999997</v>
      </c>
      <c r="H28">
        <f t="shared" si="3"/>
        <v>89.121228819579883</v>
      </c>
      <c r="I28" s="1"/>
    </row>
    <row r="29" spans="2:10" x14ac:dyDescent="0.25">
      <c r="G29">
        <f t="shared" si="4"/>
        <v>40.949999999999996</v>
      </c>
      <c r="H29">
        <f t="shared" si="3"/>
        <v>95.10277087622805</v>
      </c>
      <c r="I29" s="1"/>
    </row>
    <row r="30" spans="2:10" x14ac:dyDescent="0.25">
      <c r="G30">
        <f t="shared" si="4"/>
        <v>45.099999999999994</v>
      </c>
      <c r="H30">
        <f t="shared" si="3"/>
        <v>101.08431293287623</v>
      </c>
      <c r="I30" s="1"/>
    </row>
    <row r="31" spans="2:10" x14ac:dyDescent="0.25">
      <c r="G31">
        <f t="shared" si="4"/>
        <v>49.249999999999993</v>
      </c>
      <c r="H31">
        <f t="shared" si="3"/>
        <v>107.06585498952441</v>
      </c>
      <c r="I31" s="1"/>
    </row>
    <row r="32" spans="2:10" x14ac:dyDescent="0.25">
      <c r="G32">
        <f t="shared" si="4"/>
        <v>53.399999999999991</v>
      </c>
      <c r="H32">
        <f t="shared" si="3"/>
        <v>113.04739704617259</v>
      </c>
      <c r="I32" s="1"/>
    </row>
    <row r="33" spans="7:9" x14ac:dyDescent="0.25">
      <c r="G33">
        <f t="shared" si="4"/>
        <v>57.54999999999999</v>
      </c>
      <c r="H33">
        <f t="shared" si="3"/>
        <v>119.02893910282077</v>
      </c>
      <c r="I33" s="1"/>
    </row>
    <row r="34" spans="7:9" x14ac:dyDescent="0.25">
      <c r="G34">
        <f t="shared" si="4"/>
        <v>61.699999999999989</v>
      </c>
      <c r="H34">
        <f t="shared" si="3"/>
        <v>125.01048115946895</v>
      </c>
      <c r="I34" s="1"/>
    </row>
    <row r="35" spans="7:9" x14ac:dyDescent="0.25">
      <c r="G35">
        <f t="shared" si="4"/>
        <v>65.849999999999994</v>
      </c>
      <c r="H35">
        <f t="shared" si="3"/>
        <v>130.99202321611713</v>
      </c>
      <c r="I35" s="1"/>
    </row>
    <row r="36" spans="7:9" x14ac:dyDescent="0.25">
      <c r="G36">
        <f xml:space="preserve"> MAX(H2:H17)</f>
        <v>70</v>
      </c>
      <c r="H36">
        <f t="shared" si="3"/>
        <v>136.97356527276531</v>
      </c>
      <c r="I36" s="1"/>
    </row>
    <row r="37" spans="7:9" x14ac:dyDescent="0.25">
      <c r="I37" s="1"/>
    </row>
    <row r="38" spans="7:9" x14ac:dyDescent="0.25">
      <c r="I38" s="1"/>
    </row>
    <row r="39" spans="7:9" x14ac:dyDescent="0.25">
      <c r="I39" s="1"/>
    </row>
    <row r="40" spans="7:9" x14ac:dyDescent="0.25">
      <c r="I40" s="1"/>
    </row>
    <row r="41" spans="7:9" x14ac:dyDescent="0.25">
      <c r="I41" s="1"/>
    </row>
    <row r="42" spans="7:9" x14ac:dyDescent="0.25">
      <c r="I42" s="1"/>
    </row>
    <row r="43" spans="7:9" x14ac:dyDescent="0.25">
      <c r="I43" s="1"/>
    </row>
    <row r="44" spans="7:9" x14ac:dyDescent="0.25">
      <c r="I44" s="1"/>
    </row>
    <row r="45" spans="7:9" x14ac:dyDescent="0.25">
      <c r="I45" s="1"/>
    </row>
    <row r="46" spans="7:9" x14ac:dyDescent="0.25">
      <c r="I46" s="1"/>
    </row>
    <row r="47" spans="7:9" x14ac:dyDescent="0.25">
      <c r="I47" s="1"/>
    </row>
    <row r="48" spans="7:9" x14ac:dyDescent="0.25">
      <c r="I48" s="1"/>
    </row>
    <row r="49" spans="9:9" x14ac:dyDescent="0.25">
      <c r="I49" s="1"/>
    </row>
    <row r="50" spans="9:9" x14ac:dyDescent="0.25">
      <c r="I50" s="1"/>
    </row>
    <row r="51" spans="9:9" x14ac:dyDescent="0.25">
      <c r="I51" s="1"/>
    </row>
    <row r="52" spans="9:9" x14ac:dyDescent="0.25">
      <c r="I52" s="1"/>
    </row>
    <row r="53" spans="9:9" x14ac:dyDescent="0.25">
      <c r="I53" s="1"/>
    </row>
    <row r="54" spans="9:9" x14ac:dyDescent="0.25">
      <c r="I54" s="1"/>
    </row>
    <row r="55" spans="9:9" x14ac:dyDescent="0.25">
      <c r="I55" s="1"/>
    </row>
    <row r="56" spans="9:9" x14ac:dyDescent="0.25">
      <c r="I56" s="1"/>
    </row>
    <row r="57" spans="9:9" x14ac:dyDescent="0.25">
      <c r="I57" s="1"/>
    </row>
    <row r="58" spans="9:9" x14ac:dyDescent="0.25">
      <c r="I58" s="1"/>
    </row>
    <row r="59" spans="9:9" x14ac:dyDescent="0.25">
      <c r="I59" s="1"/>
    </row>
    <row r="60" spans="9:9" x14ac:dyDescent="0.25">
      <c r="I60" s="1"/>
    </row>
    <row r="61" spans="9:9" x14ac:dyDescent="0.25">
      <c r="I61" s="1"/>
    </row>
    <row r="62" spans="9:9" x14ac:dyDescent="0.25">
      <c r="I62" s="1"/>
    </row>
    <row r="63" spans="9:9" x14ac:dyDescent="0.25">
      <c r="I63" s="1"/>
    </row>
    <row r="64" spans="9:9" x14ac:dyDescent="0.25">
      <c r="I64" s="1"/>
    </row>
    <row r="65" spans="9:9" x14ac:dyDescent="0.25">
      <c r="I65" s="1"/>
    </row>
    <row r="66" spans="9:9" x14ac:dyDescent="0.25">
      <c r="I66" s="1"/>
    </row>
    <row r="67" spans="9:9" x14ac:dyDescent="0.25">
      <c r="I67" s="1"/>
    </row>
    <row r="68" spans="9:9" x14ac:dyDescent="0.25">
      <c r="I68" s="1"/>
    </row>
    <row r="69" spans="9:9" x14ac:dyDescent="0.25">
      <c r="I69" s="1"/>
    </row>
    <row r="70" spans="9:9" x14ac:dyDescent="0.25">
      <c r="I70" s="1"/>
    </row>
    <row r="71" spans="9:9" x14ac:dyDescent="0.25">
      <c r="I71" s="1"/>
    </row>
    <row r="72" spans="9:9" x14ac:dyDescent="0.25">
      <c r="I72" s="1"/>
    </row>
    <row r="73" spans="9:9" x14ac:dyDescent="0.25">
      <c r="I73" s="1"/>
    </row>
    <row r="74" spans="9:9" x14ac:dyDescent="0.25">
      <c r="I74" s="1"/>
    </row>
    <row r="75" spans="9:9" x14ac:dyDescent="0.25">
      <c r="I75" s="1"/>
    </row>
    <row r="76" spans="9:9" x14ac:dyDescent="0.25">
      <c r="I76" s="1"/>
    </row>
    <row r="77" spans="9:9" x14ac:dyDescent="0.25">
      <c r="I77" s="1"/>
    </row>
    <row r="78" spans="9:9" x14ac:dyDescent="0.25">
      <c r="I78" s="1"/>
    </row>
    <row r="79" spans="9:9" x14ac:dyDescent="0.25">
      <c r="I79" s="1"/>
    </row>
    <row r="80" spans="9:9" x14ac:dyDescent="0.25">
      <c r="I80" s="1"/>
    </row>
    <row r="81" spans="9:9" x14ac:dyDescent="0.25">
      <c r="I81" s="1"/>
    </row>
    <row r="82" spans="9:9" x14ac:dyDescent="0.25">
      <c r="I82" s="1"/>
    </row>
    <row r="83" spans="9:9" x14ac:dyDescent="0.25">
      <c r="I83" s="1"/>
    </row>
    <row r="84" spans="9:9" x14ac:dyDescent="0.25">
      <c r="I84" s="1"/>
    </row>
  </sheetData>
  <mergeCells count="5">
    <mergeCell ref="K1:Z1"/>
    <mergeCell ref="K5:L5"/>
    <mergeCell ref="K8:L8"/>
    <mergeCell ref="N5:AC5"/>
    <mergeCell ref="G19:H19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opLeftCell="A13" workbookViewId="0">
      <selection activeCell="H18" sqref="H1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G1" s="2" t="s">
        <v>19</v>
      </c>
      <c r="H1" s="2" t="s">
        <v>24</v>
      </c>
      <c r="I1" t="s">
        <v>25</v>
      </c>
      <c r="J1" t="s">
        <v>32</v>
      </c>
      <c r="K1" t="s">
        <v>33</v>
      </c>
      <c r="L1" t="s">
        <v>34</v>
      </c>
    </row>
    <row r="2" spans="1:12" x14ac:dyDescent="0.25">
      <c r="B2" t="s">
        <v>4</v>
      </c>
      <c r="C2">
        <v>1100</v>
      </c>
      <c r="D2">
        <v>5741</v>
      </c>
      <c r="G2">
        <v>1</v>
      </c>
      <c r="H2">
        <f xml:space="preserve"> C2/100</f>
        <v>11</v>
      </c>
      <c r="I2">
        <f xml:space="preserve"> D2/100</f>
        <v>57.41</v>
      </c>
      <c r="J2">
        <f xml:space="preserve"> $H$18 + $H$19 * H2</f>
        <v>51.934776260244789</v>
      </c>
      <c r="K2">
        <f xml:space="preserve"> J2 -I2</f>
        <v>-5.4752237397552079</v>
      </c>
      <c r="L2">
        <f>K2^2</f>
        <v>29.978075000379004</v>
      </c>
    </row>
    <row r="3" spans="1:12" x14ac:dyDescent="0.25">
      <c r="B3" t="s">
        <v>5</v>
      </c>
      <c r="C3">
        <v>950</v>
      </c>
      <c r="D3">
        <v>4060</v>
      </c>
      <c r="G3" s="2">
        <v>1</v>
      </c>
      <c r="H3">
        <f t="shared" ref="H3:I17" si="0" xml:space="preserve"> C3/100</f>
        <v>9.5</v>
      </c>
      <c r="I3">
        <f t="shared" si="0"/>
        <v>40.6</v>
      </c>
      <c r="J3">
        <f t="shared" ref="J3:J17" si="1" xml:space="preserve"> $H$18 + $H$19 * H3</f>
        <v>49.772773256480882</v>
      </c>
      <c r="K3">
        <f t="shared" ref="K3:K17" si="2" xml:space="preserve"> J3 -I3</f>
        <v>9.1727732564808804</v>
      </c>
      <c r="L3">
        <f t="shared" ref="L3:L17" si="3">K3^2</f>
        <v>84.139769214810855</v>
      </c>
    </row>
    <row r="4" spans="1:12" x14ac:dyDescent="0.25">
      <c r="B4" t="s">
        <v>6</v>
      </c>
      <c r="C4">
        <v>810</v>
      </c>
      <c r="D4">
        <v>5720</v>
      </c>
      <c r="G4">
        <v>1</v>
      </c>
      <c r="H4">
        <f t="shared" si="0"/>
        <v>8.1</v>
      </c>
      <c r="I4">
        <f t="shared" si="0"/>
        <v>57.2</v>
      </c>
      <c r="J4">
        <f t="shared" si="1"/>
        <v>47.754903786301234</v>
      </c>
      <c r="K4">
        <f t="shared" si="2"/>
        <v>-9.4450962136987684</v>
      </c>
      <c r="L4">
        <f t="shared" si="3"/>
        <v>89.209842486026815</v>
      </c>
    </row>
    <row r="5" spans="1:12" x14ac:dyDescent="0.25">
      <c r="B5" t="s">
        <v>7</v>
      </c>
      <c r="C5">
        <v>2500</v>
      </c>
      <c r="D5">
        <v>12249</v>
      </c>
      <c r="G5">
        <v>1</v>
      </c>
      <c r="H5">
        <f t="shared" si="0"/>
        <v>25</v>
      </c>
      <c r="I5">
        <f t="shared" si="0"/>
        <v>122.49</v>
      </c>
      <c r="J5">
        <f t="shared" si="1"/>
        <v>72.113470962041262</v>
      </c>
      <c r="K5">
        <f t="shared" si="2"/>
        <v>-50.376529037958733</v>
      </c>
      <c r="L5">
        <f t="shared" si="3"/>
        <v>2537.7946779122994</v>
      </c>
    </row>
    <row r="6" spans="1:12" x14ac:dyDescent="0.25">
      <c r="B6" t="s">
        <v>8</v>
      </c>
      <c r="C6">
        <v>1900</v>
      </c>
      <c r="D6">
        <v>6350</v>
      </c>
      <c r="G6" s="2">
        <v>1</v>
      </c>
      <c r="H6">
        <f t="shared" si="0"/>
        <v>19</v>
      </c>
      <c r="I6">
        <f t="shared" si="0"/>
        <v>63.5</v>
      </c>
      <c r="J6">
        <f t="shared" si="1"/>
        <v>63.465458946985635</v>
      </c>
      <c r="K6">
        <f t="shared" si="2"/>
        <v>-3.4541053014365275E-2</v>
      </c>
      <c r="L6">
        <f t="shared" si="3"/>
        <v>1.1930843433411924E-3</v>
      </c>
    </row>
    <row r="7" spans="1:12" x14ac:dyDescent="0.25">
      <c r="B7" t="s">
        <v>9</v>
      </c>
      <c r="C7">
        <v>360</v>
      </c>
      <c r="D7">
        <v>3741</v>
      </c>
      <c r="G7">
        <v>1</v>
      </c>
      <c r="H7">
        <f t="shared" si="0"/>
        <v>3.6</v>
      </c>
      <c r="I7">
        <f t="shared" si="0"/>
        <v>37.409999999999997</v>
      </c>
      <c r="J7">
        <f t="shared" si="1"/>
        <v>41.268894775009514</v>
      </c>
      <c r="K7">
        <f t="shared" si="2"/>
        <v>3.8588947750095173</v>
      </c>
      <c r="L7">
        <f t="shared" si="3"/>
        <v>14.891068884595754</v>
      </c>
    </row>
    <row r="8" spans="1:12" x14ac:dyDescent="0.25">
      <c r="B8" t="s">
        <v>10</v>
      </c>
      <c r="C8">
        <v>1500</v>
      </c>
      <c r="D8">
        <v>4275</v>
      </c>
      <c r="G8">
        <v>1</v>
      </c>
      <c r="H8">
        <f t="shared" si="0"/>
        <v>15</v>
      </c>
      <c r="I8">
        <f t="shared" si="0"/>
        <v>42.75</v>
      </c>
      <c r="J8">
        <f t="shared" si="1"/>
        <v>57.700117603615212</v>
      </c>
      <c r="K8">
        <f t="shared" si="2"/>
        <v>14.950117603615212</v>
      </c>
      <c r="L8">
        <f t="shared" si="3"/>
        <v>223.50601636192545</v>
      </c>
    </row>
    <row r="9" spans="1:12" x14ac:dyDescent="0.25">
      <c r="B9" t="s">
        <v>11</v>
      </c>
      <c r="C9">
        <v>530</v>
      </c>
      <c r="D9">
        <v>4130</v>
      </c>
      <c r="G9" s="2">
        <v>1</v>
      </c>
      <c r="H9">
        <f t="shared" si="0"/>
        <v>5.3</v>
      </c>
      <c r="I9">
        <f t="shared" si="0"/>
        <v>41.3</v>
      </c>
      <c r="J9">
        <f t="shared" si="1"/>
        <v>43.71916484594194</v>
      </c>
      <c r="K9">
        <f t="shared" si="2"/>
        <v>2.4191648459419426</v>
      </c>
      <c r="L9">
        <f t="shared" si="3"/>
        <v>5.852358551841303</v>
      </c>
    </row>
    <row r="10" spans="1:12" x14ac:dyDescent="0.25">
      <c r="B10" t="s">
        <v>12</v>
      </c>
      <c r="C10">
        <v>950</v>
      </c>
      <c r="D10">
        <v>4489</v>
      </c>
      <c r="G10">
        <v>1</v>
      </c>
      <c r="H10">
        <f t="shared" si="0"/>
        <v>9.5</v>
      </c>
      <c r="I10">
        <f t="shared" si="0"/>
        <v>44.89</v>
      </c>
      <c r="J10">
        <f t="shared" si="1"/>
        <v>49.772773256480882</v>
      </c>
      <c r="K10">
        <f t="shared" si="2"/>
        <v>4.8827732564808812</v>
      </c>
      <c r="L10">
        <f t="shared" si="3"/>
        <v>23.84147467420491</v>
      </c>
    </row>
    <row r="11" spans="1:12" x14ac:dyDescent="0.25">
      <c r="B11" t="s">
        <v>13</v>
      </c>
      <c r="C11">
        <v>1500</v>
      </c>
      <c r="D11">
        <v>4790</v>
      </c>
      <c r="G11">
        <v>1</v>
      </c>
      <c r="H11">
        <f t="shared" si="0"/>
        <v>15</v>
      </c>
      <c r="I11">
        <f t="shared" si="0"/>
        <v>47.9</v>
      </c>
      <c r="J11">
        <f t="shared" si="1"/>
        <v>57.700117603615212</v>
      </c>
      <c r="K11">
        <f t="shared" si="2"/>
        <v>9.8001176036152131</v>
      </c>
      <c r="L11">
        <f t="shared" si="3"/>
        <v>96.042305044688788</v>
      </c>
    </row>
    <row r="12" spans="1:12" x14ac:dyDescent="0.25">
      <c r="B12" t="s">
        <v>14</v>
      </c>
      <c r="C12">
        <v>1400</v>
      </c>
      <c r="D12">
        <v>5946</v>
      </c>
      <c r="G12" s="2">
        <v>1</v>
      </c>
      <c r="H12">
        <f t="shared" si="0"/>
        <v>14</v>
      </c>
      <c r="I12">
        <f t="shared" si="0"/>
        <v>59.46</v>
      </c>
      <c r="J12">
        <f t="shared" si="1"/>
        <v>56.258782267772602</v>
      </c>
      <c r="K12">
        <f t="shared" si="2"/>
        <v>-3.2012177322273985</v>
      </c>
      <c r="L12">
        <f t="shared" si="3"/>
        <v>10.247794969127128</v>
      </c>
    </row>
    <row r="13" spans="1:12" x14ac:dyDescent="0.25">
      <c r="B13" t="s">
        <v>15</v>
      </c>
      <c r="C13">
        <v>2700</v>
      </c>
      <c r="D13">
        <v>6779</v>
      </c>
      <c r="G13">
        <v>1</v>
      </c>
      <c r="H13">
        <f t="shared" si="0"/>
        <v>27</v>
      </c>
      <c r="I13">
        <f t="shared" si="0"/>
        <v>67.790000000000006</v>
      </c>
      <c r="J13">
        <f t="shared" si="1"/>
        <v>74.996141633726467</v>
      </c>
      <c r="K13">
        <f t="shared" si="2"/>
        <v>7.2061416337264603</v>
      </c>
      <c r="L13">
        <f t="shared" si="3"/>
        <v>51.928477245325858</v>
      </c>
    </row>
    <row r="14" spans="1:12" x14ac:dyDescent="0.25">
      <c r="B14" t="s">
        <v>15</v>
      </c>
      <c r="C14">
        <v>2700</v>
      </c>
      <c r="D14">
        <v>6779</v>
      </c>
      <c r="G14">
        <v>1</v>
      </c>
      <c r="H14">
        <f t="shared" si="0"/>
        <v>27</v>
      </c>
      <c r="I14">
        <f t="shared" si="0"/>
        <v>67.790000000000006</v>
      </c>
      <c r="J14">
        <f t="shared" si="1"/>
        <v>74.996141633726467</v>
      </c>
      <c r="K14">
        <f t="shared" si="2"/>
        <v>7.2061416337264603</v>
      </c>
      <c r="L14">
        <f t="shared" si="3"/>
        <v>51.928477245325858</v>
      </c>
    </row>
    <row r="15" spans="1:12" x14ac:dyDescent="0.25">
      <c r="B15" t="s">
        <v>17</v>
      </c>
      <c r="C15">
        <v>7000</v>
      </c>
      <c r="D15">
        <v>12451</v>
      </c>
      <c r="G15" s="2">
        <v>1</v>
      </c>
      <c r="H15">
        <f t="shared" si="0"/>
        <v>70</v>
      </c>
      <c r="I15">
        <f t="shared" si="0"/>
        <v>124.51</v>
      </c>
      <c r="J15">
        <f t="shared" si="1"/>
        <v>136.9735610749585</v>
      </c>
      <c r="K15">
        <f t="shared" si="2"/>
        <v>12.463561074958491</v>
      </c>
      <c r="L15">
        <f t="shared" si="3"/>
        <v>155.34035466922046</v>
      </c>
    </row>
    <row r="16" spans="1:12" x14ac:dyDescent="0.25">
      <c r="B16" t="s">
        <v>16</v>
      </c>
      <c r="C16">
        <v>3400</v>
      </c>
      <c r="D16">
        <v>9970</v>
      </c>
      <c r="G16">
        <v>1</v>
      </c>
      <c r="H16">
        <f t="shared" si="0"/>
        <v>34</v>
      </c>
      <c r="I16">
        <f t="shared" si="0"/>
        <v>99.7</v>
      </c>
      <c r="J16">
        <f t="shared" si="1"/>
        <v>85.085488984624703</v>
      </c>
      <c r="K16">
        <f t="shared" si="2"/>
        <v>-14.6145110153753</v>
      </c>
      <c r="L16">
        <f t="shared" si="3"/>
        <v>213.58393221852597</v>
      </c>
    </row>
    <row r="17" spans="2:12" x14ac:dyDescent="0.25">
      <c r="B17" t="s">
        <v>18</v>
      </c>
      <c r="C17">
        <v>1300</v>
      </c>
      <c r="D17">
        <v>4363</v>
      </c>
      <c r="G17">
        <v>1</v>
      </c>
      <c r="H17">
        <f t="shared" si="0"/>
        <v>13</v>
      </c>
      <c r="I17">
        <f t="shared" si="0"/>
        <v>43.63</v>
      </c>
      <c r="J17">
        <f t="shared" si="1"/>
        <v>54.817446931930007</v>
      </c>
      <c r="K17">
        <f t="shared" si="2"/>
        <v>11.187446931930005</v>
      </c>
      <c r="L17">
        <f t="shared" si="3"/>
        <v>125.15896885475007</v>
      </c>
    </row>
    <row r="18" spans="2:12" x14ac:dyDescent="0.25">
      <c r="G18" t="s">
        <v>30</v>
      </c>
      <c r="H18">
        <v>36.080087565976136</v>
      </c>
      <c r="L18" s="3">
        <f xml:space="preserve"> SUM(L2:L17)</f>
        <v>3713.4447864173912</v>
      </c>
    </row>
    <row r="19" spans="2:12" x14ac:dyDescent="0.25">
      <c r="G19" t="s">
        <v>31</v>
      </c>
      <c r="H19">
        <v>1.4413353358426051</v>
      </c>
    </row>
    <row r="20" spans="2:12" x14ac:dyDescent="0.25">
      <c r="F20" t="s">
        <v>29</v>
      </c>
      <c r="G20" s="4" t="s">
        <v>28</v>
      </c>
      <c r="H20" s="4"/>
    </row>
    <row r="21" spans="2:12" x14ac:dyDescent="0.25">
      <c r="F21">
        <f xml:space="preserve"> (G37 -G21)/16</f>
        <v>4.1500000000000004</v>
      </c>
      <c r="G21">
        <f xml:space="preserve"> MIN(H3:H18)</f>
        <v>3.6</v>
      </c>
      <c r="H21">
        <f xml:space="preserve"> $H$19 * G21 + $H$18</f>
        <v>41.268894775009514</v>
      </c>
    </row>
    <row r="22" spans="2:12" x14ac:dyDescent="0.25">
      <c r="G22">
        <f xml:space="preserve"> G21 +$F$21</f>
        <v>7.75</v>
      </c>
      <c r="H22">
        <f t="shared" ref="H22:H37" si="4" xml:space="preserve"> $H$19 * G22 + $H$18</f>
        <v>47.250436418756323</v>
      </c>
    </row>
    <row r="23" spans="2:12" x14ac:dyDescent="0.25">
      <c r="G23">
        <f t="shared" ref="G23:G36" si="5" xml:space="preserve"> G22 +$F$21</f>
        <v>11.9</v>
      </c>
      <c r="H23">
        <f t="shared" si="4"/>
        <v>53.231978062503138</v>
      </c>
    </row>
    <row r="24" spans="2:12" x14ac:dyDescent="0.25">
      <c r="G24">
        <f t="shared" si="5"/>
        <v>16.05</v>
      </c>
      <c r="H24">
        <f t="shared" si="4"/>
        <v>59.213519706249947</v>
      </c>
    </row>
    <row r="25" spans="2:12" x14ac:dyDescent="0.25">
      <c r="G25">
        <f t="shared" si="5"/>
        <v>20.200000000000003</v>
      </c>
      <c r="H25">
        <f t="shared" si="4"/>
        <v>65.195061349996763</v>
      </c>
    </row>
    <row r="26" spans="2:12" x14ac:dyDescent="0.25">
      <c r="G26">
        <f t="shared" si="5"/>
        <v>24.35</v>
      </c>
      <c r="H26">
        <f t="shared" si="4"/>
        <v>71.176602993743572</v>
      </c>
    </row>
    <row r="27" spans="2:12" x14ac:dyDescent="0.25">
      <c r="G27">
        <f t="shared" si="5"/>
        <v>28.5</v>
      </c>
      <c r="H27">
        <f t="shared" si="4"/>
        <v>77.158144637490381</v>
      </c>
    </row>
    <row r="28" spans="2:12" x14ac:dyDescent="0.25">
      <c r="G28">
        <f t="shared" si="5"/>
        <v>32.65</v>
      </c>
      <c r="H28">
        <f t="shared" si="4"/>
        <v>83.139686281237189</v>
      </c>
    </row>
    <row r="29" spans="2:12" x14ac:dyDescent="0.25">
      <c r="G29">
        <f t="shared" si="5"/>
        <v>36.799999999999997</v>
      </c>
      <c r="H29">
        <f t="shared" si="4"/>
        <v>89.121227924983998</v>
      </c>
    </row>
    <row r="30" spans="2:12" x14ac:dyDescent="0.25">
      <c r="G30">
        <f t="shared" si="5"/>
        <v>40.949999999999996</v>
      </c>
      <c r="H30">
        <f t="shared" si="4"/>
        <v>95.102769568730807</v>
      </c>
    </row>
    <row r="31" spans="2:12" x14ac:dyDescent="0.25">
      <c r="G31">
        <f t="shared" si="5"/>
        <v>45.099999999999994</v>
      </c>
      <c r="H31">
        <f t="shared" si="4"/>
        <v>101.08431121247762</v>
      </c>
    </row>
    <row r="32" spans="2:12" x14ac:dyDescent="0.25">
      <c r="G32">
        <f t="shared" si="5"/>
        <v>49.249999999999993</v>
      </c>
      <c r="H32">
        <f t="shared" si="4"/>
        <v>107.06585285622444</v>
      </c>
    </row>
    <row r="33" spans="7:8" x14ac:dyDescent="0.25">
      <c r="G33">
        <f t="shared" si="5"/>
        <v>53.399999999999991</v>
      </c>
      <c r="H33">
        <f t="shared" si="4"/>
        <v>113.04739449997123</v>
      </c>
    </row>
    <row r="34" spans="7:8" x14ac:dyDescent="0.25">
      <c r="G34">
        <f t="shared" si="5"/>
        <v>57.54999999999999</v>
      </c>
      <c r="H34">
        <f t="shared" si="4"/>
        <v>119.02893614371806</v>
      </c>
    </row>
    <row r="35" spans="7:8" x14ac:dyDescent="0.25">
      <c r="G35">
        <f t="shared" si="5"/>
        <v>61.699999999999989</v>
      </c>
      <c r="H35">
        <f t="shared" si="4"/>
        <v>125.01047778746485</v>
      </c>
    </row>
    <row r="36" spans="7:8" x14ac:dyDescent="0.25">
      <c r="G36">
        <f t="shared" si="5"/>
        <v>65.849999999999994</v>
      </c>
      <c r="H36">
        <f t="shared" si="4"/>
        <v>130.99201943121167</v>
      </c>
    </row>
    <row r="37" spans="7:8" x14ac:dyDescent="0.25">
      <c r="G37">
        <f xml:space="preserve"> MAX(H3:H18)</f>
        <v>70</v>
      </c>
      <c r="H37">
        <f t="shared" si="4"/>
        <v>136.9735610749585</v>
      </c>
    </row>
  </sheetData>
  <mergeCells count="1">
    <mergeCell ref="G20:H2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topLeftCell="F1" workbookViewId="0">
      <selection activeCell="U2" sqref="U2"/>
    </sheetView>
  </sheetViews>
  <sheetFormatPr defaultRowHeight="15" x14ac:dyDescent="0.25"/>
  <sheetData>
    <row r="1" spans="1:22" x14ac:dyDescent="0.25">
      <c r="A1" t="s">
        <v>2</v>
      </c>
      <c r="B1" t="s">
        <v>3</v>
      </c>
      <c r="E1" s="2" t="s">
        <v>19</v>
      </c>
      <c r="F1" s="5" t="s">
        <v>24</v>
      </c>
      <c r="G1" s="6" t="s">
        <v>25</v>
      </c>
      <c r="H1" s="6" t="s">
        <v>32</v>
      </c>
      <c r="I1" s="6" t="s">
        <v>33</v>
      </c>
      <c r="J1" s="7" t="s">
        <v>34</v>
      </c>
      <c r="L1" s="5" t="s">
        <v>24</v>
      </c>
      <c r="M1" s="6" t="s">
        <v>25</v>
      </c>
      <c r="N1" s="6" t="s">
        <v>40</v>
      </c>
      <c r="O1" s="6" t="s">
        <v>38</v>
      </c>
      <c r="P1" s="7" t="s">
        <v>39</v>
      </c>
      <c r="R1" s="5" t="s">
        <v>24</v>
      </c>
      <c r="S1" s="6" t="s">
        <v>25</v>
      </c>
      <c r="T1" s="14" t="s">
        <v>41</v>
      </c>
      <c r="U1" s="14" t="s">
        <v>43</v>
      </c>
      <c r="V1" s="15" t="s">
        <v>39</v>
      </c>
    </row>
    <row r="2" spans="1:22" x14ac:dyDescent="0.25">
      <c r="A2">
        <v>1100</v>
      </c>
      <c r="B2">
        <v>5741</v>
      </c>
      <c r="E2">
        <v>1</v>
      </c>
      <c r="F2" s="8">
        <f xml:space="preserve"> A2/100</f>
        <v>11</v>
      </c>
      <c r="G2" s="9">
        <f xml:space="preserve"> B2/100</f>
        <v>57.41</v>
      </c>
      <c r="H2" s="9">
        <f xml:space="preserve"> $H$15*F2+$H$14</f>
        <v>50.021895617401498</v>
      </c>
      <c r="I2" s="9">
        <f xml:space="preserve"> H2-G2</f>
        <v>-7.3881043825984989</v>
      </c>
      <c r="J2" s="10">
        <f>I2^2</f>
        <v>54.58408636817115</v>
      </c>
      <c r="L2" s="8">
        <f xml:space="preserve"> F2</f>
        <v>11</v>
      </c>
      <c r="M2" s="9">
        <f xml:space="preserve"> G2</f>
        <v>57.41</v>
      </c>
      <c r="N2" s="9">
        <f xml:space="preserve"> $M$14 + $M$15*L2 + $M$16*L2^2</f>
        <v>49.811600011153743</v>
      </c>
      <c r="O2" s="9">
        <f xml:space="preserve"> N2 - M2</f>
        <v>-7.5983999888462534</v>
      </c>
      <c r="P2" s="10">
        <f xml:space="preserve"> O2^2</f>
        <v>57.735682390498745</v>
      </c>
      <c r="R2" s="8">
        <f xml:space="preserve"> L2</f>
        <v>11</v>
      </c>
      <c r="S2" s="9">
        <f xml:space="preserve"> M2</f>
        <v>57.41</v>
      </c>
      <c r="T2" s="9">
        <f xml:space="preserve"> $S$14+$S$15*R2+$S$16*R2^2+$S$17*R2^3</f>
        <v>46.030227009958253</v>
      </c>
      <c r="U2" s="9">
        <f xml:space="preserve"> T2 - S2+S21</f>
        <v>-11.379772990041744</v>
      </c>
      <c r="V2" s="10">
        <f>U2^2</f>
        <v>129.4992333048836</v>
      </c>
    </row>
    <row r="3" spans="1:22" x14ac:dyDescent="0.25">
      <c r="A3">
        <v>950</v>
      </c>
      <c r="B3">
        <v>4060</v>
      </c>
      <c r="E3" s="2">
        <v>1</v>
      </c>
      <c r="F3" s="8">
        <f t="shared" ref="F3:G17" si="0" xml:space="preserve"> A3/100</f>
        <v>9.5</v>
      </c>
      <c r="G3" s="9">
        <f t="shared" si="0"/>
        <v>40.6</v>
      </c>
      <c r="H3" s="9">
        <f t="shared" ref="H3:H13" si="1" xml:space="preserve"> $H$15*F3+$H$14</f>
        <v>46.520485524900892</v>
      </c>
      <c r="I3" s="9">
        <f t="shared" ref="I3:I13" si="2" xml:space="preserve"> H3-G3</f>
        <v>5.9204855249008901</v>
      </c>
      <c r="J3" s="10">
        <f t="shared" ref="J3:J13" si="3">I3^2</f>
        <v>35.052148850560968</v>
      </c>
      <c r="L3" s="8">
        <f t="shared" ref="L3:L13" si="4" xml:space="preserve"> F3</f>
        <v>9.5</v>
      </c>
      <c r="M3" s="9">
        <f t="shared" ref="M3:M13" si="5" xml:space="preserve"> G3</f>
        <v>40.6</v>
      </c>
      <c r="N3" s="9">
        <f t="shared" ref="N3:N13" si="6" xml:space="preserve"> $M$14 + $M$15*L3 + $M$16*L3^2</f>
        <v>46.482327432986537</v>
      </c>
      <c r="O3" s="9">
        <f t="shared" ref="O3:O13" si="7" xml:space="preserve"> N3 - M3</f>
        <v>5.8823274329865356</v>
      </c>
      <c r="P3" s="10">
        <f t="shared" ref="P3:P13" si="8" xml:space="preserve"> O3^2</f>
        <v>34.601776028865963</v>
      </c>
      <c r="R3" s="8">
        <f t="shared" ref="R3:R13" si="9" xml:space="preserve"> L3</f>
        <v>9.5</v>
      </c>
      <c r="S3" s="9">
        <f t="shared" ref="S3:S13" si="10" xml:space="preserve"> M3</f>
        <v>40.6</v>
      </c>
      <c r="T3" s="9">
        <f t="shared" ref="T3:T13" si="11" xml:space="preserve"> $S$14+$S$15*R3+$S$16*R3^2+$S$17*R3^3</f>
        <v>42.992913094386282</v>
      </c>
      <c r="U3" s="9">
        <f t="shared" ref="U3:U13" si="12" xml:space="preserve"> T3 - S3</f>
        <v>2.3929130943862802</v>
      </c>
      <c r="V3" s="10">
        <f t="shared" ref="V3:V13" si="13">U3^2</f>
        <v>5.7260330772853223</v>
      </c>
    </row>
    <row r="4" spans="1:22" x14ac:dyDescent="0.25">
      <c r="A4">
        <v>2500</v>
      </c>
      <c r="B4">
        <v>12249</v>
      </c>
      <c r="E4">
        <v>1</v>
      </c>
      <c r="F4" s="8">
        <f xml:space="preserve"> A4/100</f>
        <v>25</v>
      </c>
      <c r="G4" s="9">
        <f xml:space="preserve"> B4/100</f>
        <v>122.49</v>
      </c>
      <c r="H4" s="9">
        <f t="shared" si="1"/>
        <v>82.701723147407108</v>
      </c>
      <c r="I4" s="9">
        <f t="shared" si="2"/>
        <v>-39.788276852592887</v>
      </c>
      <c r="J4" s="10">
        <f t="shared" si="3"/>
        <v>1583.106974898579</v>
      </c>
      <c r="L4" s="8">
        <f t="shared" si="4"/>
        <v>25</v>
      </c>
      <c r="M4" s="9">
        <f t="shared" si="5"/>
        <v>122.49</v>
      </c>
      <c r="N4" s="9">
        <f t="shared" si="6"/>
        <v>82.401340469994508</v>
      </c>
      <c r="O4" s="9">
        <f t="shared" si="7"/>
        <v>-40.088659530005486</v>
      </c>
      <c r="P4" s="10">
        <f t="shared" si="8"/>
        <v>1607.1006229126997</v>
      </c>
      <c r="R4" s="8">
        <f t="shared" si="9"/>
        <v>25</v>
      </c>
      <c r="S4" s="9">
        <f t="shared" si="10"/>
        <v>122.49</v>
      </c>
      <c r="T4" s="9">
        <f t="shared" si="11"/>
        <v>89.365812176003516</v>
      </c>
      <c r="U4" s="9">
        <f t="shared" si="12"/>
        <v>-33.124187823996479</v>
      </c>
      <c r="V4" s="10">
        <f t="shared" si="13"/>
        <v>1097.2118189993967</v>
      </c>
    </row>
    <row r="5" spans="1:22" x14ac:dyDescent="0.25">
      <c r="A5">
        <v>1900</v>
      </c>
      <c r="B5">
        <v>6350</v>
      </c>
      <c r="E5" s="2">
        <v>1</v>
      </c>
      <c r="F5" s="8">
        <f xml:space="preserve"> A5/100</f>
        <v>19</v>
      </c>
      <c r="G5" s="9">
        <f xml:space="preserve"> B5/100</f>
        <v>63.5</v>
      </c>
      <c r="H5" s="9">
        <f t="shared" si="1"/>
        <v>68.696082777404712</v>
      </c>
      <c r="I5" s="9">
        <f t="shared" si="2"/>
        <v>5.1960827774047118</v>
      </c>
      <c r="J5" s="10">
        <f t="shared" si="3"/>
        <v>26.999276229641865</v>
      </c>
      <c r="L5" s="8">
        <f t="shared" si="4"/>
        <v>19</v>
      </c>
      <c r="M5" s="9">
        <f t="shared" si="5"/>
        <v>63.5</v>
      </c>
      <c r="N5" s="9">
        <f t="shared" si="6"/>
        <v>68.098855264106746</v>
      </c>
      <c r="O5" s="9">
        <f t="shared" si="7"/>
        <v>4.5988552641067457</v>
      </c>
      <c r="P5" s="10">
        <f t="shared" si="8"/>
        <v>21.149469740202324</v>
      </c>
      <c r="R5" s="8">
        <f t="shared" si="9"/>
        <v>19</v>
      </c>
      <c r="S5" s="9">
        <f t="shared" si="10"/>
        <v>63.5</v>
      </c>
      <c r="T5" s="9">
        <f t="shared" si="11"/>
        <v>70.487451162521907</v>
      </c>
      <c r="U5" s="9">
        <f t="shared" si="12"/>
        <v>6.9874511625219071</v>
      </c>
      <c r="V5" s="10">
        <f t="shared" si="13"/>
        <v>48.824473748628755</v>
      </c>
    </row>
    <row r="6" spans="1:22" x14ac:dyDescent="0.25">
      <c r="A6">
        <v>360</v>
      </c>
      <c r="B6">
        <v>3741</v>
      </c>
      <c r="E6">
        <v>1</v>
      </c>
      <c r="F6" s="8">
        <f xml:space="preserve"> A6/100</f>
        <v>3.6</v>
      </c>
      <c r="G6" s="9">
        <f xml:space="preserve"> B6/100</f>
        <v>37.409999999999997</v>
      </c>
      <c r="H6" s="9">
        <f t="shared" si="1"/>
        <v>32.74827249439852</v>
      </c>
      <c r="I6" s="9">
        <f t="shared" si="2"/>
        <v>-4.6617275056014762</v>
      </c>
      <c r="J6" s="10">
        <f t="shared" si="3"/>
        <v>21.73170333648136</v>
      </c>
      <c r="L6" s="8">
        <f t="shared" si="4"/>
        <v>3.6</v>
      </c>
      <c r="M6" s="9">
        <f t="shared" si="5"/>
        <v>37.409999999999997</v>
      </c>
      <c r="N6" s="9">
        <f t="shared" si="6"/>
        <v>33.692311611613583</v>
      </c>
      <c r="O6" s="9">
        <f t="shared" si="7"/>
        <v>-3.7176883883864136</v>
      </c>
      <c r="P6" s="10">
        <f t="shared" si="8"/>
        <v>13.82120695314317</v>
      </c>
      <c r="R6" s="8">
        <f t="shared" si="9"/>
        <v>3.6</v>
      </c>
      <c r="S6" s="9">
        <f t="shared" si="10"/>
        <v>37.409999999999997</v>
      </c>
      <c r="T6" s="9">
        <f t="shared" si="11"/>
        <v>40.227286662953745</v>
      </c>
      <c r="U6" s="9">
        <f t="shared" si="12"/>
        <v>2.8172866629537481</v>
      </c>
      <c r="V6" s="10">
        <f t="shared" si="13"/>
        <v>7.9371041412570653</v>
      </c>
    </row>
    <row r="7" spans="1:22" x14ac:dyDescent="0.25">
      <c r="A7">
        <v>530</v>
      </c>
      <c r="B7">
        <v>4130</v>
      </c>
      <c r="E7" s="2">
        <v>1</v>
      </c>
      <c r="F7" s="8">
        <f xml:space="preserve"> A7/100</f>
        <v>5.3</v>
      </c>
      <c r="G7" s="9">
        <f xml:space="preserve"> B7/100</f>
        <v>41.3</v>
      </c>
      <c r="H7" s="9">
        <f t="shared" si="1"/>
        <v>36.716537265899206</v>
      </c>
      <c r="I7" s="9">
        <f t="shared" si="2"/>
        <v>-4.5834627341007916</v>
      </c>
      <c r="J7" s="10">
        <f t="shared" si="3"/>
        <v>21.008130634890705</v>
      </c>
      <c r="L7" s="8">
        <f t="shared" si="4"/>
        <v>5.3</v>
      </c>
      <c r="M7" s="9">
        <f t="shared" si="5"/>
        <v>41.3</v>
      </c>
      <c r="N7" s="9">
        <f t="shared" si="6"/>
        <v>37.327671687477697</v>
      </c>
      <c r="O7" s="9">
        <f t="shared" si="7"/>
        <v>-3.9723283125223006</v>
      </c>
      <c r="P7" s="10">
        <f t="shared" si="8"/>
        <v>15.779392222466267</v>
      </c>
      <c r="R7" s="8">
        <f t="shared" si="9"/>
        <v>5.3</v>
      </c>
      <c r="S7" s="9">
        <f t="shared" si="10"/>
        <v>41.3</v>
      </c>
      <c r="T7" s="9">
        <f t="shared" si="11"/>
        <v>39.25413990585615</v>
      </c>
      <c r="U7" s="9">
        <f t="shared" si="12"/>
        <v>-2.0458600941438476</v>
      </c>
      <c r="V7" s="10">
        <f t="shared" si="13"/>
        <v>4.1855435248102735</v>
      </c>
    </row>
    <row r="8" spans="1:22" x14ac:dyDescent="0.25">
      <c r="A8">
        <v>950</v>
      </c>
      <c r="B8">
        <v>4489</v>
      </c>
      <c r="E8">
        <v>1</v>
      </c>
      <c r="F8" s="8">
        <f xml:space="preserve"> A8/100</f>
        <v>9.5</v>
      </c>
      <c r="G8" s="9">
        <f xml:space="preserve"> B8/100</f>
        <v>44.89</v>
      </c>
      <c r="H8" s="9">
        <f t="shared" si="1"/>
        <v>46.520485524900892</v>
      </c>
      <c r="I8" s="9">
        <f t="shared" si="2"/>
        <v>1.6304855249008909</v>
      </c>
      <c r="J8" s="10">
        <f t="shared" si="3"/>
        <v>2.6584830469113339</v>
      </c>
      <c r="L8" s="8">
        <f t="shared" si="4"/>
        <v>9.5</v>
      </c>
      <c r="M8" s="9">
        <f t="shared" si="5"/>
        <v>44.89</v>
      </c>
      <c r="N8" s="9">
        <f t="shared" si="6"/>
        <v>46.482327432986537</v>
      </c>
      <c r="O8" s="9">
        <f t="shared" si="7"/>
        <v>1.5923274329865365</v>
      </c>
      <c r="P8" s="10">
        <f t="shared" si="8"/>
        <v>2.5355066538414928</v>
      </c>
      <c r="R8" s="8">
        <f t="shared" si="9"/>
        <v>9.5</v>
      </c>
      <c r="S8" s="9">
        <f t="shared" si="10"/>
        <v>44.89</v>
      </c>
      <c r="T8" s="9">
        <f t="shared" si="11"/>
        <v>42.992913094386282</v>
      </c>
      <c r="U8" s="9">
        <f t="shared" si="12"/>
        <v>-1.897086905613719</v>
      </c>
      <c r="V8" s="10">
        <f t="shared" si="13"/>
        <v>3.5989387274510354</v>
      </c>
    </row>
    <row r="9" spans="1:22" x14ac:dyDescent="0.25">
      <c r="A9">
        <v>1500</v>
      </c>
      <c r="B9">
        <v>4790</v>
      </c>
      <c r="E9">
        <v>1</v>
      </c>
      <c r="F9" s="8">
        <f xml:space="preserve"> A9/100</f>
        <v>15</v>
      </c>
      <c r="G9" s="9">
        <f xml:space="preserve"> B9/100</f>
        <v>47.9</v>
      </c>
      <c r="H9" s="9">
        <f t="shared" si="1"/>
        <v>59.358989197403098</v>
      </c>
      <c r="I9" s="9">
        <f t="shared" si="2"/>
        <v>11.458989197403099</v>
      </c>
      <c r="J9" s="10">
        <f t="shared" si="3"/>
        <v>131.30843342620091</v>
      </c>
      <c r="L9" s="8">
        <f t="shared" si="4"/>
        <v>15</v>
      </c>
      <c r="M9" s="9">
        <f t="shared" si="5"/>
        <v>47.9</v>
      </c>
      <c r="N9" s="9">
        <f t="shared" si="6"/>
        <v>58.843409777406812</v>
      </c>
      <c r="O9" s="9">
        <f t="shared" si="7"/>
        <v>10.943409777406814</v>
      </c>
      <c r="P9" s="10">
        <f t="shared" si="8"/>
        <v>119.75821755624304</v>
      </c>
      <c r="R9" s="8">
        <f t="shared" si="9"/>
        <v>15</v>
      </c>
      <c r="S9" s="9">
        <f t="shared" si="10"/>
        <v>47.9</v>
      </c>
      <c r="T9" s="9">
        <f t="shared" si="11"/>
        <v>57.100990096314035</v>
      </c>
      <c r="U9" s="9">
        <f t="shared" si="12"/>
        <v>9.2009900963140367</v>
      </c>
      <c r="V9" s="10">
        <f t="shared" si="13"/>
        <v>84.658218752468983</v>
      </c>
    </row>
    <row r="10" spans="1:22" x14ac:dyDescent="0.25">
      <c r="A10">
        <v>1400</v>
      </c>
      <c r="B10">
        <v>5946</v>
      </c>
      <c r="E10" s="2">
        <v>1</v>
      </c>
      <c r="F10" s="8">
        <f xml:space="preserve"> A10/100</f>
        <v>14</v>
      </c>
      <c r="G10" s="9">
        <f xml:space="preserve"> B10/100</f>
        <v>59.46</v>
      </c>
      <c r="H10" s="9">
        <f t="shared" si="1"/>
        <v>57.024715802402696</v>
      </c>
      <c r="I10" s="9">
        <f t="shared" si="2"/>
        <v>-2.435284197597305</v>
      </c>
      <c r="J10" s="10">
        <f t="shared" si="3"/>
        <v>5.9306091230671498</v>
      </c>
      <c r="L10" s="8">
        <f t="shared" si="4"/>
        <v>14</v>
      </c>
      <c r="M10" s="9">
        <f t="shared" si="5"/>
        <v>59.46</v>
      </c>
      <c r="N10" s="9">
        <f t="shared" si="6"/>
        <v>56.564491487051654</v>
      </c>
      <c r="O10" s="9">
        <f t="shared" si="7"/>
        <v>-2.8955085129483464</v>
      </c>
      <c r="P10" s="10">
        <f t="shared" si="8"/>
        <v>8.3839695485563439</v>
      </c>
      <c r="R10" s="8">
        <f t="shared" si="9"/>
        <v>14</v>
      </c>
      <c r="S10" s="9">
        <f t="shared" si="10"/>
        <v>59.46</v>
      </c>
      <c r="T10" s="9">
        <f t="shared" si="11"/>
        <v>54.017215776648712</v>
      </c>
      <c r="U10" s="9">
        <f t="shared" si="12"/>
        <v>-5.4427842233512891</v>
      </c>
      <c r="V10" s="10">
        <f t="shared" si="13"/>
        <v>29.623900101961695</v>
      </c>
    </row>
    <row r="11" spans="1:22" x14ac:dyDescent="0.25">
      <c r="A11">
        <v>2700</v>
      </c>
      <c r="B11">
        <v>6779</v>
      </c>
      <c r="E11">
        <v>1</v>
      </c>
      <c r="F11" s="8">
        <f xml:space="preserve"> A11/100</f>
        <v>27</v>
      </c>
      <c r="G11" s="9">
        <f xml:space="preserve"> B11/100</f>
        <v>67.790000000000006</v>
      </c>
      <c r="H11" s="9">
        <f t="shared" si="1"/>
        <v>87.370269937407912</v>
      </c>
      <c r="I11" s="9">
        <f t="shared" si="2"/>
        <v>19.580269937407905</v>
      </c>
      <c r="J11" s="10">
        <f t="shared" si="3"/>
        <v>383.3869708217598</v>
      </c>
      <c r="L11" s="8">
        <f t="shared" si="4"/>
        <v>27</v>
      </c>
      <c r="M11" s="9">
        <f t="shared" si="5"/>
        <v>67.790000000000006</v>
      </c>
      <c r="N11" s="9">
        <f t="shared" si="6"/>
        <v>87.280653398847178</v>
      </c>
      <c r="O11" s="9">
        <f t="shared" si="7"/>
        <v>19.490653398847172</v>
      </c>
      <c r="P11" s="10">
        <f t="shared" si="8"/>
        <v>379.88556991399281</v>
      </c>
      <c r="R11" s="8">
        <f t="shared" si="9"/>
        <v>27</v>
      </c>
      <c r="S11" s="9">
        <f t="shared" si="10"/>
        <v>67.790000000000006</v>
      </c>
      <c r="T11" s="9">
        <f t="shared" si="11"/>
        <v>94.071212518054352</v>
      </c>
      <c r="U11" s="9">
        <f t="shared" si="12"/>
        <v>26.281212518054346</v>
      </c>
      <c r="V11" s="10">
        <f t="shared" si="13"/>
        <v>690.70213141913644</v>
      </c>
    </row>
    <row r="12" spans="1:22" x14ac:dyDescent="0.25">
      <c r="A12">
        <v>3400</v>
      </c>
      <c r="B12">
        <v>9970</v>
      </c>
      <c r="E12">
        <v>1</v>
      </c>
      <c r="F12" s="8">
        <f xml:space="preserve"> A12/100</f>
        <v>34</v>
      </c>
      <c r="G12" s="9">
        <f xml:space="preserve"> B12/100</f>
        <v>99.7</v>
      </c>
      <c r="H12" s="9">
        <f t="shared" si="1"/>
        <v>103.71018370241072</v>
      </c>
      <c r="I12" s="9">
        <f t="shared" si="2"/>
        <v>4.0101837024107141</v>
      </c>
      <c r="J12" s="10">
        <f t="shared" si="3"/>
        <v>16.081573327080502</v>
      </c>
      <c r="L12" s="8">
        <f t="shared" si="4"/>
        <v>34</v>
      </c>
      <c r="M12" s="9">
        <f t="shared" si="5"/>
        <v>99.7</v>
      </c>
      <c r="N12" s="9">
        <f t="shared" si="6"/>
        <v>104.79853147446131</v>
      </c>
      <c r="O12" s="9">
        <f t="shared" si="7"/>
        <v>5.0985314744613106</v>
      </c>
      <c r="P12" s="10">
        <f t="shared" si="8"/>
        <v>25.995023196072626</v>
      </c>
      <c r="R12" s="8">
        <f t="shared" si="9"/>
        <v>34</v>
      </c>
      <c r="S12" s="9">
        <f t="shared" si="10"/>
        <v>99.7</v>
      </c>
      <c r="T12" s="9">
        <f t="shared" si="11"/>
        <v>98.053606396553619</v>
      </c>
      <c r="U12" s="9">
        <f t="shared" si="12"/>
        <v>-1.6463936034463842</v>
      </c>
      <c r="V12" s="10">
        <f t="shared" si="13"/>
        <v>2.7106118974691698</v>
      </c>
    </row>
    <row r="13" spans="1:22" x14ac:dyDescent="0.25">
      <c r="A13">
        <v>1300</v>
      </c>
      <c r="B13">
        <v>4363</v>
      </c>
      <c r="E13">
        <v>1</v>
      </c>
      <c r="F13" s="8">
        <f xml:space="preserve"> A13/100</f>
        <v>13</v>
      </c>
      <c r="G13" s="9">
        <f xml:space="preserve"> B13/100</f>
        <v>43.63</v>
      </c>
      <c r="H13" s="9">
        <f t="shared" si="1"/>
        <v>54.690442407402294</v>
      </c>
      <c r="I13" s="9">
        <f t="shared" si="2"/>
        <v>11.060442407402292</v>
      </c>
      <c r="J13" s="10">
        <f t="shared" si="3"/>
        <v>122.333386247463</v>
      </c>
      <c r="L13" s="8">
        <f t="shared" si="4"/>
        <v>13</v>
      </c>
      <c r="M13" s="9">
        <f t="shared" si="5"/>
        <v>43.63</v>
      </c>
      <c r="N13" s="9">
        <f t="shared" si="6"/>
        <v>54.299550429224418</v>
      </c>
      <c r="O13" s="9">
        <f t="shared" si="7"/>
        <v>10.669550429224415</v>
      </c>
      <c r="P13" s="10">
        <f t="shared" si="8"/>
        <v>113.83930636176291</v>
      </c>
      <c r="R13" s="8">
        <f t="shared" si="9"/>
        <v>13</v>
      </c>
      <c r="S13" s="9">
        <f t="shared" si="10"/>
        <v>43.63</v>
      </c>
      <c r="T13" s="9">
        <f t="shared" si="11"/>
        <v>51.117767325710261</v>
      </c>
      <c r="U13" s="9">
        <f t="shared" si="12"/>
        <v>7.4877673257102586</v>
      </c>
      <c r="V13" s="10">
        <f t="shared" si="13"/>
        <v>56.06665952397416</v>
      </c>
    </row>
    <row r="14" spans="1:22" x14ac:dyDescent="0.25">
      <c r="F14" s="8"/>
      <c r="G14" s="9" t="s">
        <v>35</v>
      </c>
      <c r="H14" s="9">
        <v>24.344888272397078</v>
      </c>
      <c r="I14" s="9"/>
      <c r="J14" s="10">
        <f xml:space="preserve"> SUM(J2:J13)</f>
        <v>2404.1817763108079</v>
      </c>
      <c r="L14" s="8" t="s">
        <v>30</v>
      </c>
      <c r="M14" s="9">
        <v>26.127244837511896</v>
      </c>
      <c r="N14" s="9"/>
      <c r="O14" s="9"/>
      <c r="P14" s="10">
        <f xml:space="preserve"> SUM(P2:P13)</f>
        <v>2400.5857434783447</v>
      </c>
      <c r="R14" s="8" t="s">
        <v>30</v>
      </c>
      <c r="S14" s="9">
        <v>48.214200486325325</v>
      </c>
      <c r="T14" s="9"/>
      <c r="U14" s="9"/>
      <c r="V14" s="10">
        <f xml:space="preserve"> SUM(V2:V13)</f>
        <v>2160.7446672187234</v>
      </c>
    </row>
    <row r="15" spans="1:22" ht="15.75" thickBot="1" x14ac:dyDescent="0.3">
      <c r="E15" s="2"/>
      <c r="F15" s="11"/>
      <c r="G15" s="12" t="s">
        <v>36</v>
      </c>
      <c r="H15" s="12">
        <v>2.3342733950004013</v>
      </c>
      <c r="I15" s="12"/>
      <c r="J15" s="13"/>
      <c r="L15" s="8" t="s">
        <v>31</v>
      </c>
      <c r="M15" s="9">
        <v>2.0762484187001964</v>
      </c>
      <c r="N15" s="9"/>
      <c r="O15" s="9"/>
      <c r="P15" s="10"/>
      <c r="R15" s="8" t="s">
        <v>31</v>
      </c>
      <c r="S15" s="9">
        <v>-3.4626366613466608</v>
      </c>
      <c r="T15" s="9"/>
      <c r="U15" s="9"/>
      <c r="V15" s="10"/>
    </row>
    <row r="16" spans="1:22" ht="15.75" thickBot="1" x14ac:dyDescent="0.3">
      <c r="L16" s="11" t="s">
        <v>37</v>
      </c>
      <c r="M16" s="12">
        <v>6.9886162639643127E-3</v>
      </c>
      <c r="N16" s="12"/>
      <c r="O16" s="12"/>
      <c r="P16" s="13"/>
      <c r="R16" s="8" t="s">
        <v>37</v>
      </c>
      <c r="S16" s="9">
        <v>0.36932614926606844</v>
      </c>
      <c r="T16" s="9"/>
      <c r="U16" s="9"/>
      <c r="V16" s="10"/>
    </row>
    <row r="17" spans="18:22" ht="15.75" thickBot="1" x14ac:dyDescent="0.3">
      <c r="R17" s="11" t="s">
        <v>42</v>
      </c>
      <c r="S17" s="12">
        <v>-6.5991241643486758E-3</v>
      </c>
      <c r="T17" s="12"/>
      <c r="U17" s="12"/>
      <c r="V17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2022-09-29T08:06:42Z</dcterms:modified>
</cp:coreProperties>
</file>