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nall De Paor\Desktop\Supaero\Research Project\Sizing-Tool\ORLA_Lander_Mission_Architecture\"/>
    </mc:Choice>
  </mc:AlternateContent>
  <xr:revisionPtr revIDLastSave="0" documentId="13_ncr:1_{DF5764FB-0546-4481-A0E7-1D8A2D2618F5}" xr6:coauthVersionLast="47" xr6:coauthVersionMax="47" xr10:uidLastSave="{00000000-0000-0000-0000-000000000000}"/>
  <bookViews>
    <workbookView xWindow="-120" yWindow="-120" windowWidth="21840" windowHeight="13140" firstSheet="2" activeTab="6"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H21" i="2"/>
  <c r="H35" i="1"/>
  <c r="I35" i="1"/>
  <c r="H34" i="1"/>
  <c r="I34"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H29" i="1"/>
  <c r="I29" i="1" s="1"/>
  <c r="H27" i="1"/>
  <c r="I27" i="1" s="1"/>
  <c r="H26" i="1"/>
  <c r="I26" i="1" s="1"/>
  <c r="H25" i="1"/>
  <c r="I25" i="1" s="1"/>
  <c r="H24" i="1"/>
  <c r="I24" i="1" s="1"/>
  <c r="H31" i="1"/>
  <c r="I31" i="1" s="1"/>
  <c r="H23" i="1"/>
  <c r="I23" i="1" s="1"/>
  <c r="H22" i="1"/>
  <c r="I22" i="1" s="1"/>
  <c r="H28" i="1"/>
  <c r="I28" i="1" s="1"/>
  <c r="H30" i="1"/>
  <c r="I30" i="1" s="1"/>
  <c r="H42" i="1"/>
  <c r="I42" i="1" s="1"/>
  <c r="H20" i="1"/>
  <c r="I20" i="1" s="1"/>
  <c r="H12" i="1"/>
  <c r="I12" i="1" s="1"/>
  <c r="H11" i="1"/>
  <c r="I11" i="1" s="1"/>
  <c r="H19" i="1"/>
  <c r="I19" i="1" s="1"/>
  <c r="H18" i="1"/>
  <c r="I18" i="1" s="1"/>
  <c r="H15" i="1"/>
  <c r="I15" i="1" s="1"/>
  <c r="H14" i="1"/>
  <c r="I14" i="1" s="1"/>
  <c r="H13" i="1"/>
  <c r="I13" i="1" s="1"/>
  <c r="H21" i="1"/>
  <c r="I21" i="1" s="1"/>
  <c r="H39" i="1"/>
  <c r="I39" i="1" s="1"/>
  <c r="I9" i="1"/>
  <c r="H9" i="1"/>
  <c r="H10" i="1"/>
  <c r="I10" i="1" s="1"/>
  <c r="H17" i="1"/>
  <c r="I17" i="1" s="1"/>
  <c r="H16" i="1"/>
  <c r="I16" i="1" s="1"/>
  <c r="H38" i="1"/>
  <c r="I38" i="1" s="1"/>
  <c r="H33" i="1"/>
  <c r="I33" i="1" s="1"/>
  <c r="H8" i="1"/>
  <c r="I8" i="1" s="1"/>
  <c r="H7" i="1"/>
  <c r="I7" i="1" s="1"/>
  <c r="H6" i="1"/>
  <c r="I6" i="1" s="1"/>
  <c r="H5" i="1"/>
  <c r="I5" i="1" s="1"/>
  <c r="H4" i="1"/>
  <c r="I4" i="1" s="1"/>
  <c r="H41" i="1"/>
  <c r="I41" i="1" s="1"/>
  <c r="H37" i="1"/>
  <c r="I37" i="1" s="1"/>
  <c r="H32" i="1"/>
  <c r="I32" i="1" s="1"/>
  <c r="H3" i="1"/>
  <c r="I3" i="1" s="1"/>
  <c r="H2" i="1"/>
  <c r="I2" i="1" s="1"/>
  <c r="H36" i="1"/>
  <c r="I36" i="1" s="1"/>
  <c r="H40" i="1"/>
  <c r="I40"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s>
  <commentList>
    <comment ref="F1" authorId="0" shapeId="0" xr:uid="{7DDD91BA-3802-4091-A3E3-EBE548370C2B}">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2"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3"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K9" authorId="1" shapeId="0" xr:uid="{BD8DD130-1F9A-44B5-8D32-B181C7EC7923}">
      <text>
        <r>
          <rPr>
            <b/>
            <sz val="9"/>
            <color indexed="81"/>
            <rFont val="Tahoma"/>
            <family val="2"/>
          </rPr>
          <t>Conall De Paor:</t>
        </r>
        <r>
          <rPr>
            <sz val="9"/>
            <color indexed="81"/>
            <rFont val="Tahoma"/>
            <family val="2"/>
          </rPr>
          <t xml:space="preserve">
https://web.archive.org/web/20100918043021/http://astronautix.com/engines/ktdu417.htm</t>
        </r>
      </text>
    </comment>
    <comment ref="K10" authorId="1" shapeId="0" xr:uid="{9951DEDD-DC53-42FB-AD3A-AF3E07135C1A}">
      <text>
        <r>
          <rPr>
            <b/>
            <sz val="9"/>
            <color indexed="81"/>
            <rFont val="Tahoma"/>
            <family val="2"/>
          </rPr>
          <t>Conall De Paor:</t>
        </r>
        <r>
          <rPr>
            <sz val="9"/>
            <color indexed="81"/>
            <rFont val="Tahoma"/>
            <family val="2"/>
          </rPr>
          <t xml:space="preserve">
landing stage identical to Ye8 [huntress 2011]</t>
        </r>
      </text>
    </comment>
    <comment ref="K1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1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G22" authorId="1" shapeId="0" xr:uid="{20D3DC9A-1144-4A00-8EAE-951E86C00B00}">
      <text>
        <r>
          <rPr>
            <b/>
            <sz val="9"/>
            <color indexed="81"/>
            <rFont val="Tahoma"/>
            <family val="2"/>
          </rPr>
          <t>Conall De Paor:</t>
        </r>
        <r>
          <rPr>
            <sz val="9"/>
            <color indexed="81"/>
            <rFont val="Tahoma"/>
            <family val="2"/>
          </rPr>
          <t xml:space="preserve">
EE-1 returns with no payload to LLO
</t>
        </r>
      </text>
    </comment>
    <comment ref="G23" authorId="1" shapeId="0" xr:uid="{D0BDCA6D-AC99-4052-93AB-CB3CBB3F861D}">
      <text>
        <r>
          <rPr>
            <b/>
            <sz val="9"/>
            <color indexed="81"/>
            <rFont val="Tahoma"/>
            <family val="2"/>
          </rPr>
          <t>Conall De Paor:</t>
        </r>
        <r>
          <rPr>
            <sz val="9"/>
            <color indexed="81"/>
            <rFont val="Tahoma"/>
            <family val="2"/>
          </rPr>
          <t xml:space="preserve">
EE-1 returns with no payload to LLO
</t>
        </r>
      </text>
    </comment>
    <comment ref="K23"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K25"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F29"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G29" authorId="1" shapeId="0" xr:uid="{868CDB86-640B-4C12-81C8-53088F57689E}">
      <text>
        <r>
          <rPr>
            <b/>
            <sz val="9"/>
            <color indexed="81"/>
            <rFont val="Tahoma"/>
            <family val="2"/>
          </rPr>
          <t>Conall De Paor:</t>
        </r>
        <r>
          <rPr>
            <sz val="9"/>
            <color indexed="81"/>
            <rFont val="Tahoma"/>
            <family val="2"/>
          </rPr>
          <t xml:space="preserve">
CEV mass
</t>
        </r>
      </text>
    </comment>
    <comment ref="K33"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D38"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8"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K38" authorId="1" shapeId="0" xr:uid="{85DA908F-4E2A-43FA-B69F-60B77F064056}">
      <text>
        <r>
          <rPr>
            <b/>
            <sz val="9"/>
            <color indexed="81"/>
            <rFont val="Tahoma"/>
            <family val="2"/>
          </rPr>
          <t>Conall De Paor:</t>
        </r>
        <r>
          <rPr>
            <sz val="9"/>
            <color indexed="81"/>
            <rFont val="Tahoma"/>
            <family val="2"/>
          </rPr>
          <t xml:space="preserve">
typical Isp for that fuel</t>
        </r>
      </text>
    </comment>
    <comment ref="K39" authorId="1" shapeId="0" xr:uid="{ADB074A6-2798-45F1-AFAF-0DAFA8A91BFC}">
      <text>
        <r>
          <rPr>
            <b/>
            <sz val="9"/>
            <color indexed="81"/>
            <rFont val="Tahoma"/>
            <family val="2"/>
          </rPr>
          <t>Conall De Paor:</t>
        </r>
        <r>
          <rPr>
            <sz val="9"/>
            <color indexed="81"/>
            <rFont val="Tahoma"/>
            <family val="2"/>
          </rPr>
          <t xml:space="preserve">
typical Isp for that fuel</t>
        </r>
      </text>
    </comment>
    <comment ref="K41" authorId="1" shapeId="0" xr:uid="{6DAB69DB-831B-49E7-9425-4FB70AD090D6}">
      <text>
        <r>
          <rPr>
            <b/>
            <sz val="9"/>
            <color indexed="81"/>
            <rFont val="Tahoma"/>
            <family val="2"/>
          </rPr>
          <t>Conall De Paor:</t>
        </r>
        <r>
          <rPr>
            <sz val="9"/>
            <color indexed="81"/>
            <rFont val="Tahoma"/>
            <family val="2"/>
          </rPr>
          <t xml:space="preserve">
typical ISP of that fuel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<sst xmlns="http://schemas.openxmlformats.org/spreadsheetml/2006/main" count="742" uniqueCount="165">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</sst>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0" fontId="4" fillId="0" borderId="0" xfId="1"/>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payload</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prop</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30C3A478-AF86-46A8-9030-EF1C48218DF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6BDBA4F4-75AB-4915-90A1-D732803046F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11969B82-0159-4C4A-AD50-0E8D31B78FD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CA72B268-1DE5-426B-9829-9EA67E43D7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2F1D8947-475D-4CDD-8E6B-DEDA7EE6C8C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1B7A0110-F5E9-47C4-8D30-0AF562CA2F3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4444A3A4-98F6-48F9-B479-57B32BB68AA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A58B1BF7-2187-4D00-B5C5-9441DCB3BD0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ACE6526E-1D90-4EF7-B055-971A33C30A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C71CB073-61F5-411A-BB60-C22F1AAFCA1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FD502CE9-5369-4EEF-B616-85500025119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86EFAD35-8366-43D3-9514-F35E64809F8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938664EF-CDDC-47F2-BAED-519FA081F47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D832C00F-4DE3-4B04-8F24-D693A04EC17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64FF22-4042-4B76-A5D7-8F9F9301524C}"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752928EC-24BE-4A8F-9355-BC3A4CC1055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6B1EE760-B8CC-4A54-845B-A4904B9CD89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5FC6DA3A-030A-4B92-87EF-0562B9BDDE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9B21C354-E5EC-4029-98BE-E737BD55189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E440271-B01D-4B2B-800A-D0D07FED4A2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E75DD695-675B-45DB-8C90-E1559E96243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D202D9B1-20D9-4500-9D5A-B1A74812603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6E425D92-6138-4A46-BD3D-70E338F1CD4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675F3556-D3BA-4983-BABA-AED45EA9EB7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EFB7631A-B1B0-4BB2-9DA2-82ED9B01966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6A16354E-A672-4C5A-9EE4-EAA713B536A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BEE-4622-94D6-18BE334673FB}"/>
                </c:ext>
              </c:extLst>
            </c:dLbl>
            <c:dLbl>
              <c:idx val="8"/>
              <c:tx>
                <c:rich>
                  <a:bodyPr/>
                  <a:lstStyle/>
                  <a:p>
                    <a:fld id="{DC353CA9-69B2-4E82-8D92-69E77E44779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xdr:col>
      <xdr:colOff>636134</xdr:colOff>
      <xdr:row>66</xdr:row>
      <xdr:rowOff>29937</xdr:rowOff>
    </xdr:from>
    <xdr:to>
      <xdr:col>6</xdr:col>
      <xdr:colOff>231321</xdr:colOff>
      <xdr:row>82</xdr:row>
      <xdr:rowOff>139473</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782410</xdr:colOff>
      <xdr:row>66</xdr:row>
      <xdr:rowOff>19730</xdr:rowOff>
    </xdr:from>
    <xdr:to>
      <xdr:col>11</xdr:col>
      <xdr:colOff>449035</xdr:colOff>
      <xdr:row>82</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591910</xdr:colOff>
      <xdr:row>49</xdr:row>
      <xdr:rowOff>152400</xdr:rowOff>
    </xdr:from>
    <xdr:to>
      <xdr:col>5</xdr:col>
      <xdr:colOff>659945</xdr:colOff>
      <xdr:row>64</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727981</xdr:colOff>
      <xdr:row>49</xdr:row>
      <xdr:rowOff>57150</xdr:rowOff>
    </xdr:from>
    <xdr:to>
      <xdr:col>10</xdr:col>
      <xdr:colOff>483052</xdr:colOff>
      <xdr:row>63</xdr:row>
      <xdr:rowOff>133350</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30</xdr:row>
      <xdr:rowOff>0</xdr:rowOff>
    </xdr:from>
    <xdr:to>
      <xdr:col>14</xdr:col>
      <xdr:colOff>304800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ssdc.gsfc.nasa.gov/nmc/spacecraft/display.action?id=HAKUTO-R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P42"/>
  <sheetViews>
    <sheetView zoomScale="70" zoomScaleNormal="70" workbookViewId="0">
      <selection activeCell="C22" sqref="C22"/>
    </sheetView>
  </sheetViews>
  <sheetFormatPr defaultRowHeight="15" x14ac:dyDescent="0.25"/>
  <cols>
    <col min="2" max="2" width="12.28515625" bestFit="1" customWidth="1"/>
    <col min="3" max="3" width="35.28515625" bestFit="1" customWidth="1"/>
    <col min="4" max="4" width="12.42578125" customWidth="1"/>
    <col min="5" max="5" width="13" customWidth="1"/>
    <col min="6" max="6" width="26.5703125" customWidth="1"/>
    <col min="7" max="7" width="21.28515625" customWidth="1"/>
    <col min="8" max="8" width="19.28515625" customWidth="1"/>
    <col min="9" max="9" width="12.5703125" customWidth="1"/>
    <col min="10" max="10" width="20" customWidth="1"/>
    <col min="11" max="11" width="11.5703125" customWidth="1"/>
    <col min="14" max="14" width="11.5703125" customWidth="1"/>
  </cols>
  <sheetData>
    <row r="1" spans="1:16" ht="15.75" thickBot="1" x14ac:dyDescent="0.3">
      <c r="A1" s="1" t="s">
        <v>0</v>
      </c>
      <c r="B1" s="1" t="s">
        <v>1</v>
      </c>
      <c r="C1" s="1" t="s">
        <v>2</v>
      </c>
      <c r="D1" s="1" t="s">
        <v>14</v>
      </c>
      <c r="E1" s="1" t="s">
        <v>3</v>
      </c>
      <c r="F1" s="1" t="s">
        <v>11</v>
      </c>
      <c r="G1" s="1" t="s">
        <v>4</v>
      </c>
      <c r="H1" s="1" t="s">
        <v>10</v>
      </c>
      <c r="I1" s="6" t="s">
        <v>140</v>
      </c>
      <c r="J1" s="1" t="s">
        <v>6</v>
      </c>
      <c r="K1" s="2" t="s">
        <v>12</v>
      </c>
      <c r="L1" s="2" t="s">
        <v>7</v>
      </c>
      <c r="M1" s="1" t="s">
        <v>5</v>
      </c>
      <c r="N1" s="2" t="s">
        <v>13</v>
      </c>
      <c r="O1" s="1" t="s">
        <v>8</v>
      </c>
      <c r="P1" s="1" t="s">
        <v>9</v>
      </c>
    </row>
    <row r="2" spans="1:16" x14ac:dyDescent="0.25">
      <c r="A2" s="3">
        <v>1966</v>
      </c>
      <c r="B2" s="3" t="s">
        <v>28</v>
      </c>
      <c r="C2" s="3" t="s">
        <v>129</v>
      </c>
      <c r="D2" s="4">
        <v>1538</v>
      </c>
      <c r="E2" s="5">
        <v>847</v>
      </c>
      <c r="F2" s="13">
        <v>99.8</v>
      </c>
      <c r="G2" s="6">
        <v>0</v>
      </c>
      <c r="H2" s="7">
        <f t="shared" ref="H2:H42" si="0">D2-E2-F2</f>
        <v>591.20000000000005</v>
      </c>
      <c r="I2" s="7">
        <f t="shared" ref="I2:I42" si="1">D2-H2</f>
        <v>946.8</v>
      </c>
      <c r="J2" s="6" t="s">
        <v>61</v>
      </c>
      <c r="K2" s="13">
        <v>287</v>
      </c>
      <c r="L2" s="7">
        <v>2630</v>
      </c>
      <c r="M2" s="6" t="s">
        <v>80</v>
      </c>
      <c r="N2" s="7"/>
      <c r="O2" t="s">
        <v>143</v>
      </c>
      <c r="P2" s="8" t="s">
        <v>93</v>
      </c>
    </row>
    <row r="3" spans="1:16" x14ac:dyDescent="0.25">
      <c r="A3" s="3">
        <v>1966</v>
      </c>
      <c r="B3" s="3" t="s">
        <v>28</v>
      </c>
      <c r="C3" s="3" t="s">
        <v>130</v>
      </c>
      <c r="D3" s="6">
        <v>1620</v>
      </c>
      <c r="E3" s="6">
        <v>800</v>
      </c>
      <c r="F3" s="6">
        <v>112</v>
      </c>
      <c r="G3" s="6">
        <v>0</v>
      </c>
      <c r="H3" s="7">
        <f t="shared" si="0"/>
        <v>708</v>
      </c>
      <c r="I3" s="7">
        <f t="shared" si="1"/>
        <v>912</v>
      </c>
      <c r="J3" s="6" t="s">
        <v>61</v>
      </c>
      <c r="K3" s="6">
        <v>287</v>
      </c>
      <c r="L3" s="7">
        <v>1880</v>
      </c>
      <c r="M3" s="6" t="s">
        <v>80</v>
      </c>
      <c r="N3" s="7"/>
      <c r="O3" t="s">
        <v>142</v>
      </c>
      <c r="P3" t="s">
        <v>95</v>
      </c>
    </row>
    <row r="4" spans="1:16" x14ac:dyDescent="0.25">
      <c r="A4" s="3">
        <v>1966</v>
      </c>
      <c r="B4" s="3" t="s">
        <v>21</v>
      </c>
      <c r="C4" s="3" t="s">
        <v>23</v>
      </c>
      <c r="D4" s="6">
        <v>995.2</v>
      </c>
      <c r="E4" s="6">
        <v>294.3</v>
      </c>
      <c r="F4" s="6">
        <v>33</v>
      </c>
      <c r="G4" s="6">
        <v>0</v>
      </c>
      <c r="H4" s="7">
        <f t="shared" si="0"/>
        <v>667.90000000000009</v>
      </c>
      <c r="I4" s="7">
        <f t="shared" si="1"/>
        <v>327.29999999999995</v>
      </c>
      <c r="J4" s="6" t="s">
        <v>60</v>
      </c>
      <c r="K4" s="6">
        <v>230</v>
      </c>
      <c r="M4" s="6" t="s">
        <v>79</v>
      </c>
      <c r="N4" s="7"/>
      <c r="O4" t="s">
        <v>91</v>
      </c>
      <c r="P4" t="s">
        <v>84</v>
      </c>
    </row>
    <row r="5" spans="1:16" x14ac:dyDescent="0.25">
      <c r="A5" s="3">
        <v>1967</v>
      </c>
      <c r="B5" s="3" t="s">
        <v>21</v>
      </c>
      <c r="C5" s="3" t="s">
        <v>24</v>
      </c>
      <c r="D5" s="6">
        <v>1026</v>
      </c>
      <c r="E5" s="6">
        <v>296</v>
      </c>
      <c r="F5" s="6">
        <v>33</v>
      </c>
      <c r="G5" s="6">
        <v>0</v>
      </c>
      <c r="H5" s="7">
        <f t="shared" si="0"/>
        <v>697</v>
      </c>
      <c r="I5" s="7">
        <f t="shared" si="1"/>
        <v>329</v>
      </c>
      <c r="J5" s="6" t="s">
        <v>60</v>
      </c>
      <c r="K5" s="6">
        <v>230</v>
      </c>
      <c r="M5" s="6" t="s">
        <v>79</v>
      </c>
      <c r="N5" s="7"/>
      <c r="O5" t="s">
        <v>91</v>
      </c>
      <c r="P5" t="s">
        <v>84</v>
      </c>
    </row>
    <row r="6" spans="1:16" x14ac:dyDescent="0.25">
      <c r="A6" s="3">
        <v>1967</v>
      </c>
      <c r="B6" s="3" t="s">
        <v>21</v>
      </c>
      <c r="C6" s="3" t="s">
        <v>25</v>
      </c>
      <c r="D6" s="6">
        <v>1006</v>
      </c>
      <c r="E6" s="6">
        <v>303</v>
      </c>
      <c r="F6" s="6">
        <v>33</v>
      </c>
      <c r="G6" s="6">
        <v>0</v>
      </c>
      <c r="H6" s="7">
        <f t="shared" si="0"/>
        <v>670</v>
      </c>
      <c r="I6" s="7">
        <f t="shared" si="1"/>
        <v>336</v>
      </c>
      <c r="J6" s="6" t="s">
        <v>60</v>
      </c>
      <c r="K6" s="6">
        <v>230</v>
      </c>
      <c r="M6" s="6" t="s">
        <v>79</v>
      </c>
      <c r="N6" s="7"/>
      <c r="O6" t="s">
        <v>91</v>
      </c>
      <c r="P6" t="s">
        <v>84</v>
      </c>
    </row>
    <row r="7" spans="1:16" x14ac:dyDescent="0.25">
      <c r="A7" s="3">
        <v>1967</v>
      </c>
      <c r="B7" s="3" t="s">
        <v>21</v>
      </c>
      <c r="C7" s="3" t="s">
        <v>26</v>
      </c>
      <c r="D7" s="6">
        <v>1006</v>
      </c>
      <c r="E7" s="6">
        <v>299.60000000000002</v>
      </c>
      <c r="F7" s="6">
        <v>33</v>
      </c>
      <c r="G7" s="6">
        <v>0</v>
      </c>
      <c r="H7" s="7">
        <f t="shared" si="0"/>
        <v>673.4</v>
      </c>
      <c r="I7" s="7">
        <f t="shared" si="1"/>
        <v>332.6</v>
      </c>
      <c r="J7" s="6" t="s">
        <v>60</v>
      </c>
      <c r="K7" s="6">
        <v>230</v>
      </c>
      <c r="M7" s="6" t="s">
        <v>79</v>
      </c>
      <c r="N7" s="7"/>
      <c r="O7" t="s">
        <v>91</v>
      </c>
      <c r="P7" t="s">
        <v>84</v>
      </c>
    </row>
    <row r="8" spans="1:16" x14ac:dyDescent="0.25">
      <c r="A8" s="3">
        <v>1968</v>
      </c>
      <c r="B8" s="3" t="s">
        <v>21</v>
      </c>
      <c r="C8" s="3" t="s">
        <v>27</v>
      </c>
      <c r="D8" s="6">
        <v>1039</v>
      </c>
      <c r="E8" s="6">
        <v>306</v>
      </c>
      <c r="F8" s="6">
        <v>33</v>
      </c>
      <c r="G8" s="6">
        <v>0</v>
      </c>
      <c r="H8" s="7">
        <f t="shared" si="0"/>
        <v>700</v>
      </c>
      <c r="I8" s="7">
        <f t="shared" si="1"/>
        <v>339</v>
      </c>
      <c r="J8" s="6" t="s">
        <v>60</v>
      </c>
      <c r="K8" s="6">
        <v>230</v>
      </c>
      <c r="M8" s="6" t="s">
        <v>79</v>
      </c>
      <c r="N8" s="7"/>
      <c r="O8" t="s">
        <v>91</v>
      </c>
      <c r="P8" t="s">
        <v>84</v>
      </c>
    </row>
    <row r="9" spans="1:16" x14ac:dyDescent="0.25">
      <c r="A9" s="3">
        <v>1968</v>
      </c>
      <c r="B9" s="3" t="s">
        <v>28</v>
      </c>
      <c r="C9" s="3" t="s">
        <v>35</v>
      </c>
      <c r="D9" s="6">
        <v>5700</v>
      </c>
      <c r="E9" s="6">
        <v>1814</v>
      </c>
      <c r="F9" s="6">
        <v>756</v>
      </c>
      <c r="G9" s="6">
        <v>0</v>
      </c>
      <c r="H9" s="7">
        <f t="shared" si="0"/>
        <v>3130</v>
      </c>
      <c r="I9" s="7">
        <f t="shared" si="1"/>
        <v>2570</v>
      </c>
      <c r="J9" s="6" t="s">
        <v>65</v>
      </c>
      <c r="K9" s="6">
        <v>314</v>
      </c>
      <c r="L9" s="7">
        <v>1880</v>
      </c>
      <c r="M9" s="6" t="s">
        <v>78</v>
      </c>
      <c r="N9" s="7"/>
      <c r="O9" t="s">
        <v>94</v>
      </c>
      <c r="P9" t="s">
        <v>95</v>
      </c>
    </row>
    <row r="10" spans="1:16" x14ac:dyDescent="0.25">
      <c r="A10" s="3">
        <v>1969</v>
      </c>
      <c r="B10" s="3" t="s">
        <v>28</v>
      </c>
      <c r="C10" s="3" t="s">
        <v>34</v>
      </c>
      <c r="D10" s="6">
        <v>5750</v>
      </c>
      <c r="E10" s="6">
        <v>1880</v>
      </c>
      <c r="F10" s="6">
        <v>520</v>
      </c>
      <c r="G10" s="6" t="s">
        <v>56</v>
      </c>
      <c r="H10" s="7">
        <f t="shared" si="0"/>
        <v>3350</v>
      </c>
      <c r="I10" s="7">
        <f t="shared" si="1"/>
        <v>2400</v>
      </c>
      <c r="J10" s="6" t="s">
        <v>65</v>
      </c>
      <c r="K10" s="6">
        <v>314</v>
      </c>
      <c r="L10" s="7">
        <v>1880</v>
      </c>
      <c r="M10" s="6" t="s">
        <v>79</v>
      </c>
      <c r="N10" s="7"/>
      <c r="O10" t="s">
        <v>103</v>
      </c>
      <c r="P10" t="s">
        <v>105</v>
      </c>
    </row>
    <row r="11" spans="1:16" x14ac:dyDescent="0.25">
      <c r="A11" s="3">
        <v>1969</v>
      </c>
      <c r="B11" s="3" t="s">
        <v>21</v>
      </c>
      <c r="C11" s="3" t="s">
        <v>42</v>
      </c>
      <c r="D11" s="6">
        <v>15065</v>
      </c>
      <c r="E11" s="6">
        <v>2034</v>
      </c>
      <c r="F11" s="6">
        <v>4819</v>
      </c>
      <c r="G11" s="6"/>
      <c r="H11" s="7">
        <f t="shared" si="0"/>
        <v>8212</v>
      </c>
      <c r="I11" s="7">
        <f t="shared" si="1"/>
        <v>6853</v>
      </c>
      <c r="J11" s="6" t="s">
        <v>72</v>
      </c>
      <c r="K11" s="6">
        <v>311</v>
      </c>
      <c r="L11" s="4">
        <v>2273</v>
      </c>
      <c r="M11" s="6" t="s">
        <v>79</v>
      </c>
      <c r="N11" s="7"/>
      <c r="O11" t="s">
        <v>112</v>
      </c>
      <c r="P11" t="s">
        <v>113</v>
      </c>
    </row>
    <row r="12" spans="1:16" x14ac:dyDescent="0.25">
      <c r="A12" s="3">
        <v>1969</v>
      </c>
      <c r="B12" s="3" t="s">
        <v>21</v>
      </c>
      <c r="C12" s="3" t="s">
        <v>43</v>
      </c>
      <c r="D12" s="6">
        <v>15103</v>
      </c>
      <c r="E12" s="6">
        <v>2034</v>
      </c>
      <c r="F12" s="6">
        <v>4821</v>
      </c>
      <c r="G12" s="6"/>
      <c r="H12" s="7">
        <f t="shared" si="0"/>
        <v>8248</v>
      </c>
      <c r="I12" s="7">
        <f t="shared" si="1"/>
        <v>6855</v>
      </c>
      <c r="J12" s="6" t="s">
        <v>73</v>
      </c>
      <c r="K12" s="6">
        <v>311</v>
      </c>
      <c r="L12" s="6">
        <v>2261</v>
      </c>
      <c r="M12" s="6" t="s">
        <v>79</v>
      </c>
      <c r="N12" s="7"/>
      <c r="O12" t="s">
        <v>112</v>
      </c>
      <c r="P12" t="s">
        <v>113</v>
      </c>
    </row>
    <row r="13" spans="1:16" x14ac:dyDescent="0.25">
      <c r="A13" s="3">
        <v>1970</v>
      </c>
      <c r="B13" s="3" t="s">
        <v>21</v>
      </c>
      <c r="C13" s="3" t="s">
        <v>37</v>
      </c>
      <c r="D13" s="6">
        <v>14916</v>
      </c>
      <c r="E13" s="6">
        <v>2109</v>
      </c>
      <c r="F13" s="6">
        <v>4489</v>
      </c>
      <c r="G13" s="6"/>
      <c r="H13" s="7">
        <f t="shared" si="0"/>
        <v>8318</v>
      </c>
      <c r="I13" s="7">
        <f t="shared" si="1"/>
        <v>6598</v>
      </c>
      <c r="J13" s="6" t="s">
        <v>67</v>
      </c>
      <c r="K13" s="6">
        <v>311</v>
      </c>
      <c r="L13" s="7">
        <v>2263</v>
      </c>
      <c r="M13" s="6" t="s">
        <v>79</v>
      </c>
      <c r="N13" s="7"/>
      <c r="O13" t="s">
        <v>108</v>
      </c>
      <c r="P13" t="s">
        <v>113</v>
      </c>
    </row>
    <row r="14" spans="1:16" x14ac:dyDescent="0.25">
      <c r="A14" s="3">
        <v>1971</v>
      </c>
      <c r="B14" s="3" t="s">
        <v>21</v>
      </c>
      <c r="C14" s="3" t="s">
        <v>38</v>
      </c>
      <c r="D14" s="6">
        <v>15034</v>
      </c>
      <c r="E14" s="6">
        <v>2134</v>
      </c>
      <c r="F14" s="6">
        <v>4700</v>
      </c>
      <c r="G14" s="6"/>
      <c r="H14" s="7">
        <f t="shared" si="0"/>
        <v>8200</v>
      </c>
      <c r="I14" s="7">
        <f t="shared" si="1"/>
        <v>6834</v>
      </c>
      <c r="J14" s="6" t="s">
        <v>68</v>
      </c>
      <c r="K14" s="6">
        <v>311</v>
      </c>
      <c r="L14" s="6">
        <v>2263</v>
      </c>
      <c r="M14" s="6" t="s">
        <v>79</v>
      </c>
      <c r="N14" s="7"/>
      <c r="O14" t="s">
        <v>109</v>
      </c>
      <c r="P14" t="s">
        <v>113</v>
      </c>
    </row>
    <row r="15" spans="1:16" x14ac:dyDescent="0.25">
      <c r="A15" s="3">
        <v>1971</v>
      </c>
      <c r="B15" s="3" t="s">
        <v>21</v>
      </c>
      <c r="C15" s="3" t="s">
        <v>39</v>
      </c>
      <c r="D15" s="6">
        <v>16447</v>
      </c>
      <c r="E15" s="6">
        <v>2626</v>
      </c>
      <c r="F15" s="6">
        <v>4795</v>
      </c>
      <c r="G15" s="6"/>
      <c r="H15" s="7">
        <f t="shared" si="0"/>
        <v>9026</v>
      </c>
      <c r="I15" s="7">
        <f t="shared" si="1"/>
        <v>7421</v>
      </c>
      <c r="J15" s="6" t="s">
        <v>69</v>
      </c>
      <c r="K15" s="6">
        <v>311</v>
      </c>
      <c r="L15" s="6">
        <v>2250</v>
      </c>
      <c r="M15" s="6" t="s">
        <v>79</v>
      </c>
      <c r="N15" s="7"/>
      <c r="O15" t="s">
        <v>110</v>
      </c>
      <c r="P15" t="s">
        <v>113</v>
      </c>
    </row>
    <row r="16" spans="1:16" hidden="1" x14ac:dyDescent="0.25">
      <c r="A16" s="3">
        <v>2019</v>
      </c>
      <c r="B16" s="3" t="s">
        <v>21</v>
      </c>
      <c r="C16" s="3" t="s">
        <v>29</v>
      </c>
      <c r="D16" s="6">
        <v>4250</v>
      </c>
      <c r="E16" s="6">
        <v>1372</v>
      </c>
      <c r="F16" s="6">
        <v>300</v>
      </c>
      <c r="G16" s="6">
        <v>0</v>
      </c>
      <c r="H16" s="7">
        <f t="shared" si="0"/>
        <v>2578</v>
      </c>
      <c r="I16" s="7">
        <f t="shared" si="1"/>
        <v>1672</v>
      </c>
      <c r="J16" s="6" t="s">
        <v>63</v>
      </c>
      <c r="K16" s="6">
        <v>333</v>
      </c>
      <c r="L16" s="3"/>
      <c r="M16" s="6" t="s">
        <v>79</v>
      </c>
      <c r="N16" s="7"/>
      <c r="O16" t="s">
        <v>96</v>
      </c>
      <c r="P16" t="s">
        <v>97</v>
      </c>
    </row>
    <row r="17" spans="1:16" hidden="1" x14ac:dyDescent="0.25">
      <c r="A17" s="3">
        <v>1995</v>
      </c>
      <c r="B17" s="3" t="s">
        <v>21</v>
      </c>
      <c r="C17" s="3" t="s">
        <v>36</v>
      </c>
      <c r="D17" s="6">
        <v>5038.6000000000004</v>
      </c>
      <c r="E17" s="6">
        <v>1673.7</v>
      </c>
      <c r="F17" s="6">
        <v>473.3</v>
      </c>
      <c r="G17" s="6">
        <v>473.3</v>
      </c>
      <c r="H17" s="7">
        <f t="shared" si="0"/>
        <v>2891.6000000000004</v>
      </c>
      <c r="I17" s="7">
        <f t="shared" si="1"/>
        <v>2147</v>
      </c>
      <c r="J17" s="6" t="s">
        <v>66</v>
      </c>
      <c r="K17" s="6">
        <v>300</v>
      </c>
      <c r="L17" s="6">
        <v>3732</v>
      </c>
      <c r="M17" s="6" t="s">
        <v>78</v>
      </c>
      <c r="N17" s="7"/>
      <c r="O17" t="s">
        <v>106</v>
      </c>
      <c r="P17" t="s">
        <v>107</v>
      </c>
    </row>
    <row r="18" spans="1:16" x14ac:dyDescent="0.25">
      <c r="A18" s="3">
        <v>1972</v>
      </c>
      <c r="B18" s="3" t="s">
        <v>21</v>
      </c>
      <c r="C18" s="3" t="s">
        <v>40</v>
      </c>
      <c r="D18" s="6">
        <v>16447</v>
      </c>
      <c r="E18" s="6">
        <v>2626</v>
      </c>
      <c r="F18" s="6">
        <v>4795</v>
      </c>
      <c r="G18" s="6"/>
      <c r="H18" s="7">
        <f t="shared" si="0"/>
        <v>9026</v>
      </c>
      <c r="I18" s="7">
        <f t="shared" si="1"/>
        <v>7421</v>
      </c>
      <c r="J18" s="6" t="s">
        <v>70</v>
      </c>
      <c r="K18" s="6">
        <v>311</v>
      </c>
      <c r="L18" s="6">
        <v>2267</v>
      </c>
      <c r="M18" s="6" t="s">
        <v>79</v>
      </c>
      <c r="N18" s="7"/>
      <c r="O18" t="s">
        <v>111</v>
      </c>
      <c r="P18" t="s">
        <v>113</v>
      </c>
    </row>
    <row r="19" spans="1:16" x14ac:dyDescent="0.25">
      <c r="A19" s="3">
        <v>1972</v>
      </c>
      <c r="B19" s="3" t="s">
        <v>21</v>
      </c>
      <c r="C19" s="3" t="s">
        <v>41</v>
      </c>
      <c r="D19" s="6">
        <v>16447</v>
      </c>
      <c r="E19" s="6">
        <v>2626</v>
      </c>
      <c r="F19" s="6">
        <v>4795</v>
      </c>
      <c r="G19" s="6"/>
      <c r="H19" s="7">
        <f t="shared" si="0"/>
        <v>9026</v>
      </c>
      <c r="I19" s="7">
        <f t="shared" si="1"/>
        <v>7421</v>
      </c>
      <c r="J19" s="6" t="s">
        <v>71</v>
      </c>
      <c r="K19" s="6">
        <v>311</v>
      </c>
      <c r="L19" s="6">
        <v>2265</v>
      </c>
      <c r="M19" s="6" t="s">
        <v>79</v>
      </c>
      <c r="N19" s="7"/>
      <c r="O19" t="s">
        <v>109</v>
      </c>
      <c r="P19" t="s">
        <v>113</v>
      </c>
    </row>
    <row r="20" spans="1:16" x14ac:dyDescent="0.25">
      <c r="A20" s="3">
        <v>1988</v>
      </c>
      <c r="B20" s="3" t="s">
        <v>21</v>
      </c>
      <c r="C20" s="3" t="s">
        <v>49</v>
      </c>
      <c r="D20" s="6">
        <v>48218</v>
      </c>
      <c r="E20" s="6">
        <v>9823</v>
      </c>
      <c r="F20" s="6">
        <v>6000</v>
      </c>
      <c r="G20" s="6">
        <v>6000</v>
      </c>
      <c r="H20" s="7">
        <f t="shared" si="0"/>
        <v>32395</v>
      </c>
      <c r="I20" s="7">
        <f t="shared" si="1"/>
        <v>15823</v>
      </c>
      <c r="J20" s="6" t="s">
        <v>74</v>
      </c>
      <c r="K20" s="6">
        <v>451</v>
      </c>
      <c r="L20" s="7">
        <v>4380</v>
      </c>
      <c r="M20" s="6" t="s">
        <v>78</v>
      </c>
      <c r="N20" s="7"/>
      <c r="O20" t="s">
        <v>119</v>
      </c>
      <c r="P20" s="10"/>
    </row>
    <row r="21" spans="1:16" hidden="1" x14ac:dyDescent="0.25">
      <c r="A21" s="3">
        <v>2005</v>
      </c>
      <c r="B21" s="3" t="s">
        <v>21</v>
      </c>
      <c r="C21" s="3" t="s">
        <v>54</v>
      </c>
      <c r="D21" s="6">
        <v>37494</v>
      </c>
      <c r="E21" s="6">
        <v>10814</v>
      </c>
      <c r="F21" s="6">
        <v>980</v>
      </c>
      <c r="G21" s="6">
        <v>580</v>
      </c>
      <c r="H21" s="7">
        <f t="shared" si="0"/>
        <v>25700</v>
      </c>
      <c r="I21" s="7">
        <f t="shared" si="1"/>
        <v>11794</v>
      </c>
      <c r="J21" s="6" t="s">
        <v>75</v>
      </c>
      <c r="K21" s="6">
        <v>362</v>
      </c>
      <c r="L21" s="7">
        <v>3772</v>
      </c>
      <c r="M21" s="6" t="s">
        <v>78</v>
      </c>
      <c r="N21" s="7"/>
      <c r="O21" t="s">
        <v>127</v>
      </c>
      <c r="P21" s="10" t="s">
        <v>113</v>
      </c>
    </row>
    <row r="22" spans="1:16" x14ac:dyDescent="0.25">
      <c r="A22" s="3">
        <v>1988</v>
      </c>
      <c r="B22" s="3" t="s">
        <v>21</v>
      </c>
      <c r="C22" s="3" t="s">
        <v>121</v>
      </c>
      <c r="D22" s="6">
        <v>54463</v>
      </c>
      <c r="E22" s="6">
        <v>9823</v>
      </c>
      <c r="F22" s="6">
        <v>14000</v>
      </c>
      <c r="G22" s="6">
        <v>0</v>
      </c>
      <c r="H22" s="7">
        <f t="shared" si="0"/>
        <v>30640</v>
      </c>
      <c r="I22" s="7">
        <f t="shared" si="1"/>
        <v>23823</v>
      </c>
      <c r="J22" s="6" t="s">
        <v>74</v>
      </c>
      <c r="K22" s="6">
        <v>451</v>
      </c>
      <c r="L22" s="7">
        <v>4380</v>
      </c>
      <c r="M22" s="6" t="s">
        <v>78</v>
      </c>
      <c r="N22" s="7"/>
      <c r="O22" t="s">
        <v>120</v>
      </c>
      <c r="P22" s="10" t="s">
        <v>113</v>
      </c>
    </row>
    <row r="23" spans="1:16" x14ac:dyDescent="0.25">
      <c r="A23" s="3">
        <v>1988</v>
      </c>
      <c r="B23" s="3" t="s">
        <v>21</v>
      </c>
      <c r="C23" s="11" t="s">
        <v>124</v>
      </c>
      <c r="D23" s="6">
        <v>67326</v>
      </c>
      <c r="E23" s="6">
        <v>7899</v>
      </c>
      <c r="F23" s="6">
        <v>14000</v>
      </c>
      <c r="G23" s="6">
        <v>0</v>
      </c>
      <c r="H23" s="7">
        <f t="shared" si="0"/>
        <v>45427</v>
      </c>
      <c r="I23" s="7">
        <f t="shared" si="1"/>
        <v>21899</v>
      </c>
      <c r="J23" s="6" t="s">
        <v>125</v>
      </c>
      <c r="K23" s="6">
        <v>333</v>
      </c>
      <c r="L23" s="7">
        <v>4380</v>
      </c>
      <c r="M23" s="6" t="s">
        <v>78</v>
      </c>
      <c r="O23" t="s">
        <v>120</v>
      </c>
      <c r="P23" s="10" t="s">
        <v>113</v>
      </c>
    </row>
    <row r="24" spans="1:16" x14ac:dyDescent="0.25">
      <c r="A24" s="3">
        <v>1988</v>
      </c>
      <c r="B24" s="3" t="s">
        <v>21</v>
      </c>
      <c r="C24" s="3" t="s">
        <v>122</v>
      </c>
      <c r="D24" s="6">
        <v>60075</v>
      </c>
      <c r="E24" s="6">
        <v>9823</v>
      </c>
      <c r="F24" s="6">
        <v>25000</v>
      </c>
      <c r="G24" s="6">
        <v>0</v>
      </c>
      <c r="H24" s="7">
        <f t="shared" si="0"/>
        <v>25252</v>
      </c>
      <c r="I24" s="7">
        <f t="shared" si="1"/>
        <v>34823</v>
      </c>
      <c r="J24" s="6" t="s">
        <v>74</v>
      </c>
      <c r="K24" s="6">
        <v>451</v>
      </c>
      <c r="L24" s="7">
        <v>2100</v>
      </c>
      <c r="M24" s="6" t="s">
        <v>78</v>
      </c>
      <c r="N24" s="7"/>
      <c r="P24" s="10" t="s">
        <v>113</v>
      </c>
    </row>
    <row r="25" spans="1:16" x14ac:dyDescent="0.25">
      <c r="A25" s="3">
        <v>1988</v>
      </c>
      <c r="B25" s="3" t="s">
        <v>21</v>
      </c>
      <c r="C25" s="11" t="s">
        <v>123</v>
      </c>
      <c r="D25" s="6">
        <v>69298</v>
      </c>
      <c r="E25" s="6">
        <v>7899</v>
      </c>
      <c r="F25" s="6">
        <v>25000</v>
      </c>
      <c r="G25" s="6">
        <v>0</v>
      </c>
      <c r="H25" s="7">
        <f t="shared" si="0"/>
        <v>36399</v>
      </c>
      <c r="I25" s="7">
        <f t="shared" si="1"/>
        <v>32899</v>
      </c>
      <c r="J25" s="6" t="s">
        <v>125</v>
      </c>
      <c r="K25" s="6">
        <v>333</v>
      </c>
      <c r="L25" s="7">
        <v>2100</v>
      </c>
      <c r="M25" s="6" t="s">
        <v>78</v>
      </c>
      <c r="P25" s="10" t="s">
        <v>113</v>
      </c>
    </row>
    <row r="26" spans="1:16" x14ac:dyDescent="0.25">
      <c r="A26" s="3">
        <v>1992</v>
      </c>
      <c r="B26" s="3" t="s">
        <v>21</v>
      </c>
      <c r="C26" s="3" t="s">
        <v>51</v>
      </c>
      <c r="D26" s="6">
        <v>93037</v>
      </c>
      <c r="E26" s="6">
        <v>12992</v>
      </c>
      <c r="F26" s="6">
        <v>35894</v>
      </c>
      <c r="G26" s="6"/>
      <c r="H26" s="7">
        <f t="shared" si="0"/>
        <v>44151</v>
      </c>
      <c r="I26" s="7">
        <f t="shared" si="1"/>
        <v>48886</v>
      </c>
      <c r="J26" s="6" t="s">
        <v>74</v>
      </c>
      <c r="K26" s="6">
        <v>466</v>
      </c>
      <c r="L26" s="7"/>
      <c r="M26" s="6" t="s">
        <v>79</v>
      </c>
      <c r="N26" s="7"/>
      <c r="O26" t="s">
        <v>114</v>
      </c>
      <c r="P26" s="10"/>
    </row>
    <row r="27" spans="1:16" x14ac:dyDescent="0.25">
      <c r="A27" s="3">
        <v>1992</v>
      </c>
      <c r="B27" s="3" t="s">
        <v>21</v>
      </c>
      <c r="C27" s="3" t="s">
        <v>44</v>
      </c>
      <c r="D27" s="6">
        <v>93038</v>
      </c>
      <c r="E27" s="6">
        <v>12472</v>
      </c>
      <c r="F27" s="6">
        <v>36384</v>
      </c>
      <c r="G27" s="6"/>
      <c r="H27" s="7">
        <f t="shared" si="0"/>
        <v>44182</v>
      </c>
      <c r="I27" s="7">
        <f t="shared" si="1"/>
        <v>48856</v>
      </c>
      <c r="J27" s="6" t="s">
        <v>74</v>
      </c>
      <c r="K27" s="6">
        <v>465.5</v>
      </c>
      <c r="L27" s="7"/>
      <c r="M27" s="6" t="s">
        <v>79</v>
      </c>
      <c r="N27" s="7"/>
      <c r="O27" t="s">
        <v>114</v>
      </c>
      <c r="P27" t="s">
        <v>113</v>
      </c>
    </row>
    <row r="28" spans="1:16" x14ac:dyDescent="0.25">
      <c r="A28" s="3">
        <v>2005</v>
      </c>
      <c r="B28" s="3" t="s">
        <v>21</v>
      </c>
      <c r="C28" s="3" t="s">
        <v>48</v>
      </c>
      <c r="D28" s="6">
        <v>45862</v>
      </c>
      <c r="E28" s="6">
        <v>7665</v>
      </c>
      <c r="F28" s="6">
        <v>13102</v>
      </c>
      <c r="G28" s="6"/>
      <c r="H28" s="7">
        <f t="shared" si="0"/>
        <v>25095</v>
      </c>
      <c r="I28" s="7">
        <f t="shared" si="1"/>
        <v>20767</v>
      </c>
      <c r="J28" s="6" t="s">
        <v>74</v>
      </c>
      <c r="K28" s="6">
        <v>451</v>
      </c>
      <c r="L28" s="7">
        <v>1900</v>
      </c>
      <c r="M28" s="6" t="s">
        <v>79</v>
      </c>
      <c r="N28" s="7"/>
      <c r="O28" t="s">
        <v>118</v>
      </c>
      <c r="P28" t="s">
        <v>113</v>
      </c>
    </row>
    <row r="29" spans="1:16" x14ac:dyDescent="0.25">
      <c r="A29" s="3">
        <v>2005</v>
      </c>
      <c r="B29" s="3" t="s">
        <v>21</v>
      </c>
      <c r="C29" s="3" t="s">
        <v>50</v>
      </c>
      <c r="D29" s="6">
        <v>81911</v>
      </c>
      <c r="E29" s="6">
        <v>9726</v>
      </c>
      <c r="F29" s="6">
        <v>42472</v>
      </c>
      <c r="G29" s="6">
        <v>10790</v>
      </c>
      <c r="H29" s="7">
        <f t="shared" si="0"/>
        <v>29713</v>
      </c>
      <c r="I29" s="7">
        <f t="shared" si="1"/>
        <v>52198</v>
      </c>
      <c r="J29" s="6" t="s">
        <v>75</v>
      </c>
      <c r="K29" s="6">
        <v>350</v>
      </c>
      <c r="L29" s="7">
        <v>2841</v>
      </c>
      <c r="M29" s="6" t="s">
        <v>79</v>
      </c>
      <c r="N29" s="7"/>
      <c r="P29" t="s">
        <v>113</v>
      </c>
    </row>
    <row r="30" spans="1:16" x14ac:dyDescent="0.25">
      <c r="A30" s="3">
        <v>2006</v>
      </c>
      <c r="B30" s="3" t="s">
        <v>21</v>
      </c>
      <c r="C30" s="3" t="s">
        <v>45</v>
      </c>
      <c r="D30" s="6">
        <v>49972</v>
      </c>
      <c r="E30" s="6">
        <v>10426</v>
      </c>
      <c r="F30" s="6">
        <v>11502</v>
      </c>
      <c r="G30" s="6"/>
      <c r="H30" s="7">
        <f t="shared" si="0"/>
        <v>28044</v>
      </c>
      <c r="I30" s="7">
        <f t="shared" si="1"/>
        <v>21928</v>
      </c>
      <c r="J30" s="6" t="s">
        <v>74</v>
      </c>
      <c r="K30" s="6">
        <v>450</v>
      </c>
      <c r="L30" s="7"/>
      <c r="M30" s="6" t="s">
        <v>79</v>
      </c>
      <c r="N30" s="7"/>
      <c r="O30" t="s">
        <v>115</v>
      </c>
      <c r="P30" t="s">
        <v>113</v>
      </c>
    </row>
    <row r="31" spans="1:16" x14ac:dyDescent="0.25">
      <c r="A31" s="3">
        <v>2007</v>
      </c>
      <c r="B31" s="3" t="s">
        <v>21</v>
      </c>
      <c r="C31" s="3" t="s">
        <v>55</v>
      </c>
      <c r="D31" s="6">
        <v>43501</v>
      </c>
      <c r="E31" s="6">
        <v>8500</v>
      </c>
      <c r="F31" s="6">
        <v>18634</v>
      </c>
      <c r="G31" s="3"/>
      <c r="H31" s="7">
        <f t="shared" si="0"/>
        <v>16367</v>
      </c>
      <c r="I31" s="7">
        <f t="shared" si="1"/>
        <v>27134</v>
      </c>
      <c r="J31" s="6" t="s">
        <v>74</v>
      </c>
      <c r="K31" s="6">
        <v>451</v>
      </c>
      <c r="L31" s="7">
        <v>2117</v>
      </c>
      <c r="M31" s="6" t="s">
        <v>78</v>
      </c>
      <c r="N31" s="7"/>
      <c r="P31" t="s">
        <v>128</v>
      </c>
    </row>
    <row r="32" spans="1:16" x14ac:dyDescent="0.25">
      <c r="A32" s="3">
        <v>2010</v>
      </c>
      <c r="B32" s="3" t="s">
        <v>21</v>
      </c>
      <c r="C32" s="3" t="s">
        <v>22</v>
      </c>
      <c r="D32" s="6">
        <v>462</v>
      </c>
      <c r="E32" s="7">
        <v>171.1</v>
      </c>
      <c r="F32" s="6">
        <v>14.9</v>
      </c>
      <c r="G32" s="6">
        <v>0</v>
      </c>
      <c r="H32" s="7">
        <f t="shared" si="0"/>
        <v>276</v>
      </c>
      <c r="I32" s="7">
        <f t="shared" si="1"/>
        <v>186</v>
      </c>
      <c r="J32" s="6" t="s">
        <v>77</v>
      </c>
      <c r="K32" s="6">
        <v>160</v>
      </c>
      <c r="M32" s="6" t="s">
        <v>79</v>
      </c>
      <c r="N32" s="7"/>
      <c r="O32" t="s">
        <v>89</v>
      </c>
      <c r="P32" t="s">
        <v>90</v>
      </c>
    </row>
    <row r="33" spans="1:16" x14ac:dyDescent="0.25">
      <c r="A33" s="3">
        <v>2013</v>
      </c>
      <c r="B33" s="3" t="s">
        <v>30</v>
      </c>
      <c r="C33" s="3" t="s">
        <v>31</v>
      </c>
      <c r="D33" s="6">
        <v>3780</v>
      </c>
      <c r="E33" s="7">
        <v>1200</v>
      </c>
      <c r="F33" s="6">
        <v>170</v>
      </c>
      <c r="G33" s="6">
        <v>0</v>
      </c>
      <c r="H33" s="7">
        <f t="shared" si="0"/>
        <v>2410</v>
      </c>
      <c r="I33" s="7">
        <f t="shared" si="1"/>
        <v>1370</v>
      </c>
      <c r="J33" s="6" t="s">
        <v>64</v>
      </c>
      <c r="K33" s="6">
        <v>333</v>
      </c>
      <c r="L33" s="7">
        <v>1880</v>
      </c>
      <c r="M33" s="6" t="s">
        <v>78</v>
      </c>
      <c r="N33" s="7"/>
      <c r="O33" t="s">
        <v>98</v>
      </c>
      <c r="P33" t="s">
        <v>99</v>
      </c>
    </row>
    <row r="34" spans="1:16" x14ac:dyDescent="0.25">
      <c r="A34" s="3">
        <v>2018</v>
      </c>
      <c r="B34" s="3" t="s">
        <v>21</v>
      </c>
      <c r="C34" s="3" t="s">
        <v>160</v>
      </c>
      <c r="D34" s="7">
        <v>15387.2</v>
      </c>
      <c r="E34" s="7">
        <v>4687.2</v>
      </c>
      <c r="F34" s="7">
        <v>1000</v>
      </c>
      <c r="G34" s="7"/>
      <c r="H34" s="7">
        <f t="shared" si="0"/>
        <v>9700</v>
      </c>
      <c r="I34" s="7">
        <f t="shared" si="1"/>
        <v>5687.2000000000007</v>
      </c>
      <c r="J34" s="7" t="s">
        <v>75</v>
      </c>
      <c r="K34" s="7">
        <v>350</v>
      </c>
      <c r="L34" s="7">
        <v>3006</v>
      </c>
      <c r="M34" s="7" t="s">
        <v>78</v>
      </c>
    </row>
    <row r="35" spans="1:16" x14ac:dyDescent="0.25">
      <c r="A35" s="3">
        <v>1994</v>
      </c>
      <c r="B35" s="3" t="s">
        <v>161</v>
      </c>
      <c r="C35" s="3" t="s">
        <v>162</v>
      </c>
      <c r="D35" s="7">
        <v>3775</v>
      </c>
      <c r="E35" s="7">
        <v>530</v>
      </c>
      <c r="F35" s="7">
        <v>200</v>
      </c>
      <c r="G35" s="7"/>
      <c r="H35" s="7">
        <f t="shared" si="0"/>
        <v>3045</v>
      </c>
      <c r="I35" s="7">
        <f t="shared" si="1"/>
        <v>730</v>
      </c>
      <c r="J35" s="7" t="s">
        <v>58</v>
      </c>
      <c r="K35" s="7">
        <v>320</v>
      </c>
      <c r="L35" s="7"/>
      <c r="M35" s="7" t="s">
        <v>79</v>
      </c>
    </row>
    <row r="36" spans="1:16" x14ac:dyDescent="0.25">
      <c r="A36" s="3">
        <v>2019</v>
      </c>
      <c r="B36" s="3" t="s">
        <v>17</v>
      </c>
      <c r="C36" s="3" t="s">
        <v>18</v>
      </c>
      <c r="D36" s="6">
        <v>585</v>
      </c>
      <c r="E36" s="7">
        <v>150</v>
      </c>
      <c r="F36" s="6">
        <v>0</v>
      </c>
      <c r="G36" s="6">
        <v>0</v>
      </c>
      <c r="H36" s="7">
        <f t="shared" si="0"/>
        <v>435</v>
      </c>
      <c r="I36" s="7">
        <f t="shared" si="1"/>
        <v>150</v>
      </c>
      <c r="J36" s="6" t="s">
        <v>58</v>
      </c>
      <c r="K36" s="6">
        <v>318</v>
      </c>
      <c r="L36" s="7">
        <v>1930</v>
      </c>
      <c r="M36" s="6" t="s">
        <v>78</v>
      </c>
      <c r="O36" t="s">
        <v>81</v>
      </c>
      <c r="P36" s="9" t="s">
        <v>85</v>
      </c>
    </row>
    <row r="37" spans="1:16" x14ac:dyDescent="0.25">
      <c r="A37" s="3">
        <v>2019</v>
      </c>
      <c r="B37" s="3" t="s">
        <v>19</v>
      </c>
      <c r="C37" s="3" t="s">
        <v>20</v>
      </c>
      <c r="D37" s="6">
        <v>1471</v>
      </c>
      <c r="E37" s="7">
        <v>626</v>
      </c>
      <c r="F37" s="6">
        <v>27</v>
      </c>
      <c r="G37" s="6">
        <v>0</v>
      </c>
      <c r="H37" s="7">
        <f t="shared" si="0"/>
        <v>818</v>
      </c>
      <c r="I37" s="7">
        <f t="shared" si="1"/>
        <v>653</v>
      </c>
      <c r="J37" s="6" t="s">
        <v>59</v>
      </c>
      <c r="K37" s="6"/>
      <c r="L37" s="7">
        <v>2000</v>
      </c>
      <c r="M37" s="6" t="s">
        <v>78</v>
      </c>
      <c r="O37" t="s">
        <v>87</v>
      </c>
      <c r="P37" t="s">
        <v>88</v>
      </c>
    </row>
    <row r="38" spans="1:16" x14ac:dyDescent="0.25">
      <c r="A38" s="3">
        <v>2019</v>
      </c>
      <c r="B38" s="3" t="s">
        <v>30</v>
      </c>
      <c r="C38" s="3" t="s">
        <v>32</v>
      </c>
      <c r="D38" s="6">
        <v>3640</v>
      </c>
      <c r="E38" s="7">
        <v>1200</v>
      </c>
      <c r="F38" s="6">
        <v>170</v>
      </c>
      <c r="G38" s="6">
        <v>0</v>
      </c>
      <c r="H38" s="7">
        <f t="shared" si="0"/>
        <v>2270</v>
      </c>
      <c r="I38" s="7">
        <f t="shared" si="1"/>
        <v>1370</v>
      </c>
      <c r="J38" s="6" t="s">
        <v>64</v>
      </c>
      <c r="K38" s="6">
        <v>333</v>
      </c>
      <c r="L38" s="7">
        <v>1880</v>
      </c>
      <c r="M38" s="6" t="s">
        <v>78</v>
      </c>
      <c r="N38" s="7"/>
      <c r="O38" t="s">
        <v>100</v>
      </c>
      <c r="P38" t="s">
        <v>101</v>
      </c>
    </row>
    <row r="39" spans="1:16" x14ac:dyDescent="0.25">
      <c r="A39" s="3">
        <v>2021</v>
      </c>
      <c r="B39" s="3" t="s">
        <v>30</v>
      </c>
      <c r="C39" s="3" t="s">
        <v>33</v>
      </c>
      <c r="D39" s="7">
        <v>3800</v>
      </c>
      <c r="E39" s="7">
        <v>1200</v>
      </c>
      <c r="F39" s="6">
        <v>800</v>
      </c>
      <c r="G39" s="6">
        <v>5</v>
      </c>
      <c r="H39" s="7">
        <f t="shared" si="0"/>
        <v>1800</v>
      </c>
      <c r="I39" s="7">
        <f t="shared" si="1"/>
        <v>2000</v>
      </c>
      <c r="J39" s="6" t="s">
        <v>64</v>
      </c>
      <c r="K39" s="6">
        <v>333</v>
      </c>
      <c r="L39" s="7">
        <v>1930</v>
      </c>
      <c r="M39" s="6" t="s">
        <v>79</v>
      </c>
      <c r="N39" s="7"/>
      <c r="O39" t="s">
        <v>102</v>
      </c>
      <c r="P39" t="s">
        <v>104</v>
      </c>
    </row>
    <row r="40" spans="1:16" x14ac:dyDescent="0.25">
      <c r="A40" s="3">
        <v>2022</v>
      </c>
      <c r="B40" s="3" t="s">
        <v>15</v>
      </c>
      <c r="C40" s="3" t="s">
        <v>16</v>
      </c>
      <c r="D40" s="7">
        <v>14.6</v>
      </c>
      <c r="E40" s="7">
        <v>0.7</v>
      </c>
      <c r="F40" s="6">
        <v>0</v>
      </c>
      <c r="G40" s="6">
        <v>0</v>
      </c>
      <c r="H40" s="7">
        <f t="shared" si="0"/>
        <v>13.9</v>
      </c>
      <c r="I40" s="7">
        <f t="shared" si="1"/>
        <v>0.69999999999999929</v>
      </c>
      <c r="J40" s="6" t="s">
        <v>57</v>
      </c>
      <c r="K40" s="6"/>
      <c r="L40" s="7">
        <v>2500</v>
      </c>
      <c r="M40" s="6" t="s">
        <v>80</v>
      </c>
      <c r="O40" t="s">
        <v>82</v>
      </c>
      <c r="P40" t="s">
        <v>83</v>
      </c>
    </row>
    <row r="41" spans="1:16" x14ac:dyDescent="0.25">
      <c r="A41" s="3">
        <v>2022</v>
      </c>
      <c r="B41" s="3" t="s">
        <v>52</v>
      </c>
      <c r="C41" s="3" t="s">
        <v>53</v>
      </c>
      <c r="D41" s="7">
        <v>1000</v>
      </c>
      <c r="E41" s="7">
        <v>340</v>
      </c>
      <c r="F41" s="6">
        <v>30</v>
      </c>
      <c r="G41" s="6">
        <v>0</v>
      </c>
      <c r="H41" s="7">
        <f t="shared" si="0"/>
        <v>630</v>
      </c>
      <c r="I41" s="7">
        <f t="shared" si="1"/>
        <v>370</v>
      </c>
      <c r="J41" s="6" t="s">
        <v>76</v>
      </c>
      <c r="K41" s="6">
        <v>333</v>
      </c>
      <c r="L41" s="7"/>
      <c r="M41" s="6" t="s">
        <v>78</v>
      </c>
      <c r="N41" s="7"/>
      <c r="O41" t="s">
        <v>148</v>
      </c>
      <c r="P41" s="17" t="s">
        <v>86</v>
      </c>
    </row>
    <row r="42" spans="1:16" x14ac:dyDescent="0.25">
      <c r="A42" s="3">
        <v>2022</v>
      </c>
      <c r="B42" s="3" t="s">
        <v>46</v>
      </c>
      <c r="C42" s="3" t="s">
        <v>47</v>
      </c>
      <c r="D42" s="7">
        <v>42267</v>
      </c>
      <c r="E42" s="7">
        <v>9861</v>
      </c>
      <c r="F42" s="6">
        <v>9121</v>
      </c>
      <c r="G42" s="6"/>
      <c r="H42" s="7">
        <f t="shared" si="0"/>
        <v>23285</v>
      </c>
      <c r="I42" s="7">
        <f t="shared" si="1"/>
        <v>18982</v>
      </c>
      <c r="J42" s="6" t="s">
        <v>59</v>
      </c>
      <c r="K42" s="6">
        <v>340</v>
      </c>
      <c r="L42" s="7">
        <v>2520</v>
      </c>
      <c r="M42" s="6" t="s">
        <v>79</v>
      </c>
      <c r="N42" s="7"/>
      <c r="O42" t="s">
        <v>117</v>
      </c>
      <c r="P42" t="s">
        <v>116</v>
      </c>
    </row>
  </sheetData>
  <sortState xmlns:xlrd2="http://schemas.microsoft.com/office/spreadsheetml/2017/richdata2" ref="A2:P40">
    <sortCondition ref="A2:A40"/>
  </sortState>
  <hyperlinks>
    <hyperlink ref="P41" r:id="rId1" xr:uid="{208F810E-B5D4-4619-B620-607716E92509}"/>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workbookViewId="0">
      <selection sqref="A1:L8"/>
    </sheetView>
  </sheetViews>
  <sheetFormatPr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topLeftCell="K23" zoomScale="85" zoomScaleNormal="85" workbookViewId="0">
      <selection activeCell="U50" sqref="U50"/>
    </sheetView>
  </sheetViews>
  <sheetFormatPr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8">
        <f>EXP(($Q$3)/($R$3*9.81))*(U3+V3)-(U3+V3)</f>
        <v>140.84030880755236</v>
      </c>
      <c r="Y3" s="29">
        <v>1.1399999999999999</v>
      </c>
      <c r="Z3" s="19">
        <f>$Y$3*(EXP(($Q$3)/($R$3*9.81))*(U3+V3)-(U3+V3))</f>
        <v>160.55795204060968</v>
      </c>
      <c r="AA3" s="20">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8">
        <f t="shared" ref="X4:X22" si="4">EXP(($Q$3)/($R$3*9.81))*(U4+V4)-(U4+V4)</f>
        <v>281.68061761510472</v>
      </c>
      <c r="Y4" s="29"/>
      <c r="Z4" s="19">
        <f t="shared" ref="Z4:Z22" si="5">$Y$3*(EXP(($Q$3)/($R$3*9.81))*(U4+V4)-(U4+V4))</f>
        <v>321.11590408121936</v>
      </c>
      <c r="AA4" s="20">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8">
        <f t="shared" si="4"/>
        <v>422.520926422657</v>
      </c>
      <c r="Y5" s="29"/>
      <c r="Z5" s="19">
        <f t="shared" si="5"/>
        <v>481.67385612182892</v>
      </c>
      <c r="AA5" s="20">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8">
        <f t="shared" si="4"/>
        <v>563.36123523020945</v>
      </c>
      <c r="Y6" s="29"/>
      <c r="Z6" s="19">
        <f t="shared" si="5"/>
        <v>642.23180816243871</v>
      </c>
      <c r="AA6" s="20">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8">
        <f t="shared" si="4"/>
        <v>704.20154403776178</v>
      </c>
      <c r="Y7" s="29"/>
      <c r="Z7" s="19">
        <f t="shared" si="5"/>
        <v>802.78976020304833</v>
      </c>
      <c r="AA7" s="20">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8">
        <f t="shared" si="4"/>
        <v>845.041852845314</v>
      </c>
      <c r="Y8" s="29"/>
      <c r="Z8" s="19">
        <f t="shared" si="5"/>
        <v>963.34771224365784</v>
      </c>
      <c r="AA8" s="20">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8">
        <f t="shared" si="4"/>
        <v>985.88216165286644</v>
      </c>
      <c r="Y9" s="29"/>
      <c r="Z9" s="19">
        <f t="shared" si="5"/>
        <v>1123.9056642842677</v>
      </c>
      <c r="AA9" s="20">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8">
        <f t="shared" si="4"/>
        <v>1126.7224704604189</v>
      </c>
      <c r="Y10" s="29"/>
      <c r="Z10" s="19">
        <f t="shared" si="5"/>
        <v>1284.4636163248774</v>
      </c>
      <c r="AA10" s="20">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8">
        <f t="shared" si="4"/>
        <v>1267.5627792679711</v>
      </c>
      <c r="Y11" s="29"/>
      <c r="Z11" s="19">
        <f t="shared" si="5"/>
        <v>1445.0215683654869</v>
      </c>
      <c r="AA11" s="20">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8">
        <f t="shared" si="4"/>
        <v>1408.4030880755236</v>
      </c>
      <c r="Y12" s="29"/>
      <c r="Z12" s="19">
        <f t="shared" si="5"/>
        <v>1605.5795204060967</v>
      </c>
      <c r="AA12" s="20">
        <f t="shared" si="6"/>
        <v>1.5052733792931202E-3</v>
      </c>
      <c r="AC12">
        <v>14</v>
      </c>
      <c r="AD12">
        <v>0.15</v>
      </c>
    </row>
    <row r="13" spans="1:30" x14ac:dyDescent="0.25">
      <c r="U13" s="16">
        <v>1100</v>
      </c>
      <c r="V13" s="7">
        <f t="shared" si="1"/>
        <v>365.31</v>
      </c>
      <c r="W13" s="7">
        <f t="shared" si="2"/>
        <v>1768.8000000000002</v>
      </c>
      <c r="X13" s="18">
        <f t="shared" si="4"/>
        <v>1549.2433968830755</v>
      </c>
      <c r="Y13" s="29"/>
      <c r="Z13" s="19">
        <f t="shared" si="5"/>
        <v>1766.1374724467059</v>
      </c>
      <c r="AA13" s="20">
        <f t="shared" si="6"/>
        <v>1.5052733792934416E-3</v>
      </c>
      <c r="AC13">
        <v>15</v>
      </c>
      <c r="AD13">
        <v>0.73</v>
      </c>
    </row>
    <row r="14" spans="1:30" x14ac:dyDescent="0.25">
      <c r="U14" s="16">
        <v>1200</v>
      </c>
      <c r="V14" s="7">
        <f t="shared" si="1"/>
        <v>398.52</v>
      </c>
      <c r="W14" s="7">
        <f t="shared" si="2"/>
        <v>1929.6000000000001</v>
      </c>
      <c r="X14" s="18">
        <f t="shared" si="4"/>
        <v>1690.083705690628</v>
      </c>
      <c r="Y14" s="29"/>
      <c r="Z14" s="19">
        <f t="shared" si="5"/>
        <v>1926.6954244873157</v>
      </c>
      <c r="AA14" s="20">
        <f t="shared" si="6"/>
        <v>1.505273379293356E-3</v>
      </c>
      <c r="AC14">
        <v>16</v>
      </c>
      <c r="AD14">
        <v>1.6</v>
      </c>
    </row>
    <row r="15" spans="1:30" x14ac:dyDescent="0.25">
      <c r="U15" s="16">
        <v>1300</v>
      </c>
      <c r="V15" s="7">
        <f t="shared" si="1"/>
        <v>431.73</v>
      </c>
      <c r="W15" s="7">
        <f t="shared" si="2"/>
        <v>2090.4</v>
      </c>
      <c r="X15" s="18">
        <f t="shared" si="4"/>
        <v>1830.9240144981804</v>
      </c>
      <c r="Y15" s="29"/>
      <c r="Z15" s="19">
        <f t="shared" si="5"/>
        <v>2087.2533765279254</v>
      </c>
      <c r="AA15" s="20">
        <f t="shared" si="6"/>
        <v>1.5052733792932833E-3</v>
      </c>
      <c r="AC15">
        <v>17</v>
      </c>
      <c r="AD15">
        <v>2.48</v>
      </c>
    </row>
    <row r="16" spans="1:30" x14ac:dyDescent="0.25">
      <c r="U16" s="16">
        <v>1400</v>
      </c>
      <c r="V16" s="7">
        <f t="shared" si="1"/>
        <v>464.94</v>
      </c>
      <c r="W16" s="7">
        <f t="shared" si="2"/>
        <v>2251.2000000000003</v>
      </c>
      <c r="X16" s="18">
        <f t="shared" si="4"/>
        <v>1971.7643233057329</v>
      </c>
      <c r="Y16" s="29"/>
      <c r="Z16" s="19">
        <f t="shared" si="5"/>
        <v>2247.8113285685354</v>
      </c>
      <c r="AA16" s="20">
        <f t="shared" si="6"/>
        <v>1.5052733792932211E-3</v>
      </c>
      <c r="AC16">
        <v>18</v>
      </c>
      <c r="AD16">
        <v>3.35</v>
      </c>
    </row>
    <row r="17" spans="21:30" x14ac:dyDescent="0.25">
      <c r="U17" s="16">
        <v>1500</v>
      </c>
      <c r="V17" s="7">
        <f t="shared" si="1"/>
        <v>498.15000000000003</v>
      </c>
      <c r="W17" s="7">
        <f t="shared" si="2"/>
        <v>2412</v>
      </c>
      <c r="X17" s="18">
        <f t="shared" si="4"/>
        <v>2112.6046321132849</v>
      </c>
      <c r="Y17" s="29"/>
      <c r="Z17" s="19">
        <f t="shared" si="5"/>
        <v>2408.3692806091444</v>
      </c>
      <c r="AA17" s="20">
        <f t="shared" si="6"/>
        <v>1.505273379293356E-3</v>
      </c>
      <c r="AC17">
        <v>19</v>
      </c>
      <c r="AD17">
        <v>4.2300000000000004</v>
      </c>
    </row>
    <row r="18" spans="21:30" x14ac:dyDescent="0.25">
      <c r="U18" s="16">
        <v>1600</v>
      </c>
      <c r="V18" s="7">
        <f t="shared" si="1"/>
        <v>531.36</v>
      </c>
      <c r="W18" s="7">
        <f t="shared" si="2"/>
        <v>2572.8000000000002</v>
      </c>
      <c r="X18" s="18">
        <f t="shared" si="4"/>
        <v>2253.4449409208378</v>
      </c>
      <c r="Y18" s="29"/>
      <c r="Z18" s="19">
        <f t="shared" si="5"/>
        <v>2568.9272326497548</v>
      </c>
      <c r="AA18" s="20">
        <f t="shared" si="6"/>
        <v>1.5052733792931202E-3</v>
      </c>
      <c r="AC18">
        <v>20</v>
      </c>
    </row>
    <row r="19" spans="21:30" x14ac:dyDescent="0.25">
      <c r="U19" s="16">
        <v>1700</v>
      </c>
      <c r="V19" s="7">
        <f t="shared" si="1"/>
        <v>564.57000000000005</v>
      </c>
      <c r="W19" s="7">
        <f t="shared" si="2"/>
        <v>2733.6000000000004</v>
      </c>
      <c r="X19" s="18">
        <f t="shared" si="4"/>
        <v>2394.2852497283898</v>
      </c>
      <c r="Y19" s="29"/>
      <c r="Z19" s="19">
        <f t="shared" si="5"/>
        <v>2729.4851846903639</v>
      </c>
      <c r="AA19" s="20">
        <f t="shared" si="6"/>
        <v>1.5052733792934112E-3</v>
      </c>
    </row>
    <row r="20" spans="21:30" x14ac:dyDescent="0.25">
      <c r="U20" s="16">
        <v>1800</v>
      </c>
      <c r="V20" s="7">
        <f t="shared" si="1"/>
        <v>597.78</v>
      </c>
      <c r="W20" s="7">
        <f t="shared" si="2"/>
        <v>2894.4</v>
      </c>
      <c r="X20" s="18">
        <f t="shared" si="4"/>
        <v>2535.1255585359422</v>
      </c>
      <c r="Y20" s="29"/>
      <c r="Z20" s="19">
        <f t="shared" si="5"/>
        <v>2890.0431367309739</v>
      </c>
      <c r="AA20" s="20">
        <f t="shared" si="6"/>
        <v>1.5052733792931987E-3</v>
      </c>
    </row>
    <row r="21" spans="21:30" x14ac:dyDescent="0.25">
      <c r="U21" s="16">
        <v>1900</v>
      </c>
      <c r="V21" s="7">
        <f t="shared" si="1"/>
        <v>630.99</v>
      </c>
      <c r="W21" s="7">
        <f t="shared" si="2"/>
        <v>3055.2000000000003</v>
      </c>
      <c r="X21" s="18">
        <f t="shared" si="4"/>
        <v>2675.9658673434942</v>
      </c>
      <c r="Y21" s="29"/>
      <c r="Z21" s="19">
        <f t="shared" si="5"/>
        <v>3050.6010887715834</v>
      </c>
      <c r="AA21" s="20">
        <f t="shared" si="6"/>
        <v>1.5052733792933063E-3</v>
      </c>
    </row>
    <row r="22" spans="21:30" x14ac:dyDescent="0.25">
      <c r="U22" s="16">
        <v>2000</v>
      </c>
      <c r="V22" s="7">
        <f t="shared" si="1"/>
        <v>664.2</v>
      </c>
      <c r="W22" s="7">
        <f t="shared" si="2"/>
        <v>3216</v>
      </c>
      <c r="X22" s="18">
        <f t="shared" si="4"/>
        <v>2816.8061761510471</v>
      </c>
      <c r="Y22" s="29"/>
      <c r="Z22" s="19">
        <f t="shared" si="5"/>
        <v>3211.1590408121933</v>
      </c>
      <c r="AA22" s="20">
        <f t="shared" si="6"/>
        <v>1.5052733792931202E-3</v>
      </c>
    </row>
    <row r="63" spans="23:23" x14ac:dyDescent="0.25">
      <c r="W63" s="19"/>
    </row>
    <row r="64" spans="23:23" x14ac:dyDescent="0.25">
      <c r="W64" s="19"/>
    </row>
    <row r="65" spans="23:23" x14ac:dyDescent="0.25">
      <c r="W65" s="19"/>
    </row>
    <row r="66" spans="23:23" x14ac:dyDescent="0.25">
      <c r="W66" s="19"/>
    </row>
    <row r="67" spans="23:23" x14ac:dyDescent="0.25">
      <c r="W67" s="19"/>
    </row>
    <row r="68" spans="23:23" x14ac:dyDescent="0.25">
      <c r="W68" s="19"/>
    </row>
    <row r="69" spans="23:23" x14ac:dyDescent="0.25">
      <c r="W69" s="19"/>
    </row>
    <row r="70" spans="23:23" x14ac:dyDescent="0.25">
      <c r="W70" s="19"/>
    </row>
    <row r="71" spans="23:23" x14ac:dyDescent="0.25">
      <c r="W71" s="19"/>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topLeftCell="A21" zoomScale="130" zoomScaleNormal="130" workbookViewId="0">
      <selection activeCell="H48" sqref="H48"/>
    </sheetView>
  </sheetViews>
  <sheetFormatPr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1">
        <f>$O$3*Q2+$O$4</f>
        <v>4050.2000000000003</v>
      </c>
      <c r="S2" s="21">
        <f>$O$7*Q2+$O$8</f>
        <v>7355.8</v>
      </c>
      <c r="T2" s="21">
        <f>EXP(($M$2)/($L$2*9.81))*(Q2+R2)-(Q2+R2)</f>
        <v>6653.3827388882946</v>
      </c>
      <c r="U2" s="29">
        <v>1.1100000000000001</v>
      </c>
      <c r="V2" s="21">
        <f>$U$2*(EXP(($M$2)/($L$2*9.81))*(Q2+R2)-(Q2+R2))</f>
        <v>7385.2548401660079</v>
      </c>
      <c r="W2" s="22">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1">
        <f t="shared" ref="R3:R32" si="1">$O$3*Q3+$O$4</f>
        <v>4252.71</v>
      </c>
      <c r="S3" s="21">
        <f t="shared" ref="S3:S32" si="2">$O$7*Q3+$O$8</f>
        <v>7723.59</v>
      </c>
      <c r="T3" s="21">
        <f>EXP(($M$2)/($L$2*9.81))*(Q3+R3)-(Q3+R3)</f>
        <v>6986.051875832708</v>
      </c>
      <c r="U3" s="29"/>
      <c r="V3" s="21">
        <f t="shared" ref="V3:V32" si="3">$U$2*(EXP(($M$2)/($L$2*9.81))*(Q3+R3)-(Q3+R3))</f>
        <v>7754.5175821743069</v>
      </c>
      <c r="W3" s="22">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1">
        <f t="shared" si="1"/>
        <v>4455.22</v>
      </c>
      <c r="S4" s="21">
        <f t="shared" si="2"/>
        <v>8091.38</v>
      </c>
      <c r="T4" s="21">
        <f t="shared" ref="T4:T32" si="5">EXP(($M$2)/($L$2*9.81))*(Q4+R4)-(Q4+R4)</f>
        <v>7318.7210127771241</v>
      </c>
      <c r="U4" s="29"/>
      <c r="V4" s="21">
        <f t="shared" si="3"/>
        <v>8123.7803241826086</v>
      </c>
      <c r="W4" s="22">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1">
        <f t="shared" si="1"/>
        <v>4657.7300000000005</v>
      </c>
      <c r="S5" s="21">
        <f t="shared" si="2"/>
        <v>8459.17</v>
      </c>
      <c r="T5" s="21">
        <f t="shared" si="5"/>
        <v>7651.3901497215384</v>
      </c>
      <c r="U5" s="29"/>
      <c r="V5" s="21">
        <f t="shared" si="3"/>
        <v>8493.0430661909086</v>
      </c>
      <c r="W5" s="22">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1">
        <f t="shared" si="1"/>
        <v>4860.2400000000007</v>
      </c>
      <c r="S6" s="21">
        <f t="shared" si="2"/>
        <v>8826.9600000000009</v>
      </c>
      <c r="T6" s="21">
        <f t="shared" si="5"/>
        <v>7984.0592866659526</v>
      </c>
      <c r="U6" s="29"/>
      <c r="V6" s="21">
        <f t="shared" si="3"/>
        <v>8862.3058081992076</v>
      </c>
      <c r="W6" s="22">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1">
        <f t="shared" si="1"/>
        <v>5062.75</v>
      </c>
      <c r="S7" s="21">
        <f t="shared" si="2"/>
        <v>9194.75</v>
      </c>
      <c r="T7" s="21">
        <f t="shared" si="5"/>
        <v>8316.7284236103678</v>
      </c>
      <c r="U7" s="29"/>
      <c r="V7" s="21">
        <f t="shared" si="3"/>
        <v>9231.5685502075085</v>
      </c>
      <c r="W7" s="22">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1">
        <f t="shared" si="1"/>
        <v>5265.26</v>
      </c>
      <c r="S8" s="21">
        <f t="shared" si="2"/>
        <v>9562.5400000000009</v>
      </c>
      <c r="T8" s="21">
        <f t="shared" si="5"/>
        <v>8649.3975605547803</v>
      </c>
      <c r="U8" s="29"/>
      <c r="V8" s="21">
        <f t="shared" si="3"/>
        <v>9600.8312922158075</v>
      </c>
      <c r="W8" s="22">
        <f t="shared" si="4"/>
        <v>4.0043013901961827E-3</v>
      </c>
      <c r="AA8" s="7">
        <v>11</v>
      </c>
      <c r="AB8" s="7">
        <v>0.4</v>
      </c>
    </row>
    <row r="9" spans="1:28" x14ac:dyDescent="0.25">
      <c r="Q9" s="7">
        <v>2700</v>
      </c>
      <c r="R9" s="21">
        <f t="shared" si="1"/>
        <v>5467.77</v>
      </c>
      <c r="S9" s="21">
        <f t="shared" si="2"/>
        <v>9930.33</v>
      </c>
      <c r="T9" s="21">
        <f t="shared" si="5"/>
        <v>8982.0666974991982</v>
      </c>
      <c r="U9" s="29"/>
      <c r="V9" s="21">
        <f t="shared" si="3"/>
        <v>9970.0940342241101</v>
      </c>
      <c r="W9" s="22">
        <f t="shared" si="4"/>
        <v>4.004301390196521E-3</v>
      </c>
      <c r="AA9" s="7">
        <v>12</v>
      </c>
      <c r="AB9" s="7">
        <v>1.3</v>
      </c>
    </row>
    <row r="10" spans="1:28" x14ac:dyDescent="0.25">
      <c r="Q10" s="7">
        <v>2800</v>
      </c>
      <c r="R10" s="21">
        <f t="shared" si="1"/>
        <v>5670.2800000000007</v>
      </c>
      <c r="S10" s="21">
        <f t="shared" si="2"/>
        <v>10298.120000000001</v>
      </c>
      <c r="T10" s="21">
        <f t="shared" si="5"/>
        <v>9314.7358344436125</v>
      </c>
      <c r="U10" s="29"/>
      <c r="V10" s="21">
        <f t="shared" si="3"/>
        <v>10339.356776232411</v>
      </c>
      <c r="W10" s="22">
        <f t="shared" si="4"/>
        <v>4.0043013901964811E-3</v>
      </c>
      <c r="AA10" s="7">
        <v>13</v>
      </c>
      <c r="AB10" s="7">
        <v>2.21</v>
      </c>
    </row>
    <row r="11" spans="1:28" x14ac:dyDescent="0.25">
      <c r="Q11" s="7">
        <v>2900</v>
      </c>
      <c r="R11" s="21">
        <f t="shared" si="1"/>
        <v>5872.79</v>
      </c>
      <c r="S11" s="21">
        <f t="shared" si="2"/>
        <v>10665.91</v>
      </c>
      <c r="T11" s="21">
        <f t="shared" si="5"/>
        <v>9647.4049713880268</v>
      </c>
      <c r="U11" s="29"/>
      <c r="V11" s="21">
        <f t="shared" si="3"/>
        <v>10708.61951824071</v>
      </c>
      <c r="W11" s="22">
        <f t="shared" si="4"/>
        <v>4.0043013901964455E-3</v>
      </c>
      <c r="AA11" s="7">
        <v>14</v>
      </c>
      <c r="AB11" s="7">
        <v>3.11</v>
      </c>
    </row>
    <row r="12" spans="1:28" x14ac:dyDescent="0.25">
      <c r="Q12" s="7">
        <v>3000</v>
      </c>
      <c r="R12" s="21">
        <f t="shared" si="1"/>
        <v>6075.3</v>
      </c>
      <c r="S12" s="21">
        <f t="shared" si="2"/>
        <v>11033.7</v>
      </c>
      <c r="T12" s="21">
        <f t="shared" si="5"/>
        <v>9980.0741083324392</v>
      </c>
      <c r="U12" s="29"/>
      <c r="V12" s="21">
        <f t="shared" si="3"/>
        <v>11077.882260249009</v>
      </c>
      <c r="W12" s="22">
        <f t="shared" si="4"/>
        <v>4.004301390196246E-3</v>
      </c>
      <c r="AA12" s="7"/>
      <c r="AB12" s="7"/>
    </row>
    <row r="13" spans="1:28" x14ac:dyDescent="0.25">
      <c r="Q13" s="7">
        <v>3100</v>
      </c>
      <c r="R13" s="21">
        <f t="shared" si="1"/>
        <v>6277.81</v>
      </c>
      <c r="S13" s="21">
        <f t="shared" si="2"/>
        <v>11401.49</v>
      </c>
      <c r="T13" s="21">
        <f t="shared" si="5"/>
        <v>10312.743245276855</v>
      </c>
      <c r="U13" s="29"/>
      <c r="V13" s="21">
        <f t="shared" si="3"/>
        <v>11447.14500225731</v>
      </c>
      <c r="W13" s="22">
        <f t="shared" si="4"/>
        <v>4.0043013901963796E-3</v>
      </c>
    </row>
    <row r="14" spans="1:28" x14ac:dyDescent="0.25">
      <c r="Q14" s="7">
        <v>3200</v>
      </c>
      <c r="R14" s="21">
        <f t="shared" si="1"/>
        <v>6480.3200000000006</v>
      </c>
      <c r="S14" s="21">
        <f t="shared" si="2"/>
        <v>11769.28</v>
      </c>
      <c r="T14" s="21">
        <f t="shared" si="5"/>
        <v>10645.412382221268</v>
      </c>
      <c r="U14" s="29"/>
      <c r="V14" s="21">
        <f t="shared" si="3"/>
        <v>11816.407744265609</v>
      </c>
      <c r="W14" s="22">
        <f t="shared" si="4"/>
        <v>4.0043013901961948E-3</v>
      </c>
    </row>
    <row r="15" spans="1:28" x14ac:dyDescent="0.25">
      <c r="Q15" s="7">
        <v>3300</v>
      </c>
      <c r="R15" s="21">
        <f t="shared" si="1"/>
        <v>6682.8300000000008</v>
      </c>
      <c r="S15" s="21">
        <f t="shared" si="2"/>
        <v>12137.07</v>
      </c>
      <c r="T15" s="21">
        <f t="shared" si="5"/>
        <v>10978.081519165687</v>
      </c>
      <c r="U15" s="29"/>
      <c r="V15" s="21">
        <f t="shared" si="3"/>
        <v>12185.670486273913</v>
      </c>
      <c r="W15" s="22">
        <f t="shared" si="4"/>
        <v>4.0043013901966207E-3</v>
      </c>
    </row>
    <row r="16" spans="1:28" x14ac:dyDescent="0.25">
      <c r="Q16" s="7">
        <v>3400</v>
      </c>
      <c r="R16" s="21">
        <f t="shared" si="1"/>
        <v>6885.34</v>
      </c>
      <c r="S16" s="21">
        <f t="shared" si="2"/>
        <v>12504.86</v>
      </c>
      <c r="T16" s="21">
        <f t="shared" si="5"/>
        <v>11310.7506561101</v>
      </c>
      <c r="U16" s="29"/>
      <c r="V16" s="21">
        <f t="shared" si="3"/>
        <v>12554.933228282212</v>
      </c>
      <c r="W16" s="22">
        <f t="shared" si="4"/>
        <v>4.0043013901964403E-3</v>
      </c>
    </row>
    <row r="17" spans="17:23" x14ac:dyDescent="0.25">
      <c r="Q17" s="7">
        <v>3500</v>
      </c>
      <c r="R17" s="21">
        <f t="shared" si="1"/>
        <v>7087.85</v>
      </c>
      <c r="S17" s="21">
        <f t="shared" si="2"/>
        <v>12872.650000000001</v>
      </c>
      <c r="T17" s="21">
        <f t="shared" si="5"/>
        <v>11643.419793054514</v>
      </c>
      <c r="U17" s="29"/>
      <c r="V17" s="21">
        <f t="shared" si="3"/>
        <v>12924.195970290511</v>
      </c>
      <c r="W17" s="22">
        <f t="shared" si="4"/>
        <v>4.0043013901962694E-3</v>
      </c>
    </row>
    <row r="18" spans="17:23" x14ac:dyDescent="0.25">
      <c r="Q18" s="7">
        <v>3600</v>
      </c>
      <c r="R18" s="21">
        <f t="shared" si="1"/>
        <v>7290.3600000000006</v>
      </c>
      <c r="S18" s="21">
        <f t="shared" si="2"/>
        <v>13240.44</v>
      </c>
      <c r="T18" s="21">
        <f t="shared" si="5"/>
        <v>11976.088929998929</v>
      </c>
      <c r="U18" s="29"/>
      <c r="V18" s="21">
        <f t="shared" si="3"/>
        <v>13293.458712298812</v>
      </c>
      <c r="W18" s="22">
        <f t="shared" si="4"/>
        <v>4.0043013901963839E-3</v>
      </c>
    </row>
    <row r="19" spans="17:23" x14ac:dyDescent="0.25">
      <c r="Q19" s="7">
        <v>3700</v>
      </c>
      <c r="R19" s="21">
        <f t="shared" si="1"/>
        <v>7492.8700000000008</v>
      </c>
      <c r="S19" s="21">
        <f t="shared" si="2"/>
        <v>13608.230000000001</v>
      </c>
      <c r="T19" s="21">
        <f t="shared" si="5"/>
        <v>12308.758066943343</v>
      </c>
      <c r="U19" s="29"/>
      <c r="V19" s="21">
        <f t="shared" si="3"/>
        <v>13662.721454307111</v>
      </c>
      <c r="W19" s="22">
        <f t="shared" si="4"/>
        <v>4.0043013901962235E-3</v>
      </c>
    </row>
    <row r="20" spans="17:23" x14ac:dyDescent="0.25">
      <c r="Q20" s="7">
        <v>3800</v>
      </c>
      <c r="R20" s="21">
        <f t="shared" si="1"/>
        <v>7695.38</v>
      </c>
      <c r="S20" s="21">
        <f t="shared" si="2"/>
        <v>13976.02</v>
      </c>
      <c r="T20" s="21">
        <f t="shared" si="5"/>
        <v>12641.427203887761</v>
      </c>
      <c r="U20" s="29"/>
      <c r="V20" s="21">
        <f t="shared" si="3"/>
        <v>14031.984196315416</v>
      </c>
      <c r="W20" s="22">
        <f t="shared" si="4"/>
        <v>4.004301390196593E-3</v>
      </c>
    </row>
    <row r="21" spans="17:23" x14ac:dyDescent="0.25">
      <c r="Q21" s="7">
        <v>3900</v>
      </c>
      <c r="R21" s="21">
        <f t="shared" si="1"/>
        <v>7897.89</v>
      </c>
      <c r="S21" s="21">
        <f t="shared" si="2"/>
        <v>14343.810000000001</v>
      </c>
      <c r="T21" s="21">
        <f t="shared" si="5"/>
        <v>12974.096340832173</v>
      </c>
      <c r="U21" s="29"/>
      <c r="V21" s="21">
        <f t="shared" si="3"/>
        <v>14401.246938323713</v>
      </c>
      <c r="W21" s="22">
        <f t="shared" si="4"/>
        <v>4.0043013901963093E-3</v>
      </c>
    </row>
    <row r="22" spans="17:23" x14ac:dyDescent="0.25">
      <c r="Q22" s="7">
        <v>4000</v>
      </c>
      <c r="R22" s="21">
        <f t="shared" si="1"/>
        <v>8100.4000000000005</v>
      </c>
      <c r="S22" s="21">
        <f t="shared" si="2"/>
        <v>14711.6</v>
      </c>
      <c r="T22" s="21">
        <f t="shared" si="5"/>
        <v>13306.765477776589</v>
      </c>
      <c r="U22" s="29"/>
      <c r="V22" s="21">
        <f t="shared" si="3"/>
        <v>14770.509680332016</v>
      </c>
      <c r="W22" s="22">
        <f t="shared" si="4"/>
        <v>4.0043013901965348E-3</v>
      </c>
    </row>
    <row r="23" spans="17:23" x14ac:dyDescent="0.25">
      <c r="Q23" s="7">
        <v>4100</v>
      </c>
      <c r="R23" s="21">
        <f t="shared" si="1"/>
        <v>8302.91</v>
      </c>
      <c r="S23" s="21">
        <f t="shared" si="2"/>
        <v>15079.390000000001</v>
      </c>
      <c r="T23" s="21">
        <f t="shared" si="5"/>
        <v>13639.434614721002</v>
      </c>
      <c r="U23" s="29"/>
      <c r="V23" s="21">
        <f t="shared" si="3"/>
        <v>15139.772422340313</v>
      </c>
      <c r="W23" s="22">
        <f t="shared" si="4"/>
        <v>4.004301390196266E-3</v>
      </c>
    </row>
    <row r="24" spans="17:23" x14ac:dyDescent="0.25">
      <c r="Q24" s="7">
        <v>4200</v>
      </c>
      <c r="R24" s="21">
        <f t="shared" si="1"/>
        <v>8505.42</v>
      </c>
      <c r="S24" s="21">
        <f t="shared" si="2"/>
        <v>15447.18</v>
      </c>
      <c r="T24" s="21">
        <f t="shared" si="5"/>
        <v>13972.103751665416</v>
      </c>
      <c r="U24" s="29"/>
      <c r="V24" s="21">
        <f t="shared" si="3"/>
        <v>15509.035164348614</v>
      </c>
      <c r="W24" s="22">
        <f t="shared" si="4"/>
        <v>4.004301390196364E-3</v>
      </c>
    </row>
    <row r="25" spans="17:23" x14ac:dyDescent="0.25">
      <c r="Q25" s="7">
        <v>4300</v>
      </c>
      <c r="R25" s="21">
        <f t="shared" si="1"/>
        <v>8707.93</v>
      </c>
      <c r="S25" s="21">
        <f t="shared" si="2"/>
        <v>15814.970000000001</v>
      </c>
      <c r="T25" s="21">
        <f t="shared" si="5"/>
        <v>14304.77288860983</v>
      </c>
      <c r="U25" s="29"/>
      <c r="V25" s="21">
        <f t="shared" si="3"/>
        <v>15878.297906356913</v>
      </c>
      <c r="W25" s="22">
        <f t="shared" si="4"/>
        <v>4.0043013901962269E-3</v>
      </c>
    </row>
    <row r="26" spans="17:23" x14ac:dyDescent="0.25">
      <c r="Q26" s="7">
        <v>4400</v>
      </c>
      <c r="R26" s="21">
        <f t="shared" si="1"/>
        <v>8910.44</v>
      </c>
      <c r="S26" s="21">
        <f t="shared" si="2"/>
        <v>16182.76</v>
      </c>
      <c r="T26" s="21">
        <f t="shared" si="5"/>
        <v>14637.442025554248</v>
      </c>
      <c r="U26" s="29"/>
      <c r="V26" s="21">
        <f t="shared" si="3"/>
        <v>16247.560648365217</v>
      </c>
      <c r="W26" s="22">
        <f t="shared" si="4"/>
        <v>4.0043013901965461E-3</v>
      </c>
    </row>
    <row r="27" spans="17:23" x14ac:dyDescent="0.25">
      <c r="Q27" s="7">
        <v>4500</v>
      </c>
      <c r="R27" s="21">
        <f t="shared" si="1"/>
        <v>9112.9500000000007</v>
      </c>
      <c r="S27" s="21">
        <f t="shared" si="2"/>
        <v>16550.55</v>
      </c>
      <c r="T27" s="21">
        <f t="shared" si="5"/>
        <v>14970.111162498662</v>
      </c>
      <c r="U27" s="29"/>
      <c r="V27" s="21">
        <f t="shared" si="3"/>
        <v>16616.823390373516</v>
      </c>
      <c r="W27" s="22">
        <f t="shared" si="4"/>
        <v>4.004301390196521E-3</v>
      </c>
    </row>
    <row r="28" spans="17:23" x14ac:dyDescent="0.25">
      <c r="Q28" s="7">
        <v>4600</v>
      </c>
      <c r="R28" s="21">
        <f t="shared" si="1"/>
        <v>9315.4600000000009</v>
      </c>
      <c r="S28" s="21">
        <f t="shared" si="2"/>
        <v>16918.34</v>
      </c>
      <c r="T28" s="21">
        <f t="shared" si="5"/>
        <v>15302.780299443077</v>
      </c>
      <c r="U28" s="29"/>
      <c r="V28" s="21">
        <f t="shared" si="3"/>
        <v>16986.086132381817</v>
      </c>
      <c r="W28" s="22">
        <f t="shared" si="4"/>
        <v>4.0043013901964975E-3</v>
      </c>
    </row>
    <row r="29" spans="17:23" x14ac:dyDescent="0.25">
      <c r="Q29" s="7">
        <v>4700</v>
      </c>
      <c r="R29" s="21">
        <f t="shared" si="1"/>
        <v>9517.9700000000012</v>
      </c>
      <c r="S29" s="21">
        <f t="shared" si="2"/>
        <v>17286.13</v>
      </c>
      <c r="T29" s="21">
        <f t="shared" si="5"/>
        <v>15635.449436387491</v>
      </c>
      <c r="U29" s="29"/>
      <c r="V29" s="21">
        <f t="shared" si="3"/>
        <v>17355.348874390118</v>
      </c>
      <c r="W29" s="22">
        <f t="shared" si="4"/>
        <v>4.0043013901964741E-3</v>
      </c>
    </row>
    <row r="30" spans="17:23" x14ac:dyDescent="0.25">
      <c r="Q30" s="7">
        <v>4800</v>
      </c>
      <c r="R30" s="21">
        <f t="shared" si="1"/>
        <v>9720.4800000000014</v>
      </c>
      <c r="S30" s="21">
        <f t="shared" si="2"/>
        <v>17653.920000000002</v>
      </c>
      <c r="T30" s="21">
        <f t="shared" si="5"/>
        <v>15968.118573331905</v>
      </c>
      <c r="U30" s="29"/>
      <c r="V30" s="21">
        <f t="shared" si="3"/>
        <v>17724.611616398415</v>
      </c>
      <c r="W30" s="22">
        <f t="shared" si="4"/>
        <v>4.004301390196246E-3</v>
      </c>
    </row>
    <row r="31" spans="17:23" x14ac:dyDescent="0.25">
      <c r="Q31" s="7">
        <v>4900</v>
      </c>
      <c r="R31" s="21">
        <f t="shared" si="1"/>
        <v>9922.99</v>
      </c>
      <c r="S31" s="21">
        <f t="shared" si="2"/>
        <v>18021.71</v>
      </c>
      <c r="T31" s="21">
        <f t="shared" si="5"/>
        <v>16300.787710276318</v>
      </c>
      <c r="U31" s="29"/>
      <c r="V31" s="21">
        <f t="shared" si="3"/>
        <v>18093.874358406716</v>
      </c>
      <c r="W31" s="22">
        <f t="shared" si="4"/>
        <v>4.0043013901964316E-3</v>
      </c>
    </row>
    <row r="32" spans="17:23" x14ac:dyDescent="0.25">
      <c r="Q32" s="7">
        <v>5000</v>
      </c>
      <c r="R32" s="21">
        <f t="shared" si="1"/>
        <v>10125.5</v>
      </c>
      <c r="S32" s="21">
        <f t="shared" si="2"/>
        <v>18389.5</v>
      </c>
      <c r="T32" s="21">
        <f t="shared" si="5"/>
        <v>16633.456847220736</v>
      </c>
      <c r="U32" s="29"/>
      <c r="V32" s="21">
        <f t="shared" si="3"/>
        <v>18463.137100415017</v>
      </c>
      <c r="W32" s="22">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tabSelected="1" topLeftCell="C1" zoomScale="115" zoomScaleNormal="115" workbookViewId="0">
      <selection activeCell="H1" sqref="H1"/>
    </sheetView>
  </sheetViews>
  <sheetFormatPr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1">
        <f t="shared" ref="T2:T18" si="1">$Q$3*S2</f>
        <v>10904.5</v>
      </c>
      <c r="U2" s="21">
        <f t="shared" ref="U2:U18" si="2">$Q$7*S2</f>
        <v>16155</v>
      </c>
      <c r="V2" s="21">
        <f>EXP(($N$2)/($M$2*9.81))*(S2+T2)-(S2+T2)</f>
        <v>17011.947288085343</v>
      </c>
      <c r="W2" s="31">
        <v>0.95</v>
      </c>
      <c r="X2" s="21">
        <f>V2*$W$2</f>
        <v>16161.349923681075</v>
      </c>
      <c r="Y2" s="23">
        <f>ABS(U2-X2)/U2</f>
        <v>3.9306243770194181E-4</v>
      </c>
      <c r="AA2" s="24">
        <v>1</v>
      </c>
      <c r="AB2" s="22">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1">
        <f t="shared" si="1"/>
        <v>11994.949999999999</v>
      </c>
      <c r="U3" s="21">
        <f t="shared" si="2"/>
        <v>17770.5</v>
      </c>
      <c r="V3" s="21">
        <f t="shared" ref="V3:V18" si="4">EXP(($N$2)/($M$2*9.81))*(S3+T3)-(S3+T3)</f>
        <v>18713.142016893871</v>
      </c>
      <c r="W3" s="31"/>
      <c r="X3" s="21">
        <f t="shared" ref="X3:X18" si="5">V3*$W$2</f>
        <v>17777.484916049176</v>
      </c>
      <c r="Y3" s="23">
        <f t="shared" ref="Y3:Y18" si="6">ABS(U3-X3)/U3</f>
        <v>3.9306243770157329E-4</v>
      </c>
      <c r="AA3">
        <v>0.99</v>
      </c>
      <c r="AB3" s="22">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1">
        <f t="shared" si="1"/>
        <v>13085.4</v>
      </c>
      <c r="U4" s="21">
        <f t="shared" si="2"/>
        <v>19386</v>
      </c>
      <c r="V4" s="21">
        <f t="shared" si="4"/>
        <v>20414.336745702414</v>
      </c>
      <c r="W4" s="31"/>
      <c r="X4" s="21">
        <f t="shared" si="5"/>
        <v>19393.619908417291</v>
      </c>
      <c r="Y4" s="23">
        <f t="shared" si="6"/>
        <v>3.9306243770201684E-4</v>
      </c>
      <c r="AA4">
        <v>0.98</v>
      </c>
      <c r="AB4" s="22">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1">
        <f t="shared" si="1"/>
        <v>14175.849999999999</v>
      </c>
      <c r="U5" s="21">
        <f t="shared" si="2"/>
        <v>21001.5</v>
      </c>
      <c r="V5" s="21">
        <f t="shared" si="4"/>
        <v>22115.531474510943</v>
      </c>
      <c r="W5" s="31"/>
      <c r="X5" s="21">
        <f t="shared" si="5"/>
        <v>21009.754900785396</v>
      </c>
      <c r="Y5" s="23">
        <f t="shared" si="6"/>
        <v>3.9306243770187253E-4</v>
      </c>
      <c r="AA5">
        <v>0.97</v>
      </c>
      <c r="AB5" s="22">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1">
        <f t="shared" si="1"/>
        <v>15266.3</v>
      </c>
      <c r="U6" s="21">
        <f t="shared" si="2"/>
        <v>22617</v>
      </c>
      <c r="V6" s="21">
        <f t="shared" si="4"/>
        <v>23816.726203319482</v>
      </c>
      <c r="W6" s="31"/>
      <c r="X6" s="21">
        <f t="shared" si="5"/>
        <v>22625.889893153508</v>
      </c>
      <c r="Y6" s="23">
        <f t="shared" si="6"/>
        <v>3.9306243770207051E-4</v>
      </c>
      <c r="AA6">
        <v>0.96</v>
      </c>
      <c r="AB6" s="22">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1">
        <f t="shared" si="1"/>
        <v>16356.749999999998</v>
      </c>
      <c r="U7" s="21">
        <f t="shared" si="2"/>
        <v>24232.5</v>
      </c>
      <c r="V7" s="21">
        <f t="shared" si="4"/>
        <v>25517.920932128014</v>
      </c>
      <c r="W7" s="31"/>
      <c r="X7" s="21">
        <f t="shared" si="5"/>
        <v>24242.024885521612</v>
      </c>
      <c r="Y7" s="23">
        <f t="shared" si="6"/>
        <v>3.9306243770194181E-4</v>
      </c>
      <c r="AA7">
        <v>0.95</v>
      </c>
      <c r="AB7" s="22">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1">
        <f t="shared" si="1"/>
        <v>17447.199999999997</v>
      </c>
      <c r="U8" s="21">
        <f t="shared" si="2"/>
        <v>25848</v>
      </c>
      <c r="V8" s="21">
        <f t="shared" si="4"/>
        <v>27219.115660936543</v>
      </c>
      <c r="W8" s="31"/>
      <c r="X8" s="21">
        <f t="shared" si="5"/>
        <v>25858.159877889713</v>
      </c>
      <c r="Y8" s="23">
        <f t="shared" si="6"/>
        <v>3.9306243770168844E-4</v>
      </c>
      <c r="AA8">
        <v>0.94</v>
      </c>
      <c r="AB8" s="22">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1">
        <f t="shared" si="1"/>
        <v>18537.649999999998</v>
      </c>
      <c r="U9" s="21">
        <f t="shared" si="2"/>
        <v>27463.5</v>
      </c>
      <c r="V9" s="21">
        <f t="shared" si="4"/>
        <v>28920.310389745082</v>
      </c>
      <c r="W9" s="31"/>
      <c r="X9" s="21">
        <f t="shared" si="5"/>
        <v>27474.294870257825</v>
      </c>
      <c r="Y9" s="23">
        <f t="shared" si="6"/>
        <v>3.9306243770186234E-4</v>
      </c>
      <c r="AA9">
        <v>0.93</v>
      </c>
      <c r="AB9" s="22">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1">
        <f t="shared" si="1"/>
        <v>19628.099999999999</v>
      </c>
      <c r="U10" s="21">
        <f t="shared" si="2"/>
        <v>29079</v>
      </c>
      <c r="V10" s="21">
        <f t="shared" si="4"/>
        <v>30621.505118553614</v>
      </c>
      <c r="W10" s="31"/>
      <c r="X10" s="21">
        <f t="shared" si="5"/>
        <v>29090.429862625933</v>
      </c>
      <c r="Y10" s="23">
        <f t="shared" si="6"/>
        <v>3.9306243770189178E-4</v>
      </c>
      <c r="AA10">
        <v>0.92</v>
      </c>
      <c r="AB10" s="22">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1">
        <f t="shared" si="1"/>
        <v>20718.55</v>
      </c>
      <c r="U11" s="21">
        <f t="shared" si="2"/>
        <v>30694.5</v>
      </c>
      <c r="V11" s="21">
        <f t="shared" si="4"/>
        <v>32322.699847362153</v>
      </c>
      <c r="W11" s="31"/>
      <c r="X11" s="21">
        <f t="shared" si="5"/>
        <v>30706.564854994045</v>
      </c>
      <c r="Y11" s="23">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1">
        <f t="shared" si="1"/>
        <v>21809</v>
      </c>
      <c r="U12" s="21">
        <f t="shared" si="2"/>
        <v>32310</v>
      </c>
      <c r="V12" s="21">
        <f t="shared" si="4"/>
        <v>34023.894576170685</v>
      </c>
      <c r="W12" s="31"/>
      <c r="X12" s="21">
        <f t="shared" si="5"/>
        <v>32322.69984736215</v>
      </c>
      <c r="Y12" s="23">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1">
        <f t="shared" si="1"/>
        <v>22899.449999999997</v>
      </c>
      <c r="U13" s="21">
        <f t="shared" si="2"/>
        <v>33925.5</v>
      </c>
      <c r="V13" s="21">
        <f t="shared" si="4"/>
        <v>35725.089304979221</v>
      </c>
      <c r="W13" s="31"/>
      <c r="X13" s="21">
        <f t="shared" si="5"/>
        <v>33938.834839730262</v>
      </c>
      <c r="Y13" s="23">
        <f t="shared" si="6"/>
        <v>3.9306243770207051E-4</v>
      </c>
      <c r="AE13">
        <f t="shared" si="7"/>
        <v>10.458641323477648</v>
      </c>
      <c r="AF13">
        <f t="shared" si="8"/>
        <v>12989.60080285878</v>
      </c>
      <c r="AG13">
        <f t="shared" si="9"/>
        <v>52198</v>
      </c>
      <c r="AH13">
        <v>9726</v>
      </c>
    </row>
    <row r="14" spans="1:34" x14ac:dyDescent="0.25">
      <c r="S14" s="7">
        <v>11000</v>
      </c>
      <c r="T14" s="21">
        <f t="shared" si="1"/>
        <v>23989.899999999998</v>
      </c>
      <c r="U14" s="21">
        <f t="shared" si="2"/>
        <v>35541</v>
      </c>
      <c r="V14" s="21">
        <f t="shared" si="4"/>
        <v>37426.284033787742</v>
      </c>
      <c r="W14" s="31"/>
      <c r="X14" s="21">
        <f t="shared" si="5"/>
        <v>35554.969832098352</v>
      </c>
      <c r="Y14" s="23">
        <f t="shared" si="6"/>
        <v>3.9306243770157329E-4</v>
      </c>
    </row>
    <row r="15" spans="1:34" x14ac:dyDescent="0.25">
      <c r="S15" s="7">
        <v>11500</v>
      </c>
      <c r="T15" s="21">
        <f t="shared" si="1"/>
        <v>25080.35</v>
      </c>
      <c r="U15" s="21">
        <f t="shared" si="2"/>
        <v>37156.5</v>
      </c>
      <c r="V15" s="21">
        <f t="shared" si="4"/>
        <v>39127.478762596285</v>
      </c>
      <c r="W15" s="31"/>
      <c r="X15" s="21">
        <f t="shared" si="5"/>
        <v>37171.104824466471</v>
      </c>
      <c r="Y15" s="23">
        <f t="shared" si="6"/>
        <v>3.9306243770190262E-4</v>
      </c>
    </row>
    <row r="16" spans="1:34" x14ac:dyDescent="0.25">
      <c r="S16" s="7">
        <v>12000</v>
      </c>
      <c r="T16" s="21">
        <f t="shared" si="1"/>
        <v>26170.799999999999</v>
      </c>
      <c r="U16" s="21">
        <f t="shared" si="2"/>
        <v>38772</v>
      </c>
      <c r="V16" s="21">
        <f t="shared" si="4"/>
        <v>40828.673491404828</v>
      </c>
      <c r="W16" s="31"/>
      <c r="X16" s="21">
        <f t="shared" si="5"/>
        <v>38787.239816834583</v>
      </c>
      <c r="Y16" s="23">
        <f t="shared" si="6"/>
        <v>3.9306243770201684E-4</v>
      </c>
    </row>
    <row r="17" spans="19:25" x14ac:dyDescent="0.25">
      <c r="S17" s="7">
        <v>12500</v>
      </c>
      <c r="T17" s="21">
        <f t="shared" si="1"/>
        <v>27261.249999999996</v>
      </c>
      <c r="U17" s="21">
        <f t="shared" si="2"/>
        <v>40387.5</v>
      </c>
      <c r="V17" s="21">
        <f t="shared" si="4"/>
        <v>42529.868220213364</v>
      </c>
      <c r="W17" s="31"/>
      <c r="X17" s="21">
        <f t="shared" si="5"/>
        <v>40403.374809202694</v>
      </c>
      <c r="Y17" s="23">
        <f t="shared" si="6"/>
        <v>3.9306243770212195E-4</v>
      </c>
    </row>
    <row r="18" spans="19:25" x14ac:dyDescent="0.25">
      <c r="S18" s="7">
        <v>13000</v>
      </c>
      <c r="T18" s="21">
        <f t="shared" si="1"/>
        <v>28351.699999999997</v>
      </c>
      <c r="U18" s="21">
        <f t="shared" si="2"/>
        <v>42003</v>
      </c>
      <c r="V18" s="21">
        <f t="shared" si="4"/>
        <v>44231.062949021885</v>
      </c>
      <c r="W18" s="31"/>
      <c r="X18" s="21">
        <f t="shared" si="5"/>
        <v>42019.509801570792</v>
      </c>
      <c r="Y18" s="23">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2023-03-31T14:18:38Z</dcterms:modified>
</cp:coreProperties>
</file>