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omments4.xml" ContentType="application/vnd.openxmlformats-officedocument.spreadsheetml.comments+xml"/>
  <Override PartName="/xl/threadedComments/threadedComment4.xml" ContentType="application/vnd.ms-excel.threadedcomments+xml"/>
  <Override PartName="/xl/drawings/drawing3.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5.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Conall De Paor\Desktop\Supaero\Research Project\Sizing-Tool\"/>
    </mc:Choice>
  </mc:AlternateContent>
  <xr:revisionPtr revIDLastSave="0" documentId="13_ncr:1_{10852B59-EB5D-4C65-B767-14DACFD9D2A2}" xr6:coauthVersionLast="47" xr6:coauthVersionMax="47" xr10:uidLastSave="{00000000-0000-0000-0000-000000000000}"/>
  <bookViews>
    <workbookView xWindow="-120" yWindow="-120" windowWidth="21840" windowHeight="13140" firstSheet="1" activeTab="4" xr2:uid="{00204FEE-323F-4DA1-86F4-8FD253E43B4D}"/>
  </bookViews>
  <sheets>
    <sheet name="All Landers" sheetId="1" r:id="rId1"/>
    <sheet name="Small" sheetId="2" r:id="rId2"/>
    <sheet name="Medium" sheetId="3" r:id="rId3"/>
    <sheet name="Large" sheetId="4" r:id="rId4"/>
    <sheet name="Small (analysis)" sheetId="5" r:id="rId5"/>
    <sheet name="Medium (analysis)" sheetId="6" r:id="rId6"/>
    <sheet name="Large (analysis)"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7" l="1"/>
  <c r="V6" i="7" s="1"/>
  <c r="X6" i="7" s="1"/>
  <c r="Y6" i="7" s="1"/>
  <c r="M2" i="7"/>
  <c r="U3" i="7"/>
  <c r="U4" i="7"/>
  <c r="U5" i="7"/>
  <c r="U6" i="7"/>
  <c r="U7" i="7"/>
  <c r="U8" i="7"/>
  <c r="U9" i="7"/>
  <c r="U10" i="7"/>
  <c r="U11" i="7"/>
  <c r="U12" i="7"/>
  <c r="U13" i="7"/>
  <c r="U14" i="7"/>
  <c r="U15" i="7"/>
  <c r="U16" i="7"/>
  <c r="U17" i="7"/>
  <c r="U18" i="7"/>
  <c r="U2" i="7"/>
  <c r="T3" i="7"/>
  <c r="T4" i="7"/>
  <c r="T5" i="7"/>
  <c r="T6" i="7"/>
  <c r="T7" i="7"/>
  <c r="T8" i="7"/>
  <c r="T9" i="7"/>
  <c r="T10" i="7"/>
  <c r="T11" i="7"/>
  <c r="T12" i="7"/>
  <c r="T13" i="7"/>
  <c r="T14" i="7"/>
  <c r="T15" i="7"/>
  <c r="T16" i="7"/>
  <c r="T17" i="7"/>
  <c r="T18" i="7"/>
  <c r="T2" i="7"/>
  <c r="I3" i="7"/>
  <c r="H13" i="7"/>
  <c r="I13" i="7" s="1"/>
  <c r="H12" i="7"/>
  <c r="I12" i="7" s="1"/>
  <c r="H11" i="7"/>
  <c r="I11" i="7" s="1"/>
  <c r="H10" i="7"/>
  <c r="I10" i="7" s="1"/>
  <c r="H9" i="7"/>
  <c r="I9" i="7" s="1"/>
  <c r="H8" i="7"/>
  <c r="I8" i="7" s="1"/>
  <c r="H7" i="7"/>
  <c r="I7" i="7" s="1"/>
  <c r="H6" i="7"/>
  <c r="I6" i="7" s="1"/>
  <c r="H5" i="7"/>
  <c r="I5" i="7" s="1"/>
  <c r="H4" i="7"/>
  <c r="I4" i="7" s="1"/>
  <c r="H3" i="7"/>
  <c r="H2" i="7"/>
  <c r="I2" i="7" s="1"/>
  <c r="V3" i="6"/>
  <c r="W3" i="6" s="1"/>
  <c r="V7" i="6"/>
  <c r="W7" i="6" s="1"/>
  <c r="V11" i="6"/>
  <c r="W11" i="6" s="1"/>
  <c r="V15" i="6"/>
  <c r="W15" i="6" s="1"/>
  <c r="V19" i="6"/>
  <c r="W19" i="6" s="1"/>
  <c r="V23" i="6"/>
  <c r="W23" i="6" s="1"/>
  <c r="V27" i="6"/>
  <c r="W27" i="6" s="1"/>
  <c r="V31" i="6"/>
  <c r="W31" i="6" s="1"/>
  <c r="T3" i="6"/>
  <c r="M2" i="6"/>
  <c r="V5" i="6" s="1"/>
  <c r="W5" i="6" s="1"/>
  <c r="S3" i="6"/>
  <c r="S4" i="6"/>
  <c r="S5" i="6"/>
  <c r="S6" i="6"/>
  <c r="S7" i="6"/>
  <c r="S8" i="6"/>
  <c r="S9" i="6"/>
  <c r="S10" i="6"/>
  <c r="S11" i="6"/>
  <c r="S12" i="6"/>
  <c r="S13" i="6"/>
  <c r="S14" i="6"/>
  <c r="S15" i="6"/>
  <c r="S16" i="6"/>
  <c r="S17" i="6"/>
  <c r="S18" i="6"/>
  <c r="S19" i="6"/>
  <c r="S20" i="6"/>
  <c r="S21" i="6"/>
  <c r="S22" i="6"/>
  <c r="S23" i="6"/>
  <c r="S24" i="6"/>
  <c r="S25" i="6"/>
  <c r="S26" i="6"/>
  <c r="S27" i="6"/>
  <c r="S28" i="6"/>
  <c r="S29" i="6"/>
  <c r="S30" i="6"/>
  <c r="S31" i="6"/>
  <c r="S32" i="6"/>
  <c r="S2" i="6"/>
  <c r="R3" i="6"/>
  <c r="R4" i="6"/>
  <c r="R5" i="6"/>
  <c r="T5" i="6" s="1"/>
  <c r="R6" i="6"/>
  <c r="R7" i="6"/>
  <c r="R8" i="6"/>
  <c r="R9" i="6"/>
  <c r="T9" i="6" s="1"/>
  <c r="R10" i="6"/>
  <c r="R11" i="6"/>
  <c r="R12" i="6"/>
  <c r="R13" i="6"/>
  <c r="T13" i="6" s="1"/>
  <c r="R14" i="6"/>
  <c r="R15" i="6"/>
  <c r="R16" i="6"/>
  <c r="R17" i="6"/>
  <c r="T17" i="6" s="1"/>
  <c r="R18" i="6"/>
  <c r="R19" i="6"/>
  <c r="R20" i="6"/>
  <c r="R21" i="6"/>
  <c r="T21" i="6" s="1"/>
  <c r="R22" i="6"/>
  <c r="R23" i="6"/>
  <c r="R24" i="6"/>
  <c r="R25" i="6"/>
  <c r="T25" i="6" s="1"/>
  <c r="R26" i="6"/>
  <c r="R27" i="6"/>
  <c r="R28" i="6"/>
  <c r="R29" i="6"/>
  <c r="T29" i="6" s="1"/>
  <c r="R30" i="6"/>
  <c r="R31" i="6"/>
  <c r="R32" i="6"/>
  <c r="R2" i="6"/>
  <c r="G3" i="6"/>
  <c r="G4" i="6"/>
  <c r="G5" i="6"/>
  <c r="G6" i="6"/>
  <c r="G7" i="6"/>
  <c r="G8" i="6"/>
  <c r="G2" i="6"/>
  <c r="T2" i="6" l="1"/>
  <c r="T30" i="6"/>
  <c r="T26" i="6"/>
  <c r="T22" i="6"/>
  <c r="T18" i="6"/>
  <c r="T14" i="6"/>
  <c r="T10" i="6"/>
  <c r="T6" i="6"/>
  <c r="V32" i="6"/>
  <c r="W32" i="6" s="1"/>
  <c r="V28" i="6"/>
  <c r="W28" i="6" s="1"/>
  <c r="V24" i="6"/>
  <c r="W24" i="6" s="1"/>
  <c r="V20" i="6"/>
  <c r="W20" i="6" s="1"/>
  <c r="V16" i="6"/>
  <c r="W16" i="6" s="1"/>
  <c r="V12" i="6"/>
  <c r="W12" i="6" s="1"/>
  <c r="V8" i="6"/>
  <c r="W8" i="6" s="1"/>
  <c r="V4" i="6"/>
  <c r="W4" i="6" s="1"/>
  <c r="V17" i="7"/>
  <c r="X17" i="7" s="1"/>
  <c r="Y17" i="7" s="1"/>
  <c r="V13" i="7"/>
  <c r="X13" i="7" s="1"/>
  <c r="Y13" i="7" s="1"/>
  <c r="V9" i="7"/>
  <c r="X9" i="7" s="1"/>
  <c r="Y9" i="7" s="1"/>
  <c r="V5" i="7"/>
  <c r="X5" i="7" s="1"/>
  <c r="Y5" i="7" s="1"/>
  <c r="V16" i="7"/>
  <c r="X16" i="7" s="1"/>
  <c r="Y16" i="7" s="1"/>
  <c r="V12" i="7"/>
  <c r="X12" i="7" s="1"/>
  <c r="Y12" i="7" s="1"/>
  <c r="V8" i="7"/>
  <c r="X8" i="7" s="1"/>
  <c r="Y8" i="7" s="1"/>
  <c r="V4" i="7"/>
  <c r="X4" i="7" s="1"/>
  <c r="Y4" i="7" s="1"/>
  <c r="T32" i="6"/>
  <c r="T28" i="6"/>
  <c r="T24" i="6"/>
  <c r="T20" i="6"/>
  <c r="T16" i="6"/>
  <c r="T12" i="6"/>
  <c r="T8" i="6"/>
  <c r="T4" i="6"/>
  <c r="V30" i="6"/>
  <c r="W30" i="6" s="1"/>
  <c r="V26" i="6"/>
  <c r="W26" i="6" s="1"/>
  <c r="V22" i="6"/>
  <c r="W22" i="6" s="1"/>
  <c r="V18" i="6"/>
  <c r="W18" i="6" s="1"/>
  <c r="V14" i="6"/>
  <c r="W14" i="6" s="1"/>
  <c r="V10" i="6"/>
  <c r="W10" i="6" s="1"/>
  <c r="V6" i="6"/>
  <c r="W6" i="6" s="1"/>
  <c r="V2" i="7"/>
  <c r="X2" i="7" s="1"/>
  <c r="Y2" i="7" s="1"/>
  <c r="V15" i="7"/>
  <c r="X15" i="7" s="1"/>
  <c r="Y15" i="7" s="1"/>
  <c r="V11" i="7"/>
  <c r="X11" i="7" s="1"/>
  <c r="Y11" i="7" s="1"/>
  <c r="V7" i="7"/>
  <c r="X7" i="7" s="1"/>
  <c r="Y7" i="7" s="1"/>
  <c r="V3" i="7"/>
  <c r="X3" i="7" s="1"/>
  <c r="Y3" i="7" s="1"/>
  <c r="T31" i="6"/>
  <c r="T27" i="6"/>
  <c r="T23" i="6"/>
  <c r="T19" i="6"/>
  <c r="T15" i="6"/>
  <c r="T11" i="6"/>
  <c r="T7" i="6"/>
  <c r="V2" i="6"/>
  <c r="W2" i="6" s="1"/>
  <c r="V29" i="6"/>
  <c r="W29" i="6" s="1"/>
  <c r="V25" i="6"/>
  <c r="W25" i="6" s="1"/>
  <c r="V21" i="6"/>
  <c r="W21" i="6" s="1"/>
  <c r="V17" i="6"/>
  <c r="W17" i="6" s="1"/>
  <c r="V13" i="6"/>
  <c r="W13" i="6" s="1"/>
  <c r="V9" i="6"/>
  <c r="W9" i="6" s="1"/>
  <c r="V18" i="7"/>
  <c r="X18" i="7" s="1"/>
  <c r="Y18" i="7" s="1"/>
  <c r="V14" i="7"/>
  <c r="X14" i="7" s="1"/>
  <c r="Y14" i="7" s="1"/>
  <c r="V10" i="7"/>
  <c r="X10" i="7" s="1"/>
  <c r="Y10" i="7" s="1"/>
  <c r="Z6" i="5"/>
  <c r="AA6" i="5" s="1"/>
  <c r="Z10" i="5"/>
  <c r="AA10" i="5" s="1"/>
  <c r="Z14" i="5"/>
  <c r="AA14" i="5" s="1"/>
  <c r="Z18" i="5"/>
  <c r="AA18" i="5" s="1"/>
  <c r="Z22" i="5"/>
  <c r="AA22" i="5" s="1"/>
  <c r="X6" i="5"/>
  <c r="X10" i="5"/>
  <c r="X14" i="5"/>
  <c r="X18" i="5"/>
  <c r="X22" i="5"/>
  <c r="R3" i="5"/>
  <c r="Q3" i="5"/>
  <c r="Z7" i="5" s="1"/>
  <c r="AA7" i="5" s="1"/>
  <c r="W4" i="5"/>
  <c r="W5" i="5"/>
  <c r="W6" i="5"/>
  <c r="W7" i="5"/>
  <c r="W8" i="5"/>
  <c r="W9" i="5"/>
  <c r="W10" i="5"/>
  <c r="W11" i="5"/>
  <c r="W12" i="5"/>
  <c r="W13" i="5"/>
  <c r="W14" i="5"/>
  <c r="W15" i="5"/>
  <c r="W16" i="5"/>
  <c r="W17" i="5"/>
  <c r="W18" i="5"/>
  <c r="W19" i="5"/>
  <c r="W20" i="5"/>
  <c r="W21" i="5"/>
  <c r="W22" i="5"/>
  <c r="W3" i="5"/>
  <c r="V4" i="5"/>
  <c r="V5" i="5"/>
  <c r="V6" i="5"/>
  <c r="V7" i="5"/>
  <c r="V8" i="5"/>
  <c r="V9" i="5"/>
  <c r="V10" i="5"/>
  <c r="V11" i="5"/>
  <c r="V12" i="5"/>
  <c r="V13" i="5"/>
  <c r="V14" i="5"/>
  <c r="V15" i="5"/>
  <c r="V16" i="5"/>
  <c r="V17" i="5"/>
  <c r="V18" i="5"/>
  <c r="V19" i="5"/>
  <c r="V20" i="5"/>
  <c r="V21" i="5"/>
  <c r="V22" i="5"/>
  <c r="V3" i="5"/>
  <c r="H11" i="5"/>
  <c r="I11" i="5" s="1"/>
  <c r="H10" i="5"/>
  <c r="I10" i="5" s="1"/>
  <c r="H9" i="5"/>
  <c r="I9" i="5" s="1"/>
  <c r="H8" i="5"/>
  <c r="I8" i="5" s="1"/>
  <c r="H7" i="5"/>
  <c r="I7" i="5" s="1"/>
  <c r="H6" i="5"/>
  <c r="I6" i="5" s="1"/>
  <c r="H5" i="5"/>
  <c r="I5" i="5" s="1"/>
  <c r="H4" i="5"/>
  <c r="I4" i="5" s="1"/>
  <c r="H3" i="5"/>
  <c r="I3" i="5" s="1"/>
  <c r="H2" i="5"/>
  <c r="H13" i="4"/>
  <c r="H12" i="4"/>
  <c r="H11" i="4"/>
  <c r="H10" i="4"/>
  <c r="H9" i="4"/>
  <c r="H8" i="4"/>
  <c r="H7" i="4"/>
  <c r="H6" i="4"/>
  <c r="H5" i="4"/>
  <c r="H4" i="4"/>
  <c r="H3" i="4"/>
  <c r="H2" i="4"/>
  <c r="H20" i="2"/>
  <c r="H19" i="2"/>
  <c r="H18" i="2"/>
  <c r="H17" i="2"/>
  <c r="H16" i="2"/>
  <c r="H15" i="2"/>
  <c r="H14" i="2"/>
  <c r="H13" i="2"/>
  <c r="H12" i="2"/>
  <c r="H11" i="2"/>
  <c r="H10" i="2"/>
  <c r="H9" i="2"/>
  <c r="H8" i="2"/>
  <c r="H7" i="2"/>
  <c r="H6" i="2"/>
  <c r="H5" i="2"/>
  <c r="H4" i="2"/>
  <c r="H3" i="2"/>
  <c r="H2" i="2"/>
  <c r="H40" i="1"/>
  <c r="I40" i="1" s="1"/>
  <c r="H39" i="1"/>
  <c r="I39" i="1" s="1"/>
  <c r="H38" i="1"/>
  <c r="I38" i="1" s="1"/>
  <c r="H37" i="1"/>
  <c r="I37" i="1" s="1"/>
  <c r="H36" i="1"/>
  <c r="I36" i="1" s="1"/>
  <c r="H35" i="1"/>
  <c r="I35" i="1" s="1"/>
  <c r="H34" i="1"/>
  <c r="I34" i="1" s="1"/>
  <c r="H33" i="1"/>
  <c r="I33" i="1" s="1"/>
  <c r="H32" i="1"/>
  <c r="I32" i="1" s="1"/>
  <c r="H31" i="1"/>
  <c r="I31" i="1" s="1"/>
  <c r="H30" i="1"/>
  <c r="I30" i="1" s="1"/>
  <c r="H29" i="1"/>
  <c r="I29" i="1" s="1"/>
  <c r="H28" i="1"/>
  <c r="I28" i="1" s="1"/>
  <c r="H27" i="1"/>
  <c r="I27" i="1" s="1"/>
  <c r="H26" i="1"/>
  <c r="I26" i="1" s="1"/>
  <c r="H25" i="1"/>
  <c r="I25" i="1" s="1"/>
  <c r="H24" i="1"/>
  <c r="I24" i="1" s="1"/>
  <c r="H23" i="1"/>
  <c r="I23" i="1" s="1"/>
  <c r="H22" i="1"/>
  <c r="I22" i="1" s="1"/>
  <c r="H21" i="1"/>
  <c r="I21" i="1" s="1"/>
  <c r="H20" i="1"/>
  <c r="I20" i="1" s="1"/>
  <c r="I19" i="1"/>
  <c r="H19" i="1"/>
  <c r="H18" i="1"/>
  <c r="I18" i="1" s="1"/>
  <c r="I17" i="1"/>
  <c r="H17" i="1"/>
  <c r="H16" i="1"/>
  <c r="I16" i="1" s="1"/>
  <c r="H15" i="1"/>
  <c r="I15" i="1" s="1"/>
  <c r="H14" i="1"/>
  <c r="I14" i="1" s="1"/>
  <c r="H13" i="1"/>
  <c r="I13" i="1" s="1"/>
  <c r="H12" i="1"/>
  <c r="I12" i="1" s="1"/>
  <c r="H11" i="1"/>
  <c r="I11" i="1" s="1"/>
  <c r="H10" i="1"/>
  <c r="I10" i="1" s="1"/>
  <c r="H9" i="1"/>
  <c r="I9" i="1" s="1"/>
  <c r="H8" i="1"/>
  <c r="I8" i="1" s="1"/>
  <c r="H7" i="1"/>
  <c r="I7" i="1" s="1"/>
  <c r="H6" i="1"/>
  <c r="I6" i="1" s="1"/>
  <c r="H5" i="1"/>
  <c r="I5" i="1" s="1"/>
  <c r="H4" i="1"/>
  <c r="I4" i="1" s="1"/>
  <c r="H3" i="1"/>
  <c r="I3" i="1" s="1"/>
  <c r="H2" i="1"/>
  <c r="I2" i="1" s="1"/>
  <c r="X21" i="5" l="1"/>
  <c r="X17" i="5"/>
  <c r="X9" i="5"/>
  <c r="X5" i="5"/>
  <c r="Z21" i="5"/>
  <c r="AA21" i="5" s="1"/>
  <c r="Z17" i="5"/>
  <c r="AA17" i="5" s="1"/>
  <c r="Z13" i="5"/>
  <c r="AA13" i="5" s="1"/>
  <c r="Z9" i="5"/>
  <c r="AA9" i="5" s="1"/>
  <c r="Z5" i="5"/>
  <c r="AA5" i="5" s="1"/>
  <c r="X20" i="5"/>
  <c r="X16" i="5"/>
  <c r="X12" i="5"/>
  <c r="X8" i="5"/>
  <c r="X4" i="5"/>
  <c r="Z20" i="5"/>
  <c r="AA20" i="5" s="1"/>
  <c r="Z16" i="5"/>
  <c r="AA16" i="5" s="1"/>
  <c r="Z12" i="5"/>
  <c r="AA12" i="5" s="1"/>
  <c r="Z8" i="5"/>
  <c r="AA8" i="5" s="1"/>
  <c r="Z4" i="5"/>
  <c r="AA4" i="5" s="1"/>
  <c r="AA3" i="5"/>
  <c r="X13" i="5"/>
  <c r="X3" i="5"/>
  <c r="X19" i="5"/>
  <c r="X15" i="5"/>
  <c r="X11" i="5"/>
  <c r="X7" i="5"/>
  <c r="Z3" i="5"/>
  <c r="Z19" i="5"/>
  <c r="AA19" i="5" s="1"/>
  <c r="Z15" i="5"/>
  <c r="AA15" i="5" s="1"/>
  <c r="Z11" i="5"/>
  <c r="AA11"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tc={7DDD91BA-3802-4091-A3E3-EBE548370C2B}</author>
    <author>Conall De Paor</author>
  </authors>
  <commentList>
    <comment ref="F1" authorId="0" shapeId="0" xr:uid="{7DDD91BA-3802-4091-A3E3-EBE548370C2B}">
      <text>
        <t>[Threaded comment]
Your version of Excel allows you to read this threaded comment; however, any edits to it will get removed if the file is opened in a newer version of Excel. Learn more: https://go.microsoft.com/fwlink/?linkid=870924
Comment:
    bloc payload is an invented quantity to make 2stage manned landers, 1stage manned landers and 1stage unmanned landers comparable. it's definition is the following
2stage manned landers: ascent stage mass
1stage manned landers: landed mass
2stage unmanned landers: ascent stage mass +payload
1stage unmanned landers: payload</t>
      </text>
    </comment>
    <comment ref="F4" authorId="1" shapeId="0" xr:uid="{B30BE514-952B-4D81-A2A4-49B24FC7B7FD}">
      <text>
        <r>
          <rPr>
            <b/>
            <sz val="9"/>
            <color indexed="81"/>
            <rFont val="Tahoma"/>
            <family val="2"/>
          </rPr>
          <t>Conall De Paor:</t>
        </r>
        <r>
          <rPr>
            <sz val="9"/>
            <color indexed="81"/>
            <rFont val="Tahoma"/>
            <family val="2"/>
          </rPr>
          <t xml:space="preserve">
weight of whole pod is considered as the payloadl
</t>
        </r>
      </text>
    </comment>
    <comment ref="F5" authorId="1" shapeId="0" xr:uid="{2DCE4B0C-276F-475D-B9E0-9A3D4EDC9765}">
      <text>
        <r>
          <rPr>
            <b/>
            <sz val="9"/>
            <color indexed="81"/>
            <rFont val="Tahoma"/>
            <family val="2"/>
          </rPr>
          <t>Conall De Paor:</t>
        </r>
        <r>
          <rPr>
            <sz val="9"/>
            <color indexed="81"/>
            <rFont val="Tahoma"/>
            <family val="2"/>
          </rPr>
          <t xml:space="preserve">
weight of the pod is considered as the payload because that makes it more comparable</t>
        </r>
      </text>
    </comment>
    <comment ref="K8" authorId="1" shapeId="0" xr:uid="{6DAB69DB-831B-49E7-9425-4FB70AD090D6}">
      <text>
        <r>
          <rPr>
            <b/>
            <sz val="9"/>
            <color indexed="81"/>
            <rFont val="Tahoma"/>
            <family val="2"/>
          </rPr>
          <t>Conall De Paor:</t>
        </r>
        <r>
          <rPr>
            <sz val="9"/>
            <color indexed="81"/>
            <rFont val="Tahoma"/>
            <family val="2"/>
          </rPr>
          <t xml:space="preserve">
typical ISP of that fuel
</t>
        </r>
      </text>
    </comment>
    <comment ref="K14" authorId="1" shapeId="0" xr:uid="{0A224931-5C39-4D73-B19B-CE9B5C019620}">
      <text>
        <r>
          <rPr>
            <b/>
            <sz val="9"/>
            <color indexed="81"/>
            <rFont val="Tahoma"/>
            <family val="2"/>
          </rPr>
          <t>Conall De Paor:</t>
        </r>
        <r>
          <rPr>
            <sz val="9"/>
            <color indexed="81"/>
            <rFont val="Tahoma"/>
            <family val="2"/>
          </rPr>
          <t xml:space="preserve">
typical Isp for that fuel</t>
        </r>
      </text>
    </comment>
    <comment ref="D15" authorId="1" shapeId="0" xr:uid="{7DF63BFD-D2D4-4765-B70F-75A8C7C7B2A6}">
      <text>
        <r>
          <rPr>
            <b/>
            <sz val="9"/>
            <color indexed="81"/>
            <rFont val="Tahoma"/>
            <family val="2"/>
          </rPr>
          <t>Conall De Paor:</t>
        </r>
        <r>
          <rPr>
            <sz val="9"/>
            <color indexed="81"/>
            <rFont val="Tahoma"/>
            <family val="2"/>
          </rPr>
          <t xml:space="preserve">
Krebs, Gunter D. “Chang'e 3, 4 (CE 3, 4) / Yutu 1, 2”. Gunter's Space Page. Retrieved December 06, 2022, from https://space.skyrocket.de/doc_sdat/change-3.htm</t>
        </r>
      </text>
    </comment>
    <comment ref="E15" authorId="1" shapeId="0" xr:uid="{F0CD6AF8-35BD-4FF5-8225-20A466D27DE7}">
      <text>
        <r>
          <rPr>
            <b/>
            <sz val="9"/>
            <color indexed="81"/>
            <rFont val="Tahoma"/>
            <family val="2"/>
          </rPr>
          <t>Conall De Paor:</t>
        </r>
        <r>
          <rPr>
            <sz val="9"/>
            <color indexed="81"/>
            <rFont val="Tahoma"/>
            <family val="2"/>
          </rPr>
          <t xml:space="preserve">
https://nssdc.gsfc.nasa.gov/nmc/spacecraft/display.action?id=2018-103A</t>
        </r>
      </text>
    </comment>
    <comment ref="K15" authorId="1" shapeId="0" xr:uid="{85DA908F-4E2A-43FA-B69F-60B77F064056}">
      <text>
        <r>
          <rPr>
            <b/>
            <sz val="9"/>
            <color indexed="81"/>
            <rFont val="Tahoma"/>
            <family val="2"/>
          </rPr>
          <t>Conall De Paor:</t>
        </r>
        <r>
          <rPr>
            <sz val="9"/>
            <color indexed="81"/>
            <rFont val="Tahoma"/>
            <family val="2"/>
          </rPr>
          <t xml:space="preserve">
typical Isp for that fuel</t>
        </r>
      </text>
    </comment>
    <comment ref="K16" authorId="1" shapeId="0" xr:uid="{B2012235-B6FB-429A-B251-5A2A3132B05E}">
      <text>
        <r>
          <rPr>
            <b/>
            <sz val="9"/>
            <color indexed="81"/>
            <rFont val="Tahoma"/>
            <family val="2"/>
          </rPr>
          <t>Conall De Paor:</t>
        </r>
        <r>
          <rPr>
            <sz val="9"/>
            <color indexed="81"/>
            <rFont val="Tahoma"/>
            <family val="2"/>
          </rPr>
          <t xml:space="preserve">
typical Isp of that fuel</t>
        </r>
      </text>
    </comment>
    <comment ref="K17" authorId="1" shapeId="0" xr:uid="{5C1A57F3-6F5D-4249-A319-66CC9136C228}">
      <text>
        <r>
          <rPr>
            <b/>
            <sz val="9"/>
            <color indexed="81"/>
            <rFont val="Tahoma"/>
            <family val="2"/>
          </rPr>
          <t>Conall De Paor:</t>
        </r>
        <r>
          <rPr>
            <sz val="9"/>
            <color indexed="81"/>
            <rFont val="Tahoma"/>
            <family val="2"/>
          </rPr>
          <t xml:space="preserve">
typical Isp for that fuel (Astronautix)</t>
        </r>
      </text>
    </comment>
    <comment ref="K18" authorId="1" shapeId="0" xr:uid="{9951DEDD-DC53-42FB-AD3A-AF3E07135C1A}">
      <text>
        <r>
          <rPr>
            <b/>
            <sz val="9"/>
            <color indexed="81"/>
            <rFont val="Tahoma"/>
            <family val="2"/>
          </rPr>
          <t>Conall De Paor:</t>
        </r>
        <r>
          <rPr>
            <sz val="9"/>
            <color indexed="81"/>
            <rFont val="Tahoma"/>
            <family val="2"/>
          </rPr>
          <t xml:space="preserve">
landing stage identical to Ye8 [huntress 2011]</t>
        </r>
      </text>
    </comment>
    <comment ref="K19" authorId="1" shapeId="0" xr:uid="{BD8DD130-1F9A-44B5-8D32-B181C7EC7923}">
      <text>
        <r>
          <rPr>
            <b/>
            <sz val="9"/>
            <color indexed="81"/>
            <rFont val="Tahoma"/>
            <family val="2"/>
          </rPr>
          <t>Conall De Paor:</t>
        </r>
        <r>
          <rPr>
            <sz val="9"/>
            <color indexed="81"/>
            <rFont val="Tahoma"/>
            <family val="2"/>
          </rPr>
          <t xml:space="preserve">
https://web.archive.org/web/20100918043021/http://astronautix.com/engines/ktdu417.htm</t>
        </r>
      </text>
    </comment>
    <comment ref="K20" authorId="1" shapeId="0" xr:uid="{ADB074A6-2798-45F1-AFAF-0DAFA8A91BFC}">
      <text>
        <r>
          <rPr>
            <b/>
            <sz val="9"/>
            <color indexed="81"/>
            <rFont val="Tahoma"/>
            <family val="2"/>
          </rPr>
          <t>Conall De Paor:</t>
        </r>
        <r>
          <rPr>
            <sz val="9"/>
            <color indexed="81"/>
            <rFont val="Tahoma"/>
            <family val="2"/>
          </rPr>
          <t xml:space="preserve">
typical Isp for that fuel</t>
        </r>
      </text>
    </comment>
    <comment ref="G33" authorId="1" shapeId="0" xr:uid="{20D3DC9A-1144-4A00-8EAE-951E86C00B00}">
      <text>
        <r>
          <rPr>
            <b/>
            <sz val="9"/>
            <color indexed="81"/>
            <rFont val="Tahoma"/>
            <family val="2"/>
          </rPr>
          <t>Conall De Paor:</t>
        </r>
        <r>
          <rPr>
            <sz val="9"/>
            <color indexed="81"/>
            <rFont val="Tahoma"/>
            <family val="2"/>
          </rPr>
          <t xml:space="preserve">
EE-1 returns with no payload to LLO
</t>
        </r>
      </text>
    </comment>
    <comment ref="G34" authorId="1" shapeId="0" xr:uid="{D0BDCA6D-AC99-4052-93AB-CB3CBB3F861D}">
      <text>
        <r>
          <rPr>
            <b/>
            <sz val="9"/>
            <color indexed="81"/>
            <rFont val="Tahoma"/>
            <family val="2"/>
          </rPr>
          <t>Conall De Paor:</t>
        </r>
        <r>
          <rPr>
            <sz val="9"/>
            <color indexed="81"/>
            <rFont val="Tahoma"/>
            <family val="2"/>
          </rPr>
          <t xml:space="preserve">
EE-1 returns with no payload to LLO
</t>
        </r>
      </text>
    </comment>
    <comment ref="K34" authorId="1" shapeId="0" xr:uid="{641FC396-E0A6-47DF-B8E5-12A130A27E5B}">
      <text>
        <r>
          <rPr>
            <b/>
            <sz val="9"/>
            <color indexed="81"/>
            <rFont val="Tahoma"/>
            <family val="2"/>
          </rPr>
          <t>Conall De Paor:</t>
        </r>
        <r>
          <rPr>
            <sz val="9"/>
            <color indexed="81"/>
            <rFont val="Tahoma"/>
            <family val="2"/>
          </rPr>
          <t xml:space="preserve">
typical Isp for that fuel</t>
        </r>
      </text>
    </comment>
    <comment ref="K37" authorId="1" shapeId="0" xr:uid="{DB5FFA4B-97F2-4382-97A9-D55AEBD11E55}">
      <text>
        <r>
          <rPr>
            <b/>
            <sz val="9"/>
            <color indexed="81"/>
            <rFont val="Tahoma"/>
            <family val="2"/>
          </rPr>
          <t>Conall De Paor:</t>
        </r>
        <r>
          <rPr>
            <sz val="9"/>
            <color indexed="81"/>
            <rFont val="Tahoma"/>
            <family val="2"/>
          </rPr>
          <t xml:space="preserve">
typical Isp for that fuel</t>
        </r>
      </text>
    </comment>
    <comment ref="F40" authorId="1" shapeId="0" xr:uid="{5517B7DF-D379-4084-88AB-77B23F1B9116}">
      <text>
        <r>
          <rPr>
            <b/>
            <sz val="9"/>
            <color indexed="81"/>
            <rFont val="Tahoma"/>
            <family val="2"/>
          </rPr>
          <t>Conall De Paor:</t>
        </r>
        <r>
          <rPr>
            <sz val="9"/>
            <color indexed="81"/>
            <rFont val="Tahoma"/>
            <family val="2"/>
          </rPr>
          <t xml:space="preserve">
Ascent stage mass + CEV mas
</t>
        </r>
      </text>
    </comment>
    <comment ref="G40" authorId="1" shapeId="0" xr:uid="{868CDB86-640B-4C12-81C8-53088F57689E}">
      <text>
        <r>
          <rPr>
            <b/>
            <sz val="9"/>
            <color indexed="81"/>
            <rFont val="Tahoma"/>
            <family val="2"/>
          </rPr>
          <t>Conall De Paor:</t>
        </r>
        <r>
          <rPr>
            <sz val="9"/>
            <color indexed="81"/>
            <rFont val="Tahoma"/>
            <family val="2"/>
          </rPr>
          <t xml:space="preserve">
CEV mass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tc={1C5D2D9A-0E80-48E0-A0A5-667845927A16}</author>
    <author>Conall De Paor</author>
  </authors>
  <commentList>
    <comment ref="F1" authorId="0" shapeId="0" xr:uid="{1C5D2D9A-0E80-48E0-A0A5-667845927A16}">
      <text>
        <t>[Threaded comment]
Your version of Excel allows you to read this threaded comment; however, any edits to it will get removed if the file is opened in a newer version of Excel. Learn more: https://go.microsoft.com/fwlink/?linkid=870924
Comment:
    bloc payload is an invented quantity to make 2stage manned landers, 1stage manned landers and 1stage unmanned landers comparable. it's definition is the following
2stage manned landers: ascent stage mass
1stage manned landers: landed mass
2stage unmanned landers: ascent stage mass +payload
1stage unmanned landers: payload</t>
      </text>
    </comment>
    <comment ref="J8" authorId="1" shapeId="0" xr:uid="{82420CCA-F7BD-48AD-B12F-8F4C56C62100}">
      <text>
        <r>
          <rPr>
            <b/>
            <sz val="9"/>
            <color indexed="81"/>
            <rFont val="Tahoma"/>
            <family val="2"/>
          </rPr>
          <t>Conall De Paor:</t>
        </r>
        <r>
          <rPr>
            <sz val="9"/>
            <color indexed="81"/>
            <rFont val="Tahoma"/>
            <family val="2"/>
          </rPr>
          <t xml:space="preserve">
typical ISP of that fuel
</t>
        </r>
      </text>
    </comment>
    <comment ref="J14" authorId="1" shapeId="0" xr:uid="{72786443-B0E8-4CF0-8573-20C15B7DE21F}">
      <text>
        <r>
          <rPr>
            <b/>
            <sz val="9"/>
            <color indexed="81"/>
            <rFont val="Tahoma"/>
            <family val="2"/>
          </rPr>
          <t>Conall De Paor:</t>
        </r>
        <r>
          <rPr>
            <sz val="9"/>
            <color indexed="81"/>
            <rFont val="Tahoma"/>
            <family val="2"/>
          </rPr>
          <t xml:space="preserve">
typical Isp for that fuel</t>
        </r>
      </text>
    </comment>
    <comment ref="D15" authorId="1" shapeId="0" xr:uid="{3A982801-F04C-475E-9630-5ABE1A4481E3}">
      <text>
        <r>
          <rPr>
            <b/>
            <sz val="9"/>
            <color indexed="81"/>
            <rFont val="Tahoma"/>
            <family val="2"/>
          </rPr>
          <t>Conall De Paor:</t>
        </r>
        <r>
          <rPr>
            <sz val="9"/>
            <color indexed="81"/>
            <rFont val="Tahoma"/>
            <family val="2"/>
          </rPr>
          <t xml:space="preserve">
Krebs, Gunter D. “Chang'e 3, 4 (CE 3, 4) / Yutu 1, 2”. Gunter's Space Page. Retrieved December 06, 2022, from https://space.skyrocket.de/doc_sdat/change-3.htm</t>
        </r>
      </text>
    </comment>
    <comment ref="E15" authorId="1" shapeId="0" xr:uid="{1E5F6335-E015-45A8-B4FF-1BD5084AD676}">
      <text>
        <r>
          <rPr>
            <b/>
            <sz val="9"/>
            <color indexed="81"/>
            <rFont val="Tahoma"/>
            <family val="2"/>
          </rPr>
          <t>Conall De Paor:</t>
        </r>
        <r>
          <rPr>
            <sz val="9"/>
            <color indexed="81"/>
            <rFont val="Tahoma"/>
            <family val="2"/>
          </rPr>
          <t xml:space="preserve">
https://nssdc.gsfc.nasa.gov/nmc/spacecraft/display.action?id=2018-103A</t>
        </r>
      </text>
    </comment>
    <comment ref="J15" authorId="1" shapeId="0" xr:uid="{5CB65AD2-9C2D-4D0E-9424-DBB4C8BAC357}">
      <text>
        <r>
          <rPr>
            <b/>
            <sz val="9"/>
            <color indexed="81"/>
            <rFont val="Tahoma"/>
            <family val="2"/>
          </rPr>
          <t>Conall De Paor:</t>
        </r>
        <r>
          <rPr>
            <sz val="9"/>
            <color indexed="81"/>
            <rFont val="Tahoma"/>
            <family val="2"/>
          </rPr>
          <t xml:space="preserve">
typical Isp for that fuel</t>
        </r>
      </text>
    </comment>
    <comment ref="J16" authorId="1" shapeId="0" xr:uid="{90FAC2CD-9E9E-40FA-9D92-A5D86A78437B}">
      <text>
        <r>
          <rPr>
            <b/>
            <sz val="9"/>
            <color indexed="81"/>
            <rFont val="Tahoma"/>
            <family val="2"/>
          </rPr>
          <t>Conall De Paor:</t>
        </r>
        <r>
          <rPr>
            <sz val="9"/>
            <color indexed="81"/>
            <rFont val="Tahoma"/>
            <family val="2"/>
          </rPr>
          <t xml:space="preserve">
typical Isp of that fuel</t>
        </r>
      </text>
    </comment>
    <comment ref="J17" authorId="1" shapeId="0" xr:uid="{D54681CE-1D1E-46F1-93A8-CBDED034A951}">
      <text>
        <r>
          <rPr>
            <b/>
            <sz val="9"/>
            <color indexed="81"/>
            <rFont val="Tahoma"/>
            <family val="2"/>
          </rPr>
          <t>Conall De Paor:</t>
        </r>
        <r>
          <rPr>
            <sz val="9"/>
            <color indexed="81"/>
            <rFont val="Tahoma"/>
            <family val="2"/>
          </rPr>
          <t xml:space="preserve">
typical Isp for that fuel (Astronautix)</t>
        </r>
      </text>
    </comment>
    <comment ref="J18" authorId="1" shapeId="0" xr:uid="{99692B89-D651-4416-9DF0-5108DCFDD319}">
      <text>
        <r>
          <rPr>
            <b/>
            <sz val="9"/>
            <color indexed="81"/>
            <rFont val="Tahoma"/>
            <family val="2"/>
          </rPr>
          <t>Conall De Paor:</t>
        </r>
        <r>
          <rPr>
            <sz val="9"/>
            <color indexed="81"/>
            <rFont val="Tahoma"/>
            <family val="2"/>
          </rPr>
          <t xml:space="preserve">
landing stage identical to Ye8 [huntress 2011]</t>
        </r>
      </text>
    </comment>
    <comment ref="J19" authorId="1" shapeId="0" xr:uid="{152DAE45-BBC8-4D34-8F70-EB1C775D9870}">
      <text>
        <r>
          <rPr>
            <b/>
            <sz val="9"/>
            <color indexed="81"/>
            <rFont val="Tahoma"/>
            <family val="2"/>
          </rPr>
          <t>Conall De Paor:</t>
        </r>
        <r>
          <rPr>
            <sz val="9"/>
            <color indexed="81"/>
            <rFont val="Tahoma"/>
            <family val="2"/>
          </rPr>
          <t xml:space="preserve">
https://web.archive.org/web/20100918043021/http://astronautix.com/engines/ktdu417.htm</t>
        </r>
      </text>
    </comment>
    <comment ref="J20" authorId="1" shapeId="0" xr:uid="{4BC3519F-4944-4324-AEC4-771BD395C792}">
      <text>
        <r>
          <rPr>
            <b/>
            <sz val="9"/>
            <color indexed="81"/>
            <rFont val="Tahoma"/>
            <family val="2"/>
          </rPr>
          <t>Conall De Paor:</t>
        </r>
        <r>
          <rPr>
            <sz val="9"/>
            <color indexed="81"/>
            <rFont val="Tahoma"/>
            <family val="2"/>
          </rPr>
          <t xml:space="preserve">
typical Isp for that fuel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tc={209B8D1E-838A-4225-A495-CD38829684ED}</author>
  </authors>
  <commentList>
    <comment ref="F1" authorId="0" shapeId="0" xr:uid="{209B8D1E-838A-4225-A495-CD38829684ED}">
      <text>
        <t>[Threaded comment]
Your version of Excel allows you to read this threaded comment; however, any edits to it will get removed if the file is opened in a newer version of Excel. Learn more: https://go.microsoft.com/fwlink/?linkid=870924
Comment:
    bloc payload is an invented quantity to make 2stage manned landers, 1stage manned landers and 1stage unmanned landers comparable. it's definition is the following
2stage manned landers: ascent stage mass
1stage manned landers: landed mass
2stage unmanned landers: ascent stage mass +payload
1stage unmanned landers: payload</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tc={25983547-1A32-4FF2-B0A5-B09DE5F211B9}</author>
    <author>Conall De Paor</author>
  </authors>
  <commentList>
    <comment ref="F1" authorId="0" shapeId="0" xr:uid="{25983547-1A32-4FF2-B0A5-B09DE5F211B9}">
      <text>
        <t>[Threaded comment]
Your version of Excel allows you to read this threaded comment; however, any edits to it will get removed if the file is opened in a newer version of Excel. Learn more: https://go.microsoft.com/fwlink/?linkid=870924
Comment:
    bloc payload is an invented quantity to make 2stage manned landers, 1stage manned landers and 1stage unmanned landers comparable. it's definition is the following
2stage manned landers: ascent stage mass
1stage manned landers: landed mass
2stage unmanned landers: ascent stage mass +payload
1stage unmanned landers: payload</t>
      </text>
    </comment>
    <comment ref="G6" authorId="1" shapeId="0" xr:uid="{3083F46C-70E7-4170-9C87-B6FC7AF50166}">
      <text>
        <r>
          <rPr>
            <b/>
            <sz val="9"/>
            <color indexed="81"/>
            <rFont val="Tahoma"/>
            <family val="2"/>
          </rPr>
          <t>Conall De Paor:</t>
        </r>
        <r>
          <rPr>
            <sz val="9"/>
            <color indexed="81"/>
            <rFont val="Tahoma"/>
            <family val="2"/>
          </rPr>
          <t xml:space="preserve">
EE-1 returns with no payload to LLO
</t>
        </r>
      </text>
    </comment>
    <comment ref="G7" authorId="1" shapeId="0" xr:uid="{02C890C1-4E4C-4BCE-8336-18B03866DADF}">
      <text>
        <r>
          <rPr>
            <b/>
            <sz val="9"/>
            <color indexed="81"/>
            <rFont val="Tahoma"/>
            <family val="2"/>
          </rPr>
          <t>Conall De Paor:</t>
        </r>
        <r>
          <rPr>
            <sz val="9"/>
            <color indexed="81"/>
            <rFont val="Tahoma"/>
            <family val="2"/>
          </rPr>
          <t xml:space="preserve">
EE-1 returns with no payload to LLO
</t>
        </r>
      </text>
    </comment>
    <comment ref="J7" authorId="1" shapeId="0" xr:uid="{810BFBBA-B23C-4A88-BA37-F40078DBF2CF}">
      <text>
        <r>
          <rPr>
            <b/>
            <sz val="9"/>
            <color indexed="81"/>
            <rFont val="Tahoma"/>
            <family val="2"/>
          </rPr>
          <t>Conall De Paor:</t>
        </r>
        <r>
          <rPr>
            <sz val="9"/>
            <color indexed="81"/>
            <rFont val="Tahoma"/>
            <family val="2"/>
          </rPr>
          <t xml:space="preserve">
typical Isp for that fuel</t>
        </r>
      </text>
    </comment>
    <comment ref="J10" authorId="1" shapeId="0" xr:uid="{8FEA34D6-D79B-4E43-B401-C3D569A486A3}">
      <text>
        <r>
          <rPr>
            <b/>
            <sz val="9"/>
            <color indexed="81"/>
            <rFont val="Tahoma"/>
            <family val="2"/>
          </rPr>
          <t>Conall De Paor:</t>
        </r>
        <r>
          <rPr>
            <sz val="9"/>
            <color indexed="81"/>
            <rFont val="Tahoma"/>
            <family val="2"/>
          </rPr>
          <t xml:space="preserve">
typical Isp for that fuel</t>
        </r>
      </text>
    </comment>
    <comment ref="F13" authorId="1" shapeId="0" xr:uid="{41CE802C-3BD6-4178-9A61-84F2D9EFB19A}">
      <text>
        <r>
          <rPr>
            <b/>
            <sz val="9"/>
            <color indexed="81"/>
            <rFont val="Tahoma"/>
            <family val="2"/>
          </rPr>
          <t>Conall De Paor:</t>
        </r>
        <r>
          <rPr>
            <sz val="9"/>
            <color indexed="81"/>
            <rFont val="Tahoma"/>
            <family val="2"/>
          </rPr>
          <t xml:space="preserve">
Ascent stage mass + CEV mas
</t>
        </r>
      </text>
    </comment>
    <comment ref="G13" authorId="1" shapeId="0" xr:uid="{999D7542-C307-494F-8C30-ECB001DB49F5}">
      <text>
        <r>
          <rPr>
            <b/>
            <sz val="9"/>
            <color indexed="81"/>
            <rFont val="Tahoma"/>
            <family val="2"/>
          </rPr>
          <t>Conall De Paor:</t>
        </r>
        <r>
          <rPr>
            <sz val="9"/>
            <color indexed="81"/>
            <rFont val="Tahoma"/>
            <family val="2"/>
          </rPr>
          <t xml:space="preserve">
CEV mass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tc={96661284-922C-49A3-ACEF-5FF0E96901A6}</author>
    <author>Conall De Paor</author>
  </authors>
  <commentList>
    <comment ref="F1" authorId="0" shapeId="0" xr:uid="{96661284-922C-49A3-ACEF-5FF0E96901A6}">
      <text>
        <t>[Threaded comment]
Your version of Excel allows you to read this threaded comment; however, any edits to it will get removed if the file is opened in a newer version of Excel. Learn more: https://go.microsoft.com/fwlink/?linkid=870924
Comment:
    bloc payload is an invented quantity to make 2stage manned landers, 1stage manned landers and 1stage unmanned landers comparable. it's definition is the following
2stage manned landers: ascent stage mass
1stage manned landers: landed mass
2stage unmanned landers: ascent stage mass +payload
1stage unmanned landers: payload</t>
      </text>
    </comment>
    <comment ref="I1" authorId="1" shapeId="0" xr:uid="{0D959F49-9522-4B00-AF1A-D8E1476A9A1E}">
      <text>
        <r>
          <rPr>
            <b/>
            <sz val="9"/>
            <color indexed="81"/>
            <rFont val="Tahoma"/>
            <family val="2"/>
          </rPr>
          <t>Conall De Paor:</t>
        </r>
        <r>
          <rPr>
            <sz val="9"/>
            <color indexed="81"/>
            <rFont val="Tahoma"/>
            <family val="2"/>
          </rPr>
          <t xml:space="preserve">
total mass - fuel
</t>
        </r>
      </text>
    </comment>
    <comment ref="K7" authorId="1" shapeId="0" xr:uid="{81F4DE8D-D6B4-49CF-BA86-9D8CB031602B}">
      <text>
        <r>
          <rPr>
            <b/>
            <sz val="9"/>
            <color indexed="81"/>
            <rFont val="Tahoma"/>
            <family val="2"/>
          </rPr>
          <t>Conall De Paor:</t>
        </r>
        <r>
          <rPr>
            <sz val="9"/>
            <color indexed="81"/>
            <rFont val="Tahoma"/>
            <family val="2"/>
          </rPr>
          <t xml:space="preserve">
typical ISP of that fuel
</t>
        </r>
      </text>
    </comment>
    <comment ref="K8" authorId="1" shapeId="0" xr:uid="{D8C2656B-C8C1-4717-9B09-F81B0589F343}">
      <text>
        <r>
          <rPr>
            <b/>
            <sz val="9"/>
            <color indexed="81"/>
            <rFont val="Tahoma"/>
            <family val="2"/>
          </rPr>
          <t>Conall De Paor:</t>
        </r>
        <r>
          <rPr>
            <sz val="9"/>
            <color indexed="81"/>
            <rFont val="Tahoma"/>
            <family val="2"/>
          </rPr>
          <t xml:space="preserve">
typical Isp for that fuel (Astronautix)</t>
        </r>
      </text>
    </comment>
    <comment ref="K9" authorId="1" shapeId="0" xr:uid="{479F3B84-25AD-4802-B1B1-F75B342C6622}">
      <text>
        <r>
          <rPr>
            <b/>
            <sz val="9"/>
            <color indexed="81"/>
            <rFont val="Tahoma"/>
            <family val="2"/>
          </rPr>
          <t>Conall De Paor:</t>
        </r>
        <r>
          <rPr>
            <sz val="9"/>
            <color indexed="81"/>
            <rFont val="Tahoma"/>
            <family val="2"/>
          </rPr>
          <t xml:space="preserve">
landing stage identical to Ye8 [huntress 2011]</t>
        </r>
      </text>
    </comment>
    <comment ref="K10" authorId="1" shapeId="0" xr:uid="{4A71591E-FA0B-4C53-92D1-DBE2838CE59E}">
      <text>
        <r>
          <rPr>
            <b/>
            <sz val="9"/>
            <color indexed="81"/>
            <rFont val="Tahoma"/>
            <family val="2"/>
          </rPr>
          <t>Conall De Paor:</t>
        </r>
        <r>
          <rPr>
            <sz val="9"/>
            <color indexed="81"/>
            <rFont val="Tahoma"/>
            <family val="2"/>
          </rPr>
          <t xml:space="preserve">
https://web.archive.org/web/20100918043021/http://astronautix.com/engines/ktdu417.htm</t>
        </r>
      </text>
    </comment>
    <comment ref="K11" authorId="1" shapeId="0" xr:uid="{63CC6A61-0E0D-4FFF-A7B7-0823DC5BE527}">
      <text>
        <r>
          <rPr>
            <b/>
            <sz val="9"/>
            <color indexed="81"/>
            <rFont val="Tahoma"/>
            <family val="2"/>
          </rPr>
          <t>Conall De Paor:</t>
        </r>
        <r>
          <rPr>
            <sz val="9"/>
            <color indexed="81"/>
            <rFont val="Tahoma"/>
            <family val="2"/>
          </rPr>
          <t xml:space="preserve">
typical Isp for that fuel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tc={F050F9DC-DE84-470B-88B6-CC41A6C987E0}</author>
  </authors>
  <commentList>
    <comment ref="F1" authorId="0" shapeId="0" xr:uid="{F050F9DC-DE84-470B-88B6-CC41A6C987E0}">
      <text>
        <t>[Threaded comment]
Your version of Excel allows you to read this threaded comment; however, any edits to it will get removed if the file is opened in a newer version of Excel. Learn more: https://go.microsoft.com/fwlink/?linkid=870924
Comment:
    bloc payload is an invented quantity to make 2stage manned landers, 1stage manned landers and 1stage unmanned landers comparable. it's definition is the following
2stage manned landers: ascent stage mass
1stage manned landers: landed mass
2stage unmanned landers: ascent stage mass +payload
1stage unmanned landers: payload</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tc={526A876A-ADB3-43B4-80FF-356A30D3D8FD}</author>
    <author>Conall De Paor</author>
  </authors>
  <commentList>
    <comment ref="F1" authorId="0" shapeId="0" xr:uid="{526A876A-ADB3-43B4-80FF-356A30D3D8FD}">
      <text>
        <t>[Threaded comment]
Your version of Excel allows you to read this threaded comment; however, any edits to it will get removed if the file is opened in a newer version of Excel. Learn more: https://go.microsoft.com/fwlink/?linkid=870924
Comment:
    bloc payload is an invented quantity to make 2stage manned landers, 1stage manned landers and 1stage unmanned landers comparable. it's definition is the following
2stage manned landers: ascent stage mass
1stage manned landers: landed mass
2stage unmanned landers: ascent stage mass +payload
1stage unmanned landers: payload</t>
      </text>
    </comment>
    <comment ref="G6" authorId="1" shapeId="0" xr:uid="{128EEBD5-147B-4950-BCF2-3BB949B257E9}">
      <text>
        <r>
          <rPr>
            <b/>
            <sz val="9"/>
            <color indexed="81"/>
            <rFont val="Tahoma"/>
            <family val="2"/>
          </rPr>
          <t>Conall De Paor:</t>
        </r>
        <r>
          <rPr>
            <sz val="9"/>
            <color indexed="81"/>
            <rFont val="Tahoma"/>
            <family val="2"/>
          </rPr>
          <t xml:space="preserve">
EE-1 returns with no payload to LLO
</t>
        </r>
      </text>
    </comment>
    <comment ref="G7" authorId="1" shapeId="0" xr:uid="{316E9DC2-5D2E-439E-A731-9D98C45D8924}">
      <text>
        <r>
          <rPr>
            <b/>
            <sz val="9"/>
            <color indexed="81"/>
            <rFont val="Tahoma"/>
            <family val="2"/>
          </rPr>
          <t>Conall De Paor:</t>
        </r>
        <r>
          <rPr>
            <sz val="9"/>
            <color indexed="81"/>
            <rFont val="Tahoma"/>
            <family val="2"/>
          </rPr>
          <t xml:space="preserve">
EE-1 returns with no payload to LLO
</t>
        </r>
      </text>
    </comment>
    <comment ref="K7" authorId="1" shapeId="0" xr:uid="{5E6B9E6E-27F9-4467-9242-828E54293F0A}">
      <text>
        <r>
          <rPr>
            <b/>
            <sz val="9"/>
            <color indexed="81"/>
            <rFont val="Tahoma"/>
            <family val="2"/>
          </rPr>
          <t>Conall De Paor:</t>
        </r>
        <r>
          <rPr>
            <sz val="9"/>
            <color indexed="81"/>
            <rFont val="Tahoma"/>
            <family val="2"/>
          </rPr>
          <t xml:space="preserve">
typical Isp for that fuel</t>
        </r>
      </text>
    </comment>
    <comment ref="K10" authorId="1" shapeId="0" xr:uid="{AD1FE85B-DFF6-4C21-A5EA-377D794D702C}">
      <text>
        <r>
          <rPr>
            <b/>
            <sz val="9"/>
            <color indexed="81"/>
            <rFont val="Tahoma"/>
            <family val="2"/>
          </rPr>
          <t>Conall De Paor:</t>
        </r>
        <r>
          <rPr>
            <sz val="9"/>
            <color indexed="81"/>
            <rFont val="Tahoma"/>
            <family val="2"/>
          </rPr>
          <t xml:space="preserve">
typical Isp for that fuel</t>
        </r>
      </text>
    </comment>
    <comment ref="F13" authorId="1" shapeId="0" xr:uid="{47C0BB3E-3F5F-43A2-AA8D-1831175EA2F4}">
      <text>
        <r>
          <rPr>
            <b/>
            <sz val="9"/>
            <color indexed="81"/>
            <rFont val="Tahoma"/>
            <family val="2"/>
          </rPr>
          <t>Conall De Paor:</t>
        </r>
        <r>
          <rPr>
            <sz val="9"/>
            <color indexed="81"/>
            <rFont val="Tahoma"/>
            <family val="2"/>
          </rPr>
          <t xml:space="preserve">
Ascent stage mass + CEV mas
</t>
        </r>
      </text>
    </comment>
    <comment ref="G13" authorId="1" shapeId="0" xr:uid="{B4B86ADA-F4D3-4124-A383-6AD1B1ADF080}">
      <text>
        <r>
          <rPr>
            <b/>
            <sz val="9"/>
            <color indexed="81"/>
            <rFont val="Tahoma"/>
            <family val="2"/>
          </rPr>
          <t>Conall De Paor:</t>
        </r>
        <r>
          <rPr>
            <sz val="9"/>
            <color indexed="81"/>
            <rFont val="Tahoma"/>
            <family val="2"/>
          </rPr>
          <t xml:space="preserve">
CEV mass
</t>
        </r>
      </text>
    </comment>
  </commentList>
</comments>
</file>

<file path=xl/sharedStrings.xml><?xml version="1.0" encoding="utf-8"?>
<sst xmlns="http://schemas.openxmlformats.org/spreadsheetml/2006/main" count="722" uniqueCount="156">
  <si>
    <t>year</t>
  </si>
  <si>
    <t>Organisation</t>
  </si>
  <si>
    <t>Project name</t>
  </si>
  <si>
    <t>dry mass</t>
  </si>
  <si>
    <t>up payload to LLO</t>
  </si>
  <si>
    <t>type</t>
  </si>
  <si>
    <t>propellant</t>
  </si>
  <si>
    <t>dV</t>
  </si>
  <si>
    <t>notes</t>
  </si>
  <si>
    <t>sources</t>
  </si>
  <si>
    <t>resultant prop mass</t>
  </si>
  <si>
    <t>bloc payload (down)</t>
  </si>
  <si>
    <t>1 stage Isp</t>
  </si>
  <si>
    <t>2 stage Isp</t>
  </si>
  <si>
    <t>total mass</t>
  </si>
  <si>
    <t>JAXA</t>
  </si>
  <si>
    <t>OMOTENASHI</t>
  </si>
  <si>
    <t>SpaceIL</t>
  </si>
  <si>
    <t>Beresheet</t>
  </si>
  <si>
    <t>ISRO</t>
  </si>
  <si>
    <t>Vikram</t>
  </si>
  <si>
    <t>NASA</t>
  </si>
  <si>
    <t>COMPASS</t>
  </si>
  <si>
    <t>Surveyor 1</t>
  </si>
  <si>
    <t>Surveyor 3</t>
  </si>
  <si>
    <t>Surveyor 5</t>
  </si>
  <si>
    <t>Surveyor 6</t>
  </si>
  <si>
    <t>Surveyor 7</t>
  </si>
  <si>
    <t>USSR</t>
  </si>
  <si>
    <t>Pallet Lander</t>
  </si>
  <si>
    <t>CNSA</t>
  </si>
  <si>
    <t>Chang'e 3</t>
  </si>
  <si>
    <t>Chang'e 4</t>
  </si>
  <si>
    <t>Chang' 5</t>
  </si>
  <si>
    <t>Ye-8-5M</t>
  </si>
  <si>
    <t>Ye-8</t>
  </si>
  <si>
    <t>9508-HLR-1 Crew</t>
  </si>
  <si>
    <t>Apollo 13</t>
  </si>
  <si>
    <t>Apollo 14</t>
  </si>
  <si>
    <t>Apollo 15</t>
  </si>
  <si>
    <t>Apollo 16</t>
  </si>
  <si>
    <t>Apollo 17</t>
  </si>
  <si>
    <t>Apollo 12</t>
  </si>
  <si>
    <t>Apollo 11</t>
  </si>
  <si>
    <t>9205-FLO-1 Crew</t>
  </si>
  <si>
    <t>0605-LLPS-MSFC-6 Cargo</t>
  </si>
  <si>
    <t>Mahajan, Condon</t>
  </si>
  <si>
    <t>Optimally staged Lander</t>
  </si>
  <si>
    <t>0507-ESAS-A Crew</t>
  </si>
  <si>
    <t>8801-EE-1 Crew</t>
  </si>
  <si>
    <t>0507-ESAS-B Crew</t>
  </si>
  <si>
    <t xml:space="preserve"> 9205-FLO-1 Cargo</t>
  </si>
  <si>
    <t>iSpace</t>
  </si>
  <si>
    <t>Hakuto-R M1</t>
  </si>
  <si>
    <t>0507-ESAS-C Crew</t>
  </si>
  <si>
    <t>Gryphon</t>
  </si>
  <si>
    <t>39*</t>
  </si>
  <si>
    <t>solid motor</t>
  </si>
  <si>
    <t>MON/MMH</t>
  </si>
  <si>
    <t>unknown</t>
  </si>
  <si>
    <t>MON-10/MMH</t>
  </si>
  <si>
    <t>HNO3/Amine</t>
  </si>
  <si>
    <t>HNo3/Amine</t>
  </si>
  <si>
    <t>MON25/MMH</t>
  </si>
  <si>
    <t>N2O4/UDMH</t>
  </si>
  <si>
    <t>HNO3/UDMH</t>
  </si>
  <si>
    <t>LOX/RP1</t>
  </si>
  <si>
    <t>N2O4/AZ44</t>
  </si>
  <si>
    <t>N2O4/AZ45</t>
  </si>
  <si>
    <t>N2O4/AZ46</t>
  </si>
  <si>
    <t>N2O4/AZ47</t>
  </si>
  <si>
    <t>N2O4/AZ48</t>
  </si>
  <si>
    <t>N2O4/AZ49</t>
  </si>
  <si>
    <t>N2O4/AZ50</t>
  </si>
  <si>
    <t>LOX/LH2</t>
  </si>
  <si>
    <t>LOX/CH4</t>
  </si>
  <si>
    <t>N2O4/MMH</t>
  </si>
  <si>
    <t>Solid Motor</t>
  </si>
  <si>
    <t>1stage</t>
  </si>
  <si>
    <t>2stage</t>
  </si>
  <si>
    <t>pod</t>
  </si>
  <si>
    <t>Beresheet had no payload on board. It was a demonstration mission. I asked SpaceIL at the IAC.
dV comes from parking orbit extrapolation NSSDC</t>
  </si>
  <si>
    <t>the orbital module of omotenashi is considered like a transfer vehicle. Only the solid motor and landing module are considered as part of the lander. See NSSDC for mission profile</t>
  </si>
  <si>
    <t>OMOTENSAHI outline presentation 2016 and NSSDC</t>
  </si>
  <si>
    <t>NSSDC</t>
  </si>
  <si>
    <t>Leros 2b: https://www.mynewsdesk.com/no/nammo/pressreleases/nammos-british-rocket-engine-powers-israels-mission-to-the-moon-2838630
Beresheet inserted into a 200km orbit around the moon. NSSDC</t>
  </si>
  <si>
    <t>https://nssdc.gsfc.nasa.gov/nmc/spacecraft/display.action?id=HAKUTO-R1</t>
  </si>
  <si>
    <t>The dV is from extraploating the orbital information from mission profile assuming hoffman transfers
NSSDC</t>
  </si>
  <si>
    <t xml:space="preserve">Times of India diagram [https://web.archive.org/web/20190714030717/https://timesofindia.indiatimes.com/india/chandrayaan-2-all-you-need-to-know-about-indias-2nd-moon-mission/articleshow/70207662.cms]
</t>
  </si>
  <si>
    <t>Isp is from typical value for that propellant</t>
  </si>
  <si>
    <t>McGuire and Oleson 2006</t>
  </si>
  <si>
    <t>they used solid rockets for braking manouvers [Schmierer 2019]
Isp is from typical value for that propellant</t>
  </si>
  <si>
    <t>the payload of the lander was not the whole landing capsule, but was in fact just the camera and the geiger counter</t>
  </si>
  <si>
    <t>propellant mass [http://www.astronautix.com/l/lunae-6.html]
total mass [NSSDC]
payload mas [huntress]</t>
  </si>
  <si>
    <t>The Ye-8 drop tanks were for mid course corrections during Translunar phase. They were dropped in LLO, just before landing phase began [Huntress2011]
lunar parking orbit is 100km [huntress]</t>
  </si>
  <si>
    <t>Huntress, Harvey, astronautix</t>
  </si>
  <si>
    <t>has a solid motor breaking stage derived from an ICBM</t>
  </si>
  <si>
    <t>NASA Lunar Lander Reference Design L.D. Kennedy</t>
  </si>
  <si>
    <t>carried first yutu rover 140kg plus 30kg of other scientific payloads</t>
  </si>
  <si>
    <t>NSSDCA and A Chang’e-4 mission concept and vision of future Chinese lunar exploration activities</t>
  </si>
  <si>
    <t>the Chang'e 4 was orginally a backup for the Chang'e 3. 
since it was based on Chang'e 3 it should have around the same dV
dV from keplerian extrapolation of published orbital params from NSSDC</t>
  </si>
  <si>
    <t>NSSDCA and Gunter's Space Page and Overview of the Chang’e-4 Mission: Opening the Frontier of Scientific Exploration of the Lunar Far Side</t>
  </si>
  <si>
    <t>Chang'e 5 is heavily based on chang'e 3 and 4. these were noted as oversized in the literature. Also, the NSSDCA quotes 8200 for the whole mass because its counting the orbiter too. Also the samples rendezvoused with a retuen capsule in lunar orbit so the up payload is just the sample container + samples. they picked up 1.7kg of samples. guess that the container weighs around 5 kilos
dV comes from Kepler analysis of published orbital parameters Wikipedia</t>
  </si>
  <si>
    <t>delta V requirement comes from "circular lunar orbit around 100km." mentioned by Harbey
lunar parking orbit is 100km [huntress]
landing stage identical to Ye8 Huntreess</t>
  </si>
  <si>
    <t>https://spaceflight101.com/change/change-5/
ascent stage mass [https://fr.wikipedia.org/wiki/Chang%27e_5]</t>
  </si>
  <si>
    <t>Huntress, Harvey,  for up payload it’s the payload of the return capsule (from huntress)</t>
  </si>
  <si>
    <t>up payload same as down payload because its humans and their critical equipment
This is a single stage up and down vehicle. dVs from Beyond Apollo Catalog</t>
  </si>
  <si>
    <t>book{malzberg2010beyond,  title={Beyond Apollo},  author={Malzberg, Barry},  year={2010},  publisher={RosettaBooks}}</t>
  </si>
  <si>
    <t>The dry mass is only the mass of the descent stage only, dV from Wiki
The delta V comes from Wilhite 2008</t>
  </si>
  <si>
    <t>The dry mass is only the mass of the descent stage onlydV from Wiki
The dry mass is only the mass of the descent stage only, dV from Wiki
The delta V comes from Wilhite 2008
Ascent stage wet mass from beyond Apollo</t>
  </si>
  <si>
    <t>The dry mass is only the mass of the descent stage onlydV from Wiki
The dry mass is only the mass of the descent stage only, dV from Wiki
The delta V comes from Wilhite 2008
Ascent stage wet mass from beyond Apollo
Ascent stage wet mass from beyond Apollo</t>
  </si>
  <si>
    <t>The dry mass is only the mass of the descent stage only
The dry mass is only the mass of the descent stage only, dV from Wiki
The delta V comes from Wilhite 2008
Ascent stage wet mass from beyond Apollo</t>
  </si>
  <si>
    <t>The dry mass is only the mass of the descent stage onlydV from Wiki
The dry mass is only the mass of the descent stage only, dV from Wiki
The delta V comes from Wilhite 2008</t>
  </si>
  <si>
    <t>@book{malzberg2010beyond,  title={Beyond Apollo},  author={Malzberg, Barry},  year={2010},  publisher={RosettaBooks}}</t>
  </si>
  <si>
    <t>unknown dV. We know from beyond Apollo catalog that the lander also performed LOI</t>
  </si>
  <si>
    <t>unknown dV</t>
  </si>
  <si>
    <t>inproceedings{mahajanend,  title{End to End Performance Optimization of a Crewed Lunar Landing Mission Staged from a Near Rectilinear Halo Orbit},  author={Mahajan, Bharat and Condon, Gerald L},  booktitle={44th AnnualAASGuidance,NavigationandControlConference},  number={AAS 22-063}}</t>
  </si>
  <si>
    <t>this lander also performs LOPG to LLO (0.64km/s)</t>
  </si>
  <si>
    <t>delta V from Beyond Apollo. "without CEV" is the configuration in which it would be landing</t>
  </si>
  <si>
    <t>up and down payload mass is the same because its humans
single stage reusable lander
dV from beyond apollo catalog</t>
  </si>
  <si>
    <t>up payload is zero because this lander returns inert to lunar orbit</t>
  </si>
  <si>
    <t>8801-EE-1 Cargo (D+A) LH2</t>
  </si>
  <si>
    <t>8801-EE-1 Cargo (D) LH2</t>
  </si>
  <si>
    <t>8801-EE-1 Cargo (D) MMH</t>
  </si>
  <si>
    <t>8801-EE-1 Cargo (D+A) MMH</t>
  </si>
  <si>
    <t>N2O2/MMH</t>
  </si>
  <si>
    <t>Unknown dV</t>
  </si>
  <si>
    <t>Assume Crerw weigh 120 kg each and there's 4 of them
payload should really be the whole crew capsule. Wont include this one because of it's weirdly low payload</t>
  </si>
  <si>
    <t>The Gryphon: A Flexible Lunar Lander Design to Support a Semi-Permanent Lunar Outpost</t>
  </si>
  <si>
    <t>Ye-6M Luna 9</t>
  </si>
  <si>
    <t>Ye-6M Luna 13</t>
  </si>
  <si>
    <t>the payload of the lander was not the whole landing capsule, but was in fact just the camera and the geiger counter
dV comes from page 76 in Harvey and NSSDC</t>
  </si>
  <si>
    <t>solid motor and MON-10/MMH</t>
  </si>
  <si>
    <t>solid motor MON25/MMH</t>
  </si>
  <si>
    <t>set dry mass</t>
  </si>
  <si>
    <t>stats payload mass</t>
  </si>
  <si>
    <t>stats prop mass</t>
  </si>
  <si>
    <t>analytical prop mass</t>
  </si>
  <si>
    <t>adjusted prop mass</t>
  </si>
  <si>
    <t>K</t>
  </si>
  <si>
    <t>Inert mass</t>
  </si>
  <si>
    <t>inert mass</t>
  </si>
  <si>
    <t>the payload of the lander was not the whole landing capsule, but was in fact just the camera and the geiger counter pod is considered the whole payload Harvey</t>
  </si>
  <si>
    <t>the payload of the lander was not the whole landing capsule, but was in fact just the camera and the geiger counter but here we consider the payload as the whole podHarvey
dV comes from page 76 in Harvey and NSSDC</t>
  </si>
  <si>
    <t>k</t>
  </si>
  <si>
    <t>c</t>
  </si>
  <si>
    <t>payload</t>
  </si>
  <si>
    <t>prop</t>
  </si>
  <si>
    <t>Unknown dV
payload from french wikipedia</t>
  </si>
  <si>
    <t>avg dV</t>
  </si>
  <si>
    <t>avg Isp</t>
  </si>
  <si>
    <t>error %</t>
  </si>
  <si>
    <t>RMS</t>
  </si>
  <si>
    <t>Inert Mass</t>
  </si>
  <si>
    <t>avg dv</t>
  </si>
  <si>
    <t>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</si>
</sst>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u/>
      <sz val="11"/>
      <color theme="10"/>
      <name val="Calibri"/>
      <family val="2"/>
      <scheme val="minor"/>
    </font>
  </fonts>
  <fills count="3">
    <fill>
      <patternFill patternType="none"/>
    </fill>
    <fill>
      <patternFill patternType="gray125"/>
    </fill>
    <fill>
      <patternFill patternType="solid">
        <fgColor theme="0" tint="-0.14999847407452621"/>
        <bgColor indexed="64"/>
      </patternFill>
    </fill>
  </fills>
  <borders count="8">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top/>
      <bottom/>
      <diagonal/>
    </border>
    <border>
      <left style="medium">
        <color auto="1"/>
      </left>
      <right style="medium">
        <color auto="1"/>
      </right>
      <top style="medium">
        <color auto="1"/>
      </top>
      <bottom/>
      <diagonal/>
    </border>
    <border>
      <left/>
      <right/>
      <top style="medium">
        <color auto="1"/>
      </top>
      <bottom/>
      <diagonal/>
    </border>
    <border>
      <left/>
      <right style="medium">
        <color auto="1"/>
      </right>
      <top/>
      <bottom/>
      <diagonal/>
    </border>
  </borders>
  <cellStyleXfs count="2">
    <xf numFmtId="0" fontId="0" fillId="0" borderId="0"/>
    <xf numFmtId="0" fontId="4" fillId="0" borderId="0" applyNumberFormat="0" applyFill="0" applyBorder="0" applyAlignment="0" applyProtection="0"/>
  </cellStyleXfs>
  <cellXfs count="32">
    <xf numFmtId="0" fontId="0" fillId="0" borderId="0" xfId="0"/>
    <xf numFmtId="0" fontId="0" fillId="0" borderId="1" xfId="0" applyBorder="1" applyAlignment="1">
      <alignment horizontal="center"/>
    </xf>
    <xf numFmtId="0" fontId="0" fillId="0" borderId="2" xfId="0" applyBorder="1" applyAlignment="1">
      <alignment horizontal="center"/>
    </xf>
    <xf numFmtId="0" fontId="0" fillId="0" borderId="3" xfId="0" applyBorder="1"/>
    <xf numFmtId="0" fontId="0" fillId="0" borderId="4" xfId="0" applyBorder="1" applyAlignment="1">
      <alignment horizontal="center"/>
    </xf>
    <xf numFmtId="0" fontId="0" fillId="0" borderId="5" xfId="0" applyBorder="1" applyAlignment="1">
      <alignment horizontal="center"/>
    </xf>
    <xf numFmtId="0" fontId="0" fillId="0" borderId="3" xfId="0" applyBorder="1" applyAlignment="1">
      <alignment horizontal="center"/>
    </xf>
    <xf numFmtId="0" fontId="0" fillId="0" borderId="0" xfId="0" applyAlignment="1">
      <alignment horizontal="center"/>
    </xf>
    <xf numFmtId="0" fontId="0" fillId="0" borderId="6" xfId="0" applyBorder="1"/>
    <xf numFmtId="0" fontId="0" fillId="0" borderId="0" xfId="0" applyAlignment="1">
      <alignment horizontal="left"/>
    </xf>
    <xf numFmtId="0" fontId="0" fillId="0" borderId="7" xfId="0" applyBorder="1"/>
    <xf numFmtId="0" fontId="3" fillId="0" borderId="3" xfId="0" applyFont="1" applyBorder="1"/>
    <xf numFmtId="0" fontId="0" fillId="0" borderId="4" xfId="0" applyBorder="1"/>
    <xf numFmtId="0" fontId="0" fillId="0" borderId="3" xfId="0" applyBorder="1" applyAlignment="1">
      <alignment horizontal="center" wrapText="1"/>
    </xf>
    <xf numFmtId="0" fontId="0" fillId="2" borderId="3" xfId="0" applyFill="1" applyBorder="1" applyAlignment="1">
      <alignment horizontal="center"/>
    </xf>
    <xf numFmtId="0" fontId="0" fillId="0" borderId="3" xfId="0" applyBorder="1" applyAlignment="1">
      <alignment horizontal="left"/>
    </xf>
    <xf numFmtId="0" fontId="0" fillId="0" borderId="0" xfId="0" applyAlignment="1">
      <alignment horizontal="center" vertical="center"/>
    </xf>
    <xf numFmtId="0" fontId="4" fillId="0" borderId="0" xfId="1"/>
    <xf numFmtId="2" fontId="0" fillId="0" borderId="0" xfId="0" applyNumberFormat="1" applyAlignment="1">
      <alignment horizontal="center" vertical="center"/>
    </xf>
    <xf numFmtId="2" fontId="0" fillId="0" borderId="0" xfId="0" applyNumberFormat="1" applyAlignment="1">
      <alignment horizontal="center"/>
    </xf>
    <xf numFmtId="10" fontId="0" fillId="0" borderId="0" xfId="0" applyNumberFormat="1" applyAlignment="1">
      <alignment horizontal="center"/>
    </xf>
    <xf numFmtId="1" fontId="0" fillId="0" borderId="0" xfId="0" applyNumberFormat="1" applyAlignment="1">
      <alignment horizontal="center"/>
    </xf>
    <xf numFmtId="10" fontId="0" fillId="0" borderId="0" xfId="0" applyNumberFormat="1"/>
    <xf numFmtId="164" fontId="0" fillId="0" borderId="0" xfId="0" applyNumberFormat="1" applyAlignment="1">
      <alignment horizontal="center"/>
    </xf>
    <xf numFmtId="2" fontId="0" fillId="0" borderId="0" xfId="0" applyNumberFormat="1"/>
    <xf numFmtId="0" fontId="0" fillId="0" borderId="5"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xf numFmtId="1" fontId="0" fillId="0" borderId="4" xfId="0" applyNumberFormat="1" applyBorder="1" applyAlignment="1">
      <alignment horizontal="center" vertical="center"/>
    </xf>
    <xf numFmtId="2" fontId="0" fillId="0" borderId="0" xfId="0" applyNumberFormat="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total to payload</c:v>
          </c:tx>
          <c:spPr>
            <a:ln w="25400" cap="rnd">
              <a:noFill/>
              <a:round/>
            </a:ln>
            <a:effectLst/>
          </c:spPr>
          <c:marker>
            <c:symbol val="circle"/>
            <c:size val="5"/>
            <c:spPr>
              <a:solidFill>
                <a:schemeClr val="accent1"/>
              </a:solidFill>
              <a:ln w="9525">
                <a:solidFill>
                  <a:schemeClr val="accent1"/>
                </a:solidFill>
              </a:ln>
              <a:effectLst/>
            </c:spPr>
          </c:marker>
          <c:xVal>
            <c:numRef>
              <c:f>'All Landers'!$D$2:$D$40</c:f>
              <c:numCache>
                <c:formatCode>General</c:formatCode>
                <c:ptCount val="36"/>
                <c:pt idx="0">
                  <c:v>14.6</c:v>
                </c:pt>
                <c:pt idx="1">
                  <c:v>585</c:v>
                </c:pt>
                <c:pt idx="2">
                  <c:v>1538</c:v>
                </c:pt>
                <c:pt idx="3">
                  <c:v>1620</c:v>
                </c:pt>
                <c:pt idx="4">
                  <c:v>462</c:v>
                </c:pt>
                <c:pt idx="5">
                  <c:v>1471</c:v>
                </c:pt>
                <c:pt idx="6">
                  <c:v>1000</c:v>
                </c:pt>
                <c:pt idx="7">
                  <c:v>995.2</c:v>
                </c:pt>
                <c:pt idx="8">
                  <c:v>1026</c:v>
                </c:pt>
                <c:pt idx="9">
                  <c:v>1006</c:v>
                </c:pt>
                <c:pt idx="10">
                  <c:v>1006</c:v>
                </c:pt>
                <c:pt idx="11">
                  <c:v>1039</c:v>
                </c:pt>
                <c:pt idx="12">
                  <c:v>3780</c:v>
                </c:pt>
                <c:pt idx="13">
                  <c:v>3640</c:v>
                </c:pt>
                <c:pt idx="14">
                  <c:v>5750</c:v>
                </c:pt>
                <c:pt idx="15">
                  <c:v>5700</c:v>
                </c:pt>
                <c:pt idx="16">
                  <c:v>3800</c:v>
                </c:pt>
                <c:pt idx="17">
                  <c:v>14916</c:v>
                </c:pt>
                <c:pt idx="18">
                  <c:v>15034</c:v>
                </c:pt>
                <c:pt idx="19">
                  <c:v>16447</c:v>
                </c:pt>
                <c:pt idx="20">
                  <c:v>16447</c:v>
                </c:pt>
                <c:pt idx="21">
                  <c:v>16447</c:v>
                </c:pt>
                <c:pt idx="22">
                  <c:v>15065</c:v>
                </c:pt>
                <c:pt idx="23">
                  <c:v>15103</c:v>
                </c:pt>
                <c:pt idx="24">
                  <c:v>48218</c:v>
                </c:pt>
                <c:pt idx="25">
                  <c:v>42267</c:v>
                </c:pt>
                <c:pt idx="26">
                  <c:v>49972</c:v>
                </c:pt>
                <c:pt idx="27">
                  <c:v>45862</c:v>
                </c:pt>
                <c:pt idx="28">
                  <c:v>54463</c:v>
                </c:pt>
                <c:pt idx="29">
                  <c:v>67326</c:v>
                </c:pt>
                <c:pt idx="30">
                  <c:v>43501</c:v>
                </c:pt>
                <c:pt idx="31">
                  <c:v>60075</c:v>
                </c:pt>
                <c:pt idx="32">
                  <c:v>69298</c:v>
                </c:pt>
                <c:pt idx="33">
                  <c:v>93037</c:v>
                </c:pt>
                <c:pt idx="34">
                  <c:v>93038</c:v>
                </c:pt>
                <c:pt idx="35">
                  <c:v>81911</c:v>
                </c:pt>
              </c:numCache>
            </c:numRef>
          </c:xVal>
          <c:yVal>
            <c:numRef>
              <c:f>'All Landers'!$F$2:$F$40</c:f>
              <c:numCache>
                <c:formatCode>General</c:formatCode>
                <c:ptCount val="36"/>
                <c:pt idx="0">
                  <c:v>0</c:v>
                </c:pt>
                <c:pt idx="1">
                  <c:v>0</c:v>
                </c:pt>
                <c:pt idx="2">
                  <c:v>99.8</c:v>
                </c:pt>
                <c:pt idx="3">
                  <c:v>112</c:v>
                </c:pt>
                <c:pt idx="4">
                  <c:v>14.9</c:v>
                </c:pt>
                <c:pt idx="5">
                  <c:v>27</c:v>
                </c:pt>
                <c:pt idx="6">
                  <c:v>30</c:v>
                </c:pt>
                <c:pt idx="7">
                  <c:v>33</c:v>
                </c:pt>
                <c:pt idx="8">
                  <c:v>33</c:v>
                </c:pt>
                <c:pt idx="9">
                  <c:v>33</c:v>
                </c:pt>
                <c:pt idx="10">
                  <c:v>33</c:v>
                </c:pt>
                <c:pt idx="11">
                  <c:v>33</c:v>
                </c:pt>
                <c:pt idx="12">
                  <c:v>170</c:v>
                </c:pt>
                <c:pt idx="13">
                  <c:v>170</c:v>
                </c:pt>
                <c:pt idx="14">
                  <c:v>520</c:v>
                </c:pt>
                <c:pt idx="15">
                  <c:v>756</c:v>
                </c:pt>
                <c:pt idx="16">
                  <c:v>800</c:v>
                </c:pt>
                <c:pt idx="17">
                  <c:v>4489</c:v>
                </c:pt>
                <c:pt idx="18">
                  <c:v>4700</c:v>
                </c:pt>
                <c:pt idx="19">
                  <c:v>4795</c:v>
                </c:pt>
                <c:pt idx="20">
                  <c:v>4795</c:v>
                </c:pt>
                <c:pt idx="21">
                  <c:v>4795</c:v>
                </c:pt>
                <c:pt idx="22">
                  <c:v>4819</c:v>
                </c:pt>
                <c:pt idx="23">
                  <c:v>4821</c:v>
                </c:pt>
                <c:pt idx="24">
                  <c:v>6000</c:v>
                </c:pt>
                <c:pt idx="25">
                  <c:v>9121</c:v>
                </c:pt>
                <c:pt idx="26">
                  <c:v>11502</c:v>
                </c:pt>
                <c:pt idx="27">
                  <c:v>13102</c:v>
                </c:pt>
                <c:pt idx="28">
                  <c:v>14000</c:v>
                </c:pt>
                <c:pt idx="29">
                  <c:v>14000</c:v>
                </c:pt>
                <c:pt idx="30">
                  <c:v>18634</c:v>
                </c:pt>
                <c:pt idx="31">
                  <c:v>25000</c:v>
                </c:pt>
                <c:pt idx="32">
                  <c:v>25000</c:v>
                </c:pt>
                <c:pt idx="33">
                  <c:v>35894</c:v>
                </c:pt>
                <c:pt idx="34">
                  <c:v>36384</c:v>
                </c:pt>
                <c:pt idx="35">
                  <c:v>42472</c:v>
                </c:pt>
              </c:numCache>
            </c:numRef>
          </c:yVal>
          <c:smooth val="0"/>
          <c:extLst>
            <c:ext xmlns:c16="http://schemas.microsoft.com/office/drawing/2014/chart" uri="{C3380CC4-5D6E-409C-BE32-E72D297353CC}">
              <c16:uniqueId val="{00000000-1CDA-4888-B981-6BACC27ED459}"/>
            </c:ext>
          </c:extLst>
        </c:ser>
        <c:dLbls>
          <c:showLegendKey val="0"/>
          <c:showVal val="0"/>
          <c:showCatName val="0"/>
          <c:showSerName val="0"/>
          <c:showPercent val="0"/>
          <c:showBubbleSize val="0"/>
        </c:dLbls>
        <c:axId val="735964784"/>
        <c:axId val="735961504"/>
      </c:scatterChart>
      <c:valAx>
        <c:axId val="7359647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961504"/>
        <c:crosses val="autoZero"/>
        <c:crossBetween val="midCat"/>
      </c:valAx>
      <c:valAx>
        <c:axId val="73596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9647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prop</a:t>
            </a:r>
            <a:r>
              <a:rPr lang="en-GB" baseline="0"/>
              <a:t> sizing accuracy</a:t>
            </a:r>
          </a:p>
        </c:rich>
      </c:tx>
      <c:layout>
        <c:manualLayout>
          <c:xMode val="edge"/>
          <c:yMode val="edge"/>
          <c:x val="0.36636796373305774"/>
          <c:y val="9.259259259259258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769594285345245"/>
          <c:y val="0.10689814814814814"/>
          <c:w val="0.82884974742865802"/>
          <c:h val="0.64123468941382322"/>
        </c:manualLayout>
      </c:layout>
      <c:scatterChart>
        <c:scatterStyle val="lineMarker"/>
        <c:varyColors val="0"/>
        <c:ser>
          <c:idx val="0"/>
          <c:order val="0"/>
          <c:tx>
            <c:v>prop mass by stats</c:v>
          </c:tx>
          <c:spPr>
            <a:ln w="25400" cap="rnd">
              <a:noFill/>
              <a:round/>
            </a:ln>
            <a:effectLst/>
          </c:spPr>
          <c:marker>
            <c:symbol val="circle"/>
            <c:size val="5"/>
            <c:spPr>
              <a:solidFill>
                <a:schemeClr val="bg1">
                  <a:lumMod val="75000"/>
                </a:schemeClr>
              </a:solidFill>
              <a:ln w="9525">
                <a:noFill/>
              </a:ln>
              <a:effectLst/>
            </c:spPr>
          </c:marker>
          <c:xVal>
            <c:numRef>
              <c:f>'Small (analysis)'!$U$3:$U$22</c:f>
              <c:numCache>
                <c:formatCode>General</c:formatCode>
                <c:ptCount val="20"/>
                <c:pt idx="0">
                  <c:v>100</c:v>
                </c:pt>
                <c:pt idx="1">
                  <c:v>200</c:v>
                </c:pt>
                <c:pt idx="2">
                  <c:v>300</c:v>
                </c:pt>
                <c:pt idx="3">
                  <c:v>400</c:v>
                </c:pt>
                <c:pt idx="4">
                  <c:v>500</c:v>
                </c:pt>
                <c:pt idx="5">
                  <c:v>600</c:v>
                </c:pt>
                <c:pt idx="6">
                  <c:v>700</c:v>
                </c:pt>
                <c:pt idx="7">
                  <c:v>800</c:v>
                </c:pt>
                <c:pt idx="8">
                  <c:v>900</c:v>
                </c:pt>
                <c:pt idx="9">
                  <c:v>1000</c:v>
                </c:pt>
                <c:pt idx="10">
                  <c:v>1100</c:v>
                </c:pt>
                <c:pt idx="11">
                  <c:v>1200</c:v>
                </c:pt>
                <c:pt idx="12">
                  <c:v>1300</c:v>
                </c:pt>
                <c:pt idx="13">
                  <c:v>1400</c:v>
                </c:pt>
                <c:pt idx="14">
                  <c:v>1500</c:v>
                </c:pt>
                <c:pt idx="15">
                  <c:v>1600</c:v>
                </c:pt>
                <c:pt idx="16">
                  <c:v>1700</c:v>
                </c:pt>
                <c:pt idx="17">
                  <c:v>1800</c:v>
                </c:pt>
                <c:pt idx="18">
                  <c:v>1900</c:v>
                </c:pt>
                <c:pt idx="19">
                  <c:v>2000</c:v>
                </c:pt>
              </c:numCache>
            </c:numRef>
          </c:xVal>
          <c:yVal>
            <c:numRef>
              <c:f>'Small (analysis)'!$W$3:$W$22</c:f>
              <c:numCache>
                <c:formatCode>General</c:formatCode>
                <c:ptCount val="20"/>
                <c:pt idx="0">
                  <c:v>160.80000000000001</c:v>
                </c:pt>
                <c:pt idx="1">
                  <c:v>321.60000000000002</c:v>
                </c:pt>
                <c:pt idx="2">
                  <c:v>482.40000000000003</c:v>
                </c:pt>
                <c:pt idx="3">
                  <c:v>643.20000000000005</c:v>
                </c:pt>
                <c:pt idx="4">
                  <c:v>804</c:v>
                </c:pt>
                <c:pt idx="5">
                  <c:v>964.80000000000007</c:v>
                </c:pt>
                <c:pt idx="6">
                  <c:v>1125.6000000000001</c:v>
                </c:pt>
                <c:pt idx="7">
                  <c:v>1286.4000000000001</c:v>
                </c:pt>
                <c:pt idx="8">
                  <c:v>1447.2</c:v>
                </c:pt>
                <c:pt idx="9">
                  <c:v>1608</c:v>
                </c:pt>
                <c:pt idx="10">
                  <c:v>1768.8000000000002</c:v>
                </c:pt>
                <c:pt idx="11">
                  <c:v>1929.6000000000001</c:v>
                </c:pt>
                <c:pt idx="12">
                  <c:v>2090.4</c:v>
                </c:pt>
                <c:pt idx="13">
                  <c:v>2251.2000000000003</c:v>
                </c:pt>
                <c:pt idx="14">
                  <c:v>2412</c:v>
                </c:pt>
                <c:pt idx="15">
                  <c:v>2572.8000000000002</c:v>
                </c:pt>
                <c:pt idx="16">
                  <c:v>2733.6000000000004</c:v>
                </c:pt>
                <c:pt idx="17">
                  <c:v>2894.4</c:v>
                </c:pt>
                <c:pt idx="18">
                  <c:v>3055.2000000000003</c:v>
                </c:pt>
                <c:pt idx="19">
                  <c:v>3216</c:v>
                </c:pt>
              </c:numCache>
            </c:numRef>
          </c:yVal>
          <c:smooth val="0"/>
          <c:extLst>
            <c:ext xmlns:c16="http://schemas.microsoft.com/office/drawing/2014/chart" uri="{C3380CC4-5D6E-409C-BE32-E72D297353CC}">
              <c16:uniqueId val="{00000000-AC25-422C-AE75-B50782EDF2E1}"/>
            </c:ext>
          </c:extLst>
        </c:ser>
        <c:ser>
          <c:idx val="1"/>
          <c:order val="1"/>
          <c:tx>
            <c:v>real examples</c:v>
          </c:tx>
          <c:spPr>
            <a:ln w="25400" cap="rnd">
              <a:noFill/>
              <a:round/>
            </a:ln>
            <a:effectLst/>
          </c:spPr>
          <c:marker>
            <c:symbol val="circle"/>
            <c:size val="5"/>
            <c:spPr>
              <a:solidFill>
                <a:schemeClr val="tx1"/>
              </a:solidFill>
              <a:ln w="9525">
                <a:noFill/>
              </a:ln>
              <a:effectLst/>
            </c:spPr>
          </c:marker>
          <c:xVal>
            <c:numRef>
              <c:f>'Small (analysis)'!$E$3:$E$11</c:f>
              <c:numCache>
                <c:formatCode>General</c:formatCode>
                <c:ptCount val="9"/>
                <c:pt idx="0">
                  <c:v>150</c:v>
                </c:pt>
                <c:pt idx="1">
                  <c:v>847</c:v>
                </c:pt>
                <c:pt idx="2">
                  <c:v>800</c:v>
                </c:pt>
                <c:pt idx="3">
                  <c:v>626</c:v>
                </c:pt>
                <c:pt idx="4">
                  <c:v>340</c:v>
                </c:pt>
                <c:pt idx="5">
                  <c:v>1673.7</c:v>
                </c:pt>
                <c:pt idx="6">
                  <c:v>1880</c:v>
                </c:pt>
                <c:pt idx="7">
                  <c:v>1814</c:v>
                </c:pt>
                <c:pt idx="8">
                  <c:v>1200</c:v>
                </c:pt>
              </c:numCache>
            </c:numRef>
          </c:xVal>
          <c:yVal>
            <c:numRef>
              <c:f>'Small (analysis)'!$H$3:$H$11</c:f>
              <c:numCache>
                <c:formatCode>General</c:formatCode>
                <c:ptCount val="9"/>
                <c:pt idx="0">
                  <c:v>435</c:v>
                </c:pt>
                <c:pt idx="1">
                  <c:v>591.20000000000005</c:v>
                </c:pt>
                <c:pt idx="2">
                  <c:v>708</c:v>
                </c:pt>
                <c:pt idx="3">
                  <c:v>818</c:v>
                </c:pt>
                <c:pt idx="4">
                  <c:v>630</c:v>
                </c:pt>
                <c:pt idx="5">
                  <c:v>2891.6000000000004</c:v>
                </c:pt>
                <c:pt idx="6">
                  <c:v>3350</c:v>
                </c:pt>
                <c:pt idx="7">
                  <c:v>3130</c:v>
                </c:pt>
                <c:pt idx="8">
                  <c:v>1800</c:v>
                </c:pt>
              </c:numCache>
            </c:numRef>
          </c:yVal>
          <c:smooth val="0"/>
          <c:extLst>
            <c:ext xmlns:c16="http://schemas.microsoft.com/office/drawing/2014/chart" uri="{C3380CC4-5D6E-409C-BE32-E72D297353CC}">
              <c16:uniqueId val="{00000001-AC25-422C-AE75-B50782EDF2E1}"/>
            </c:ext>
          </c:extLst>
        </c:ser>
        <c:ser>
          <c:idx val="2"/>
          <c:order val="2"/>
          <c:tx>
            <c:v>prop mass by Tsiolkovsky</c:v>
          </c:tx>
          <c:spPr>
            <a:ln w="25400" cap="rnd">
              <a:noFill/>
              <a:round/>
            </a:ln>
            <a:effectLst/>
          </c:spPr>
          <c:marker>
            <c:symbol val="circle"/>
            <c:size val="5"/>
            <c:spPr>
              <a:solidFill>
                <a:srgbClr val="FF0000"/>
              </a:solidFill>
              <a:ln w="9525">
                <a:noFill/>
              </a:ln>
              <a:effectLst/>
            </c:spPr>
          </c:marker>
          <c:xVal>
            <c:numRef>
              <c:f>'Small (analysis)'!$U$3:$U$22</c:f>
              <c:numCache>
                <c:formatCode>General</c:formatCode>
                <c:ptCount val="20"/>
                <c:pt idx="0">
                  <c:v>100</c:v>
                </c:pt>
                <c:pt idx="1">
                  <c:v>200</c:v>
                </c:pt>
                <c:pt idx="2">
                  <c:v>300</c:v>
                </c:pt>
                <c:pt idx="3">
                  <c:v>400</c:v>
                </c:pt>
                <c:pt idx="4">
                  <c:v>500</c:v>
                </c:pt>
                <c:pt idx="5">
                  <c:v>600</c:v>
                </c:pt>
                <c:pt idx="6">
                  <c:v>700</c:v>
                </c:pt>
                <c:pt idx="7">
                  <c:v>800</c:v>
                </c:pt>
                <c:pt idx="8">
                  <c:v>900</c:v>
                </c:pt>
                <c:pt idx="9">
                  <c:v>1000</c:v>
                </c:pt>
                <c:pt idx="10">
                  <c:v>1100</c:v>
                </c:pt>
                <c:pt idx="11">
                  <c:v>1200</c:v>
                </c:pt>
                <c:pt idx="12">
                  <c:v>1300</c:v>
                </c:pt>
                <c:pt idx="13">
                  <c:v>1400</c:v>
                </c:pt>
                <c:pt idx="14">
                  <c:v>1500</c:v>
                </c:pt>
                <c:pt idx="15">
                  <c:v>1600</c:v>
                </c:pt>
                <c:pt idx="16">
                  <c:v>1700</c:v>
                </c:pt>
                <c:pt idx="17">
                  <c:v>1800</c:v>
                </c:pt>
                <c:pt idx="18">
                  <c:v>1900</c:v>
                </c:pt>
                <c:pt idx="19">
                  <c:v>2000</c:v>
                </c:pt>
              </c:numCache>
            </c:numRef>
          </c:xVal>
          <c:yVal>
            <c:numRef>
              <c:f>'Small (analysis)'!$X$3:$X$22</c:f>
              <c:numCache>
                <c:formatCode>0.00</c:formatCode>
                <c:ptCount val="20"/>
                <c:pt idx="0">
                  <c:v>140.84030880755236</c:v>
                </c:pt>
                <c:pt idx="1">
                  <c:v>281.68061761510472</c:v>
                </c:pt>
                <c:pt idx="2">
                  <c:v>422.520926422657</c:v>
                </c:pt>
                <c:pt idx="3">
                  <c:v>563.36123523020945</c:v>
                </c:pt>
                <c:pt idx="4">
                  <c:v>704.20154403776178</c:v>
                </c:pt>
                <c:pt idx="5">
                  <c:v>845.041852845314</c:v>
                </c:pt>
                <c:pt idx="6">
                  <c:v>985.88216165286644</c:v>
                </c:pt>
                <c:pt idx="7">
                  <c:v>1126.7224704604189</c:v>
                </c:pt>
                <c:pt idx="8">
                  <c:v>1267.5627792679711</c:v>
                </c:pt>
                <c:pt idx="9">
                  <c:v>1408.4030880755236</c:v>
                </c:pt>
                <c:pt idx="10">
                  <c:v>1549.2433968830755</c:v>
                </c:pt>
                <c:pt idx="11">
                  <c:v>1690.083705690628</c:v>
                </c:pt>
                <c:pt idx="12">
                  <c:v>1830.9240144981804</c:v>
                </c:pt>
                <c:pt idx="13">
                  <c:v>1971.7643233057329</c:v>
                </c:pt>
                <c:pt idx="14">
                  <c:v>2112.6046321132849</c:v>
                </c:pt>
                <c:pt idx="15">
                  <c:v>2253.4449409208378</c:v>
                </c:pt>
                <c:pt idx="16">
                  <c:v>2394.2852497283898</c:v>
                </c:pt>
                <c:pt idx="17">
                  <c:v>2535.1255585359422</c:v>
                </c:pt>
                <c:pt idx="18">
                  <c:v>2675.9658673434942</c:v>
                </c:pt>
                <c:pt idx="19">
                  <c:v>2816.8061761510471</c:v>
                </c:pt>
              </c:numCache>
            </c:numRef>
          </c:yVal>
          <c:smooth val="0"/>
          <c:extLst>
            <c:ext xmlns:c16="http://schemas.microsoft.com/office/drawing/2014/chart" uri="{C3380CC4-5D6E-409C-BE32-E72D297353CC}">
              <c16:uniqueId val="{00000003-AC25-422C-AE75-B50782EDF2E1}"/>
            </c:ext>
          </c:extLst>
        </c:ser>
        <c:dLbls>
          <c:showLegendKey val="0"/>
          <c:showVal val="0"/>
          <c:showCatName val="0"/>
          <c:showSerName val="0"/>
          <c:showPercent val="0"/>
          <c:showBubbleSize val="0"/>
        </c:dLbls>
        <c:axId val="682688880"/>
        <c:axId val="682690192"/>
      </c:scatterChart>
      <c:valAx>
        <c:axId val="6826888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dry mass</a:t>
                </a:r>
              </a:p>
            </c:rich>
          </c:tx>
          <c:layout>
            <c:manualLayout>
              <c:xMode val="edge"/>
              <c:yMode val="edge"/>
              <c:x val="0.48291896798142286"/>
              <c:y val="0.7999766695829687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690192"/>
        <c:crosses val="autoZero"/>
        <c:crossBetween val="midCat"/>
      </c:valAx>
      <c:valAx>
        <c:axId val="682690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propellant 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688880"/>
        <c:crosses val="autoZero"/>
        <c:crossBetween val="midCat"/>
      </c:valAx>
      <c:spPr>
        <a:noFill/>
        <a:ln>
          <a:noFill/>
        </a:ln>
        <a:effectLst/>
      </c:spPr>
    </c:plotArea>
    <c:legend>
      <c:legendPos val="r"/>
      <c:layout>
        <c:manualLayout>
          <c:xMode val="edge"/>
          <c:yMode val="edge"/>
          <c:x val="0.2213166913294603"/>
          <c:y val="0.83411964129483818"/>
          <c:w val="0.546890487368625"/>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adjusted prop</a:t>
            </a:r>
            <a:r>
              <a:rPr lang="en-GB" baseline="0"/>
              <a:t> sizing accuracy</a:t>
            </a:r>
          </a:p>
        </c:rich>
      </c:tx>
      <c:layout>
        <c:manualLayout>
          <c:xMode val="edge"/>
          <c:yMode val="edge"/>
          <c:x val="0.36636796373305774"/>
          <c:y val="9.259259259259258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769594285345245"/>
          <c:y val="0.10689814814814814"/>
          <c:w val="0.82884974742865802"/>
          <c:h val="0.64123468941382322"/>
        </c:manualLayout>
      </c:layout>
      <c:scatterChart>
        <c:scatterStyle val="lineMarker"/>
        <c:varyColors val="0"/>
        <c:ser>
          <c:idx val="0"/>
          <c:order val="0"/>
          <c:tx>
            <c:v>prop by stats</c:v>
          </c:tx>
          <c:spPr>
            <a:ln w="25400" cap="rnd">
              <a:noFill/>
              <a:round/>
            </a:ln>
            <a:effectLst/>
          </c:spPr>
          <c:marker>
            <c:symbol val="circle"/>
            <c:size val="5"/>
            <c:spPr>
              <a:solidFill>
                <a:schemeClr val="bg1">
                  <a:lumMod val="75000"/>
                </a:schemeClr>
              </a:solidFill>
              <a:ln w="9525">
                <a:noFill/>
              </a:ln>
              <a:effectLst/>
            </c:spPr>
          </c:marker>
          <c:xVal>
            <c:numRef>
              <c:f>'Small (analysis)'!$U$3:$U$22</c:f>
              <c:numCache>
                <c:formatCode>General</c:formatCode>
                <c:ptCount val="20"/>
                <c:pt idx="0">
                  <c:v>100</c:v>
                </c:pt>
                <c:pt idx="1">
                  <c:v>200</c:v>
                </c:pt>
                <c:pt idx="2">
                  <c:v>300</c:v>
                </c:pt>
                <c:pt idx="3">
                  <c:v>400</c:v>
                </c:pt>
                <c:pt idx="4">
                  <c:v>500</c:v>
                </c:pt>
                <c:pt idx="5">
                  <c:v>600</c:v>
                </c:pt>
                <c:pt idx="6">
                  <c:v>700</c:v>
                </c:pt>
                <c:pt idx="7">
                  <c:v>800</c:v>
                </c:pt>
                <c:pt idx="8">
                  <c:v>900</c:v>
                </c:pt>
                <c:pt idx="9">
                  <c:v>1000</c:v>
                </c:pt>
                <c:pt idx="10">
                  <c:v>1100</c:v>
                </c:pt>
                <c:pt idx="11">
                  <c:v>1200</c:v>
                </c:pt>
                <c:pt idx="12">
                  <c:v>1300</c:v>
                </c:pt>
                <c:pt idx="13">
                  <c:v>1400</c:v>
                </c:pt>
                <c:pt idx="14">
                  <c:v>1500</c:v>
                </c:pt>
                <c:pt idx="15">
                  <c:v>1600</c:v>
                </c:pt>
                <c:pt idx="16">
                  <c:v>1700</c:v>
                </c:pt>
                <c:pt idx="17">
                  <c:v>1800</c:v>
                </c:pt>
                <c:pt idx="18">
                  <c:v>1900</c:v>
                </c:pt>
                <c:pt idx="19">
                  <c:v>2000</c:v>
                </c:pt>
              </c:numCache>
            </c:numRef>
          </c:xVal>
          <c:yVal>
            <c:numRef>
              <c:f>'Small (analysis)'!$W$3:$W$22</c:f>
              <c:numCache>
                <c:formatCode>General</c:formatCode>
                <c:ptCount val="20"/>
                <c:pt idx="0">
                  <c:v>160.80000000000001</c:v>
                </c:pt>
                <c:pt idx="1">
                  <c:v>321.60000000000002</c:v>
                </c:pt>
                <c:pt idx="2">
                  <c:v>482.40000000000003</c:v>
                </c:pt>
                <c:pt idx="3">
                  <c:v>643.20000000000005</c:v>
                </c:pt>
                <c:pt idx="4">
                  <c:v>804</c:v>
                </c:pt>
                <c:pt idx="5">
                  <c:v>964.80000000000007</c:v>
                </c:pt>
                <c:pt idx="6">
                  <c:v>1125.6000000000001</c:v>
                </c:pt>
                <c:pt idx="7">
                  <c:v>1286.4000000000001</c:v>
                </c:pt>
                <c:pt idx="8">
                  <c:v>1447.2</c:v>
                </c:pt>
                <c:pt idx="9">
                  <c:v>1608</c:v>
                </c:pt>
                <c:pt idx="10">
                  <c:v>1768.8000000000002</c:v>
                </c:pt>
                <c:pt idx="11">
                  <c:v>1929.6000000000001</c:v>
                </c:pt>
                <c:pt idx="12">
                  <c:v>2090.4</c:v>
                </c:pt>
                <c:pt idx="13">
                  <c:v>2251.2000000000003</c:v>
                </c:pt>
                <c:pt idx="14">
                  <c:v>2412</c:v>
                </c:pt>
                <c:pt idx="15">
                  <c:v>2572.8000000000002</c:v>
                </c:pt>
                <c:pt idx="16">
                  <c:v>2733.6000000000004</c:v>
                </c:pt>
                <c:pt idx="17">
                  <c:v>2894.4</c:v>
                </c:pt>
                <c:pt idx="18">
                  <c:v>3055.2000000000003</c:v>
                </c:pt>
                <c:pt idx="19">
                  <c:v>3216</c:v>
                </c:pt>
              </c:numCache>
            </c:numRef>
          </c:yVal>
          <c:smooth val="0"/>
          <c:extLst>
            <c:ext xmlns:c16="http://schemas.microsoft.com/office/drawing/2014/chart" uri="{C3380CC4-5D6E-409C-BE32-E72D297353CC}">
              <c16:uniqueId val="{00000000-1DE8-4CC0-AE9A-84CADAE0C6F7}"/>
            </c:ext>
          </c:extLst>
        </c:ser>
        <c:ser>
          <c:idx val="1"/>
          <c:order val="1"/>
          <c:tx>
            <c:v>real examples</c:v>
          </c:tx>
          <c:spPr>
            <a:ln w="25400" cap="rnd">
              <a:noFill/>
              <a:round/>
            </a:ln>
            <a:effectLst/>
          </c:spPr>
          <c:marker>
            <c:symbol val="circle"/>
            <c:size val="5"/>
            <c:spPr>
              <a:solidFill>
                <a:schemeClr val="tx1"/>
              </a:solidFill>
              <a:ln w="9525">
                <a:noFill/>
              </a:ln>
              <a:effectLst/>
            </c:spPr>
          </c:marker>
          <c:xVal>
            <c:numRef>
              <c:f>'Small (analysis)'!$E$3:$E$11</c:f>
              <c:numCache>
                <c:formatCode>General</c:formatCode>
                <c:ptCount val="9"/>
                <c:pt idx="0">
                  <c:v>150</c:v>
                </c:pt>
                <c:pt idx="1">
                  <c:v>847</c:v>
                </c:pt>
                <c:pt idx="2">
                  <c:v>800</c:v>
                </c:pt>
                <c:pt idx="3">
                  <c:v>626</c:v>
                </c:pt>
                <c:pt idx="4">
                  <c:v>340</c:v>
                </c:pt>
                <c:pt idx="5">
                  <c:v>1673.7</c:v>
                </c:pt>
                <c:pt idx="6">
                  <c:v>1880</c:v>
                </c:pt>
                <c:pt idx="7">
                  <c:v>1814</c:v>
                </c:pt>
                <c:pt idx="8">
                  <c:v>1200</c:v>
                </c:pt>
              </c:numCache>
            </c:numRef>
          </c:xVal>
          <c:yVal>
            <c:numRef>
              <c:f>'Small (analysis)'!$H$3:$H$11</c:f>
              <c:numCache>
                <c:formatCode>General</c:formatCode>
                <c:ptCount val="9"/>
                <c:pt idx="0">
                  <c:v>435</c:v>
                </c:pt>
                <c:pt idx="1">
                  <c:v>591.20000000000005</c:v>
                </c:pt>
                <c:pt idx="2">
                  <c:v>708</c:v>
                </c:pt>
                <c:pt idx="3">
                  <c:v>818</c:v>
                </c:pt>
                <c:pt idx="4">
                  <c:v>630</c:v>
                </c:pt>
                <c:pt idx="5">
                  <c:v>2891.6000000000004</c:v>
                </c:pt>
                <c:pt idx="6">
                  <c:v>3350</c:v>
                </c:pt>
                <c:pt idx="7">
                  <c:v>3130</c:v>
                </c:pt>
                <c:pt idx="8">
                  <c:v>1800</c:v>
                </c:pt>
              </c:numCache>
            </c:numRef>
          </c:yVal>
          <c:smooth val="0"/>
          <c:extLst>
            <c:ext xmlns:c16="http://schemas.microsoft.com/office/drawing/2014/chart" uri="{C3380CC4-5D6E-409C-BE32-E72D297353CC}">
              <c16:uniqueId val="{00000001-1DE8-4CC0-AE9A-84CADAE0C6F7}"/>
            </c:ext>
          </c:extLst>
        </c:ser>
        <c:ser>
          <c:idx val="2"/>
          <c:order val="2"/>
          <c:tx>
            <c:v>adjusted prop</c:v>
          </c:tx>
          <c:spPr>
            <a:ln w="25400" cap="rnd">
              <a:noFill/>
              <a:round/>
            </a:ln>
            <a:effectLst/>
          </c:spPr>
          <c:marker>
            <c:symbol val="circle"/>
            <c:size val="5"/>
            <c:spPr>
              <a:solidFill>
                <a:srgbClr val="FF0000"/>
              </a:solidFill>
              <a:ln w="9525">
                <a:noFill/>
              </a:ln>
              <a:effectLst/>
            </c:spPr>
          </c:marker>
          <c:xVal>
            <c:numRef>
              <c:f>'Small (analysis)'!$U$3:$U$22</c:f>
              <c:numCache>
                <c:formatCode>General</c:formatCode>
                <c:ptCount val="20"/>
                <c:pt idx="0">
                  <c:v>100</c:v>
                </c:pt>
                <c:pt idx="1">
                  <c:v>200</c:v>
                </c:pt>
                <c:pt idx="2">
                  <c:v>300</c:v>
                </c:pt>
                <c:pt idx="3">
                  <c:v>400</c:v>
                </c:pt>
                <c:pt idx="4">
                  <c:v>500</c:v>
                </c:pt>
                <c:pt idx="5">
                  <c:v>600</c:v>
                </c:pt>
                <c:pt idx="6">
                  <c:v>700</c:v>
                </c:pt>
                <c:pt idx="7">
                  <c:v>800</c:v>
                </c:pt>
                <c:pt idx="8">
                  <c:v>900</c:v>
                </c:pt>
                <c:pt idx="9">
                  <c:v>1000</c:v>
                </c:pt>
                <c:pt idx="10">
                  <c:v>1100</c:v>
                </c:pt>
                <c:pt idx="11">
                  <c:v>1200</c:v>
                </c:pt>
                <c:pt idx="12">
                  <c:v>1300</c:v>
                </c:pt>
                <c:pt idx="13">
                  <c:v>1400</c:v>
                </c:pt>
                <c:pt idx="14">
                  <c:v>1500</c:v>
                </c:pt>
                <c:pt idx="15">
                  <c:v>1600</c:v>
                </c:pt>
                <c:pt idx="16">
                  <c:v>1700</c:v>
                </c:pt>
                <c:pt idx="17">
                  <c:v>1800</c:v>
                </c:pt>
                <c:pt idx="18">
                  <c:v>1900</c:v>
                </c:pt>
                <c:pt idx="19">
                  <c:v>2000</c:v>
                </c:pt>
              </c:numCache>
            </c:numRef>
          </c:xVal>
          <c:yVal>
            <c:numRef>
              <c:f>'Small (analysis)'!$Z$3:$Z$22</c:f>
              <c:numCache>
                <c:formatCode>0.00</c:formatCode>
                <c:ptCount val="20"/>
                <c:pt idx="0">
                  <c:v>160.55795204060968</c:v>
                </c:pt>
                <c:pt idx="1">
                  <c:v>321.11590408121936</c:v>
                </c:pt>
                <c:pt idx="2">
                  <c:v>481.67385612182892</c:v>
                </c:pt>
                <c:pt idx="3">
                  <c:v>642.23180816243871</c:v>
                </c:pt>
                <c:pt idx="4">
                  <c:v>802.78976020304833</c:v>
                </c:pt>
                <c:pt idx="5">
                  <c:v>963.34771224365784</c:v>
                </c:pt>
                <c:pt idx="6">
                  <c:v>1123.9056642842677</c:v>
                </c:pt>
                <c:pt idx="7">
                  <c:v>1284.4636163248774</c:v>
                </c:pt>
                <c:pt idx="8">
                  <c:v>1445.0215683654869</c:v>
                </c:pt>
                <c:pt idx="9">
                  <c:v>1605.5795204060967</c:v>
                </c:pt>
                <c:pt idx="10">
                  <c:v>1766.1374724467059</c:v>
                </c:pt>
                <c:pt idx="11">
                  <c:v>1926.6954244873157</c:v>
                </c:pt>
                <c:pt idx="12">
                  <c:v>2087.2533765279254</c:v>
                </c:pt>
                <c:pt idx="13">
                  <c:v>2247.8113285685354</c:v>
                </c:pt>
                <c:pt idx="14">
                  <c:v>2408.3692806091444</c:v>
                </c:pt>
                <c:pt idx="15">
                  <c:v>2568.9272326497548</c:v>
                </c:pt>
                <c:pt idx="16">
                  <c:v>2729.4851846903639</c:v>
                </c:pt>
                <c:pt idx="17">
                  <c:v>2890.0431367309739</c:v>
                </c:pt>
                <c:pt idx="18">
                  <c:v>3050.6010887715834</c:v>
                </c:pt>
                <c:pt idx="19">
                  <c:v>3211.1590408121933</c:v>
                </c:pt>
              </c:numCache>
            </c:numRef>
          </c:yVal>
          <c:smooth val="0"/>
          <c:extLst>
            <c:ext xmlns:c16="http://schemas.microsoft.com/office/drawing/2014/chart" uri="{C3380CC4-5D6E-409C-BE32-E72D297353CC}">
              <c16:uniqueId val="{00000002-1DE8-4CC0-AE9A-84CADAE0C6F7}"/>
            </c:ext>
          </c:extLst>
        </c:ser>
        <c:dLbls>
          <c:showLegendKey val="0"/>
          <c:showVal val="0"/>
          <c:showCatName val="0"/>
          <c:showSerName val="0"/>
          <c:showPercent val="0"/>
          <c:showBubbleSize val="0"/>
        </c:dLbls>
        <c:axId val="682688880"/>
        <c:axId val="682690192"/>
      </c:scatterChart>
      <c:valAx>
        <c:axId val="6826888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dry mass</a:t>
                </a:r>
              </a:p>
            </c:rich>
          </c:tx>
          <c:layout>
            <c:manualLayout>
              <c:xMode val="edge"/>
              <c:yMode val="edge"/>
              <c:x val="0.48291896798142286"/>
              <c:y val="0.7999766695829687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690192"/>
        <c:crosses val="autoZero"/>
        <c:crossBetween val="midCat"/>
      </c:valAx>
      <c:valAx>
        <c:axId val="682690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propellant 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688880"/>
        <c:crosses val="autoZero"/>
        <c:crossBetween val="midCat"/>
      </c:valAx>
      <c:spPr>
        <a:noFill/>
        <a:ln>
          <a:noFill/>
        </a:ln>
        <a:effectLst/>
      </c:spPr>
    </c:plotArea>
    <c:legend>
      <c:legendPos val="r"/>
      <c:layout>
        <c:manualLayout>
          <c:xMode val="edge"/>
          <c:yMode val="edge"/>
          <c:x val="0.29486633655026018"/>
          <c:y val="0.84337890055409737"/>
          <c:w val="0.40647752831073436"/>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RMS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033116411138304"/>
          <c:y val="0.16708333333333336"/>
          <c:w val="0.85922432730268605"/>
          <c:h val="0.67459135316418772"/>
        </c:manualLayout>
      </c:layout>
      <c:scatterChart>
        <c:scatterStyle val="lineMarker"/>
        <c:varyColors val="0"/>
        <c:ser>
          <c:idx val="0"/>
          <c:order val="0"/>
          <c:tx>
            <c:v>error</c:v>
          </c:tx>
          <c:spPr>
            <a:ln w="19050" cap="rnd">
              <a:solidFill>
                <a:schemeClr val="accent1"/>
              </a:solidFill>
              <a:round/>
            </a:ln>
            <a:effectLst/>
          </c:spPr>
          <c:marker>
            <c:symbol val="none"/>
          </c:marker>
          <c:xVal>
            <c:numRef>
              <c:f>'Small (analysis)'!$AC$3:$AC$18</c:f>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f>'Small (analysis)'!$AD$3:$AD$17</c:f>
              <c:numCache>
                <c:formatCode>General</c:formatCode>
                <c:ptCount val="15"/>
                <c:pt idx="0">
                  <c:v>8.0299999999999994</c:v>
                </c:pt>
                <c:pt idx="1">
                  <c:v>7.16</c:v>
                </c:pt>
                <c:pt idx="2">
                  <c:v>6.28</c:v>
                </c:pt>
                <c:pt idx="3">
                  <c:v>5.41</c:v>
                </c:pt>
                <c:pt idx="4">
                  <c:v>4.53</c:v>
                </c:pt>
                <c:pt idx="5">
                  <c:v>3.65</c:v>
                </c:pt>
                <c:pt idx="6">
                  <c:v>2.78</c:v>
                </c:pt>
                <c:pt idx="7">
                  <c:v>1.9</c:v>
                </c:pt>
                <c:pt idx="8">
                  <c:v>1.03</c:v>
                </c:pt>
                <c:pt idx="9">
                  <c:v>0.15</c:v>
                </c:pt>
                <c:pt idx="10">
                  <c:v>0.73</c:v>
                </c:pt>
                <c:pt idx="11">
                  <c:v>1.6</c:v>
                </c:pt>
                <c:pt idx="12">
                  <c:v>2.48</c:v>
                </c:pt>
                <c:pt idx="13">
                  <c:v>3.35</c:v>
                </c:pt>
                <c:pt idx="14">
                  <c:v>4.2300000000000004</c:v>
                </c:pt>
              </c:numCache>
            </c:numRef>
          </c:yVal>
          <c:smooth val="0"/>
          <c:extLst>
            <c:ext xmlns:c16="http://schemas.microsoft.com/office/drawing/2014/chart" uri="{C3380CC4-5D6E-409C-BE32-E72D297353CC}">
              <c16:uniqueId val="{00000000-A5D2-4075-8ACB-E741A823CCC3}"/>
            </c:ext>
          </c:extLst>
        </c:ser>
        <c:dLbls>
          <c:showLegendKey val="0"/>
          <c:showVal val="0"/>
          <c:showCatName val="0"/>
          <c:showSerName val="0"/>
          <c:showPercent val="0"/>
          <c:showBubbleSize val="0"/>
        </c:dLbls>
        <c:axId val="682678056"/>
        <c:axId val="682678384"/>
      </c:scatterChart>
      <c:valAx>
        <c:axId val="6826780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K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678384"/>
        <c:crosses val="autoZero"/>
        <c:crossBetween val="midCat"/>
      </c:valAx>
      <c:valAx>
        <c:axId val="682678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RMS Error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6780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to dry mass</a:t>
            </a:r>
          </a:p>
        </c:rich>
      </c:tx>
      <c:layout>
        <c:manualLayout>
          <c:xMode val="edge"/>
          <c:yMode val="edge"/>
          <c:x val="0.3539683938109135"/>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dry mass</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0"/>
            <c:dispRSqr val="1"/>
            <c:dispEq val="1"/>
            <c:trendlineLbl>
              <c:layout>
                <c:manualLayout>
                  <c:x val="-7.0013123359580057E-2"/>
                  <c:y val="-0.2785046660834062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'Small (analysis)'!$D$3:$D$11</c:f>
              <c:numCache>
                <c:formatCode>General</c:formatCode>
                <c:ptCount val="9"/>
                <c:pt idx="0">
                  <c:v>585</c:v>
                </c:pt>
                <c:pt idx="1">
                  <c:v>1538</c:v>
                </c:pt>
                <c:pt idx="2">
                  <c:v>1620</c:v>
                </c:pt>
                <c:pt idx="3">
                  <c:v>1471</c:v>
                </c:pt>
                <c:pt idx="4">
                  <c:v>1000</c:v>
                </c:pt>
                <c:pt idx="5">
                  <c:v>5038.6000000000004</c:v>
                </c:pt>
                <c:pt idx="6">
                  <c:v>5750</c:v>
                </c:pt>
                <c:pt idx="7">
                  <c:v>5700</c:v>
                </c:pt>
                <c:pt idx="8">
                  <c:v>3800</c:v>
                </c:pt>
              </c:numCache>
            </c:numRef>
          </c:xVal>
          <c:yVal>
            <c:numRef>
              <c:f>'Small (analysis)'!$E$3:$E$11</c:f>
              <c:numCache>
                <c:formatCode>General</c:formatCode>
                <c:ptCount val="9"/>
                <c:pt idx="0">
                  <c:v>150</c:v>
                </c:pt>
                <c:pt idx="1">
                  <c:v>847</c:v>
                </c:pt>
                <c:pt idx="2">
                  <c:v>800</c:v>
                </c:pt>
                <c:pt idx="3">
                  <c:v>626</c:v>
                </c:pt>
                <c:pt idx="4">
                  <c:v>340</c:v>
                </c:pt>
                <c:pt idx="5">
                  <c:v>1673.7</c:v>
                </c:pt>
                <c:pt idx="6">
                  <c:v>1880</c:v>
                </c:pt>
                <c:pt idx="7">
                  <c:v>1814</c:v>
                </c:pt>
                <c:pt idx="8">
                  <c:v>1200</c:v>
                </c:pt>
              </c:numCache>
            </c:numRef>
          </c:yVal>
          <c:smooth val="0"/>
          <c:extLst>
            <c:ext xmlns:c16="http://schemas.microsoft.com/office/drawing/2014/chart" uri="{C3380CC4-5D6E-409C-BE32-E72D297353CC}">
              <c16:uniqueId val="{00000001-6BB5-422C-BBA3-ED7E2665D430}"/>
            </c:ext>
          </c:extLst>
        </c:ser>
        <c:dLbls>
          <c:showLegendKey val="0"/>
          <c:showVal val="0"/>
          <c:showCatName val="0"/>
          <c:showSerName val="0"/>
          <c:showPercent val="0"/>
          <c:showBubbleSize val="0"/>
        </c:dLbls>
        <c:axId val="718802728"/>
        <c:axId val="718804368"/>
      </c:scatterChart>
      <c:valAx>
        <c:axId val="7188027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dry mass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804368"/>
        <c:crosses val="autoZero"/>
        <c:crossBetween val="midCat"/>
      </c:valAx>
      <c:valAx>
        <c:axId val="718804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dry 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8027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dry to payload</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0"/>
            <c:dispRSqr val="1"/>
            <c:dispEq val="1"/>
            <c:trendlineLbl>
              <c:layout>
                <c:manualLayout>
                  <c:x val="-4.6721347331583549E-3"/>
                  <c:y val="-0.1670833333333333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'Medium (analysis)'!$E$2:$E$8</c:f>
              <c:numCache>
                <c:formatCode>General</c:formatCode>
                <c:ptCount val="7"/>
                <c:pt idx="0">
                  <c:v>2109</c:v>
                </c:pt>
                <c:pt idx="1">
                  <c:v>2134</c:v>
                </c:pt>
                <c:pt idx="2">
                  <c:v>2626</c:v>
                </c:pt>
                <c:pt idx="3">
                  <c:v>2626</c:v>
                </c:pt>
                <c:pt idx="4">
                  <c:v>2626</c:v>
                </c:pt>
                <c:pt idx="5">
                  <c:v>2034</c:v>
                </c:pt>
                <c:pt idx="6">
                  <c:v>2034</c:v>
                </c:pt>
              </c:numCache>
            </c:numRef>
          </c:xVal>
          <c:yVal>
            <c:numRef>
              <c:f>'Medium (analysis)'!$F$2:$F$8</c:f>
              <c:numCache>
                <c:formatCode>General</c:formatCode>
                <c:ptCount val="7"/>
                <c:pt idx="0">
                  <c:v>4489</c:v>
                </c:pt>
                <c:pt idx="1">
                  <c:v>4700</c:v>
                </c:pt>
                <c:pt idx="2">
                  <c:v>4795</c:v>
                </c:pt>
                <c:pt idx="3">
                  <c:v>4795</c:v>
                </c:pt>
                <c:pt idx="4">
                  <c:v>4795</c:v>
                </c:pt>
                <c:pt idx="5">
                  <c:v>4819</c:v>
                </c:pt>
                <c:pt idx="6">
                  <c:v>4821</c:v>
                </c:pt>
              </c:numCache>
            </c:numRef>
          </c:yVal>
          <c:smooth val="0"/>
          <c:extLst>
            <c:ext xmlns:c16="http://schemas.microsoft.com/office/drawing/2014/chart" uri="{C3380CC4-5D6E-409C-BE32-E72D297353CC}">
              <c16:uniqueId val="{00000000-E9BB-4A24-8EE9-1F629CDDFB1B}"/>
            </c:ext>
          </c:extLst>
        </c:ser>
        <c:dLbls>
          <c:showLegendKey val="0"/>
          <c:showVal val="0"/>
          <c:showCatName val="0"/>
          <c:showSerName val="0"/>
          <c:showPercent val="0"/>
          <c:showBubbleSize val="0"/>
        </c:dLbls>
        <c:axId val="642300152"/>
        <c:axId val="642304744"/>
      </c:scatterChart>
      <c:valAx>
        <c:axId val="642300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Dry</a:t>
                </a:r>
                <a:r>
                  <a:rPr lang="en-GB" baseline="0"/>
                  <a:t> Mass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304744"/>
        <c:crosses val="autoZero"/>
        <c:crossBetween val="midCat"/>
      </c:valAx>
      <c:valAx>
        <c:axId val="642304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payload 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3001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dry to prop mass</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0"/>
            <c:dispRSqr val="1"/>
            <c:dispEq val="1"/>
            <c:trendlineLbl>
              <c:layout>
                <c:manualLayout>
                  <c:x val="-6.9575678040244965E-4"/>
                  <c:y val="-0.193767133275007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'Medium (analysis)'!$E$2:$E$8</c:f>
              <c:numCache>
                <c:formatCode>General</c:formatCode>
                <c:ptCount val="7"/>
                <c:pt idx="0">
                  <c:v>2109</c:v>
                </c:pt>
                <c:pt idx="1">
                  <c:v>2134</c:v>
                </c:pt>
                <c:pt idx="2">
                  <c:v>2626</c:v>
                </c:pt>
                <c:pt idx="3">
                  <c:v>2626</c:v>
                </c:pt>
                <c:pt idx="4">
                  <c:v>2626</c:v>
                </c:pt>
                <c:pt idx="5">
                  <c:v>2034</c:v>
                </c:pt>
                <c:pt idx="6">
                  <c:v>2034</c:v>
                </c:pt>
              </c:numCache>
            </c:numRef>
          </c:xVal>
          <c:yVal>
            <c:numRef>
              <c:f>'Medium (analysis)'!$H$2:$H$8</c:f>
              <c:numCache>
                <c:formatCode>General</c:formatCode>
                <c:ptCount val="7"/>
                <c:pt idx="0">
                  <c:v>8318</c:v>
                </c:pt>
                <c:pt idx="1">
                  <c:v>8200</c:v>
                </c:pt>
                <c:pt idx="2">
                  <c:v>9026</c:v>
                </c:pt>
                <c:pt idx="3">
                  <c:v>9026</c:v>
                </c:pt>
                <c:pt idx="4">
                  <c:v>9026</c:v>
                </c:pt>
                <c:pt idx="5">
                  <c:v>8212</c:v>
                </c:pt>
                <c:pt idx="6">
                  <c:v>8248</c:v>
                </c:pt>
              </c:numCache>
            </c:numRef>
          </c:yVal>
          <c:smooth val="0"/>
          <c:extLst>
            <c:ext xmlns:c16="http://schemas.microsoft.com/office/drawing/2014/chart" uri="{C3380CC4-5D6E-409C-BE32-E72D297353CC}">
              <c16:uniqueId val="{00000000-D28A-494E-9530-40047B445754}"/>
            </c:ext>
          </c:extLst>
        </c:ser>
        <c:dLbls>
          <c:showLegendKey val="0"/>
          <c:showVal val="0"/>
          <c:showCatName val="0"/>
          <c:showSerName val="0"/>
          <c:showPercent val="0"/>
          <c:showBubbleSize val="0"/>
        </c:dLbls>
        <c:axId val="641312496"/>
        <c:axId val="641309544"/>
      </c:scatterChart>
      <c:valAx>
        <c:axId val="6413124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Dry MAss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309544"/>
        <c:crosses val="autoZero"/>
        <c:crossBetween val="midCat"/>
      </c:valAx>
      <c:valAx>
        <c:axId val="641309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prop</a:t>
                </a:r>
                <a:r>
                  <a:rPr lang="en-GB" baseline="0"/>
                  <a:t> mass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3124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inert to prop</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0"/>
            <c:dispRSqr val="1"/>
            <c:dispEq val="1"/>
            <c:trendlineLbl>
              <c:layout>
                <c:manualLayout>
                  <c:x val="9.208005249343832E-3"/>
                  <c:y val="-0.1578240740740740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'Medium (analysis)'!$G$2:$G$8</c:f>
              <c:numCache>
                <c:formatCode>General</c:formatCode>
                <c:ptCount val="7"/>
                <c:pt idx="0">
                  <c:v>6598</c:v>
                </c:pt>
                <c:pt idx="1">
                  <c:v>6834</c:v>
                </c:pt>
                <c:pt idx="2">
                  <c:v>7421</c:v>
                </c:pt>
                <c:pt idx="3">
                  <c:v>7421</c:v>
                </c:pt>
                <c:pt idx="4">
                  <c:v>7421</c:v>
                </c:pt>
                <c:pt idx="5">
                  <c:v>6853</c:v>
                </c:pt>
                <c:pt idx="6">
                  <c:v>6855</c:v>
                </c:pt>
              </c:numCache>
            </c:numRef>
          </c:xVal>
          <c:yVal>
            <c:numRef>
              <c:f>'Medium (analysis)'!$H$2:$H$8</c:f>
              <c:numCache>
                <c:formatCode>General</c:formatCode>
                <c:ptCount val="7"/>
                <c:pt idx="0">
                  <c:v>8318</c:v>
                </c:pt>
                <c:pt idx="1">
                  <c:v>8200</c:v>
                </c:pt>
                <c:pt idx="2">
                  <c:v>9026</c:v>
                </c:pt>
                <c:pt idx="3">
                  <c:v>9026</c:v>
                </c:pt>
                <c:pt idx="4">
                  <c:v>9026</c:v>
                </c:pt>
                <c:pt idx="5">
                  <c:v>8212</c:v>
                </c:pt>
                <c:pt idx="6">
                  <c:v>8248</c:v>
                </c:pt>
              </c:numCache>
            </c:numRef>
          </c:yVal>
          <c:smooth val="0"/>
          <c:extLst>
            <c:ext xmlns:c16="http://schemas.microsoft.com/office/drawing/2014/chart" uri="{C3380CC4-5D6E-409C-BE32-E72D297353CC}">
              <c16:uniqueId val="{00000001-73AC-412C-A214-44E186B89BA2}"/>
            </c:ext>
          </c:extLst>
        </c:ser>
        <c:dLbls>
          <c:showLegendKey val="0"/>
          <c:showVal val="0"/>
          <c:showCatName val="0"/>
          <c:showSerName val="0"/>
          <c:showPercent val="0"/>
          <c:showBubbleSize val="0"/>
        </c:dLbls>
        <c:axId val="828427912"/>
        <c:axId val="828434472"/>
      </c:scatterChart>
      <c:valAx>
        <c:axId val="8284279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Inert Mass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434472"/>
        <c:crosses val="autoZero"/>
        <c:crossBetween val="midCat"/>
      </c:valAx>
      <c:valAx>
        <c:axId val="828434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Prop</a:t>
                </a:r>
                <a:r>
                  <a:rPr lang="en-GB" baseline="0"/>
                  <a:t> mass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4279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 mass RMS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RMS Error</c:v>
          </c:tx>
          <c:spPr>
            <a:ln w="19050" cap="rnd">
              <a:solidFill>
                <a:schemeClr val="accent1"/>
              </a:solidFill>
              <a:round/>
            </a:ln>
            <a:effectLst/>
          </c:spPr>
          <c:marker>
            <c:symbol val="none"/>
          </c:marker>
          <c:xVal>
            <c:numRef>
              <c:f>'Medium (analysis)'!$AA$2:$AA$11</c:f>
              <c:numCache>
                <c:formatCode>General</c:formatCode>
                <c:ptCount val="10"/>
                <c:pt idx="0">
                  <c:v>5</c:v>
                </c:pt>
                <c:pt idx="1">
                  <c:v>6</c:v>
                </c:pt>
                <c:pt idx="2">
                  <c:v>7</c:v>
                </c:pt>
                <c:pt idx="3">
                  <c:v>8</c:v>
                </c:pt>
                <c:pt idx="4">
                  <c:v>9</c:v>
                </c:pt>
                <c:pt idx="5">
                  <c:v>10</c:v>
                </c:pt>
                <c:pt idx="6">
                  <c:v>11</c:v>
                </c:pt>
                <c:pt idx="7">
                  <c:v>12</c:v>
                </c:pt>
                <c:pt idx="8">
                  <c:v>13</c:v>
                </c:pt>
                <c:pt idx="9">
                  <c:v>14</c:v>
                </c:pt>
              </c:numCache>
            </c:numRef>
          </c:xVal>
          <c:yVal>
            <c:numRef>
              <c:f>'Medium (analysis)'!$AB$2:$AB$11</c:f>
              <c:numCache>
                <c:formatCode>General</c:formatCode>
                <c:ptCount val="10"/>
                <c:pt idx="0">
                  <c:v>5.03</c:v>
                </c:pt>
                <c:pt idx="1">
                  <c:v>4.12</c:v>
                </c:pt>
                <c:pt idx="2">
                  <c:v>3.22</c:v>
                </c:pt>
                <c:pt idx="3">
                  <c:v>2.31</c:v>
                </c:pt>
                <c:pt idx="4">
                  <c:v>1.41</c:v>
                </c:pt>
                <c:pt idx="5">
                  <c:v>0.5</c:v>
                </c:pt>
                <c:pt idx="6">
                  <c:v>0.4</c:v>
                </c:pt>
                <c:pt idx="7">
                  <c:v>1.3</c:v>
                </c:pt>
                <c:pt idx="8">
                  <c:v>2.21</c:v>
                </c:pt>
                <c:pt idx="9">
                  <c:v>3.11</c:v>
                </c:pt>
              </c:numCache>
            </c:numRef>
          </c:yVal>
          <c:smooth val="0"/>
          <c:extLst>
            <c:ext xmlns:c16="http://schemas.microsoft.com/office/drawing/2014/chart" uri="{C3380CC4-5D6E-409C-BE32-E72D297353CC}">
              <c16:uniqueId val="{00000000-094A-4E76-9028-B0C86F97FFC0}"/>
            </c:ext>
          </c:extLst>
        </c:ser>
        <c:dLbls>
          <c:showLegendKey val="0"/>
          <c:showVal val="0"/>
          <c:showCatName val="0"/>
          <c:showSerName val="0"/>
          <c:showPercent val="0"/>
          <c:showBubbleSize val="0"/>
        </c:dLbls>
        <c:axId val="647541744"/>
        <c:axId val="647542400"/>
      </c:scatterChart>
      <c:valAx>
        <c:axId val="6475417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542400"/>
        <c:crosses val="autoZero"/>
        <c:crossBetween val="midCat"/>
      </c:valAx>
      <c:valAx>
        <c:axId val="647542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RMS Error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5417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Prop</a:t>
            </a:r>
            <a:r>
              <a:rPr lang="en-GB" baseline="0"/>
              <a:t> Sizing Accuracy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735870516185477"/>
          <c:y val="5.0925925925925923E-2"/>
          <c:w val="0.74646916010498687"/>
          <c:h val="0.68889690871974341"/>
        </c:manualLayout>
      </c:layout>
      <c:scatterChart>
        <c:scatterStyle val="lineMarker"/>
        <c:varyColors val="0"/>
        <c:ser>
          <c:idx val="0"/>
          <c:order val="0"/>
          <c:tx>
            <c:v>Real Examples</c:v>
          </c:tx>
          <c:spPr>
            <a:ln w="25400" cap="rnd">
              <a:noFill/>
              <a:round/>
            </a:ln>
            <a:effectLst/>
          </c:spPr>
          <c:marker>
            <c:symbol val="circle"/>
            <c:size val="5"/>
            <c:spPr>
              <a:solidFill>
                <a:schemeClr val="accent1"/>
              </a:solidFill>
              <a:ln w="9525">
                <a:solidFill>
                  <a:schemeClr val="accent1"/>
                </a:solidFill>
              </a:ln>
              <a:effectLst/>
            </c:spPr>
          </c:marker>
          <c:xVal>
            <c:numRef>
              <c:f>'Medium (analysis)'!$E$2:$E$8</c:f>
              <c:numCache>
                <c:formatCode>General</c:formatCode>
                <c:ptCount val="7"/>
                <c:pt idx="0">
                  <c:v>2109</c:v>
                </c:pt>
                <c:pt idx="1">
                  <c:v>2134</c:v>
                </c:pt>
                <c:pt idx="2">
                  <c:v>2626</c:v>
                </c:pt>
                <c:pt idx="3">
                  <c:v>2626</c:v>
                </c:pt>
                <c:pt idx="4">
                  <c:v>2626</c:v>
                </c:pt>
                <c:pt idx="5">
                  <c:v>2034</c:v>
                </c:pt>
                <c:pt idx="6">
                  <c:v>2034</c:v>
                </c:pt>
              </c:numCache>
            </c:numRef>
          </c:xVal>
          <c:yVal>
            <c:numRef>
              <c:f>'Medium (analysis)'!$H$2:$H$8</c:f>
              <c:numCache>
                <c:formatCode>General</c:formatCode>
                <c:ptCount val="7"/>
                <c:pt idx="0">
                  <c:v>8318</c:v>
                </c:pt>
                <c:pt idx="1">
                  <c:v>8200</c:v>
                </c:pt>
                <c:pt idx="2">
                  <c:v>9026</c:v>
                </c:pt>
                <c:pt idx="3">
                  <c:v>9026</c:v>
                </c:pt>
                <c:pt idx="4">
                  <c:v>9026</c:v>
                </c:pt>
                <c:pt idx="5">
                  <c:v>8212</c:v>
                </c:pt>
                <c:pt idx="6">
                  <c:v>8248</c:v>
                </c:pt>
              </c:numCache>
            </c:numRef>
          </c:yVal>
          <c:smooth val="0"/>
          <c:extLst>
            <c:ext xmlns:c16="http://schemas.microsoft.com/office/drawing/2014/chart" uri="{C3380CC4-5D6E-409C-BE32-E72D297353CC}">
              <c16:uniqueId val="{00000000-DD34-48F8-877A-CFAA4BFB276D}"/>
            </c:ext>
          </c:extLst>
        </c:ser>
        <c:ser>
          <c:idx val="1"/>
          <c:order val="1"/>
          <c:tx>
            <c:v>statistically derived</c:v>
          </c:tx>
          <c:spPr>
            <a:ln w="25400" cap="rnd">
              <a:noFill/>
              <a:round/>
            </a:ln>
            <a:effectLst/>
          </c:spPr>
          <c:marker>
            <c:symbol val="circle"/>
            <c:size val="5"/>
            <c:spPr>
              <a:solidFill>
                <a:schemeClr val="bg1">
                  <a:lumMod val="65000"/>
                </a:schemeClr>
              </a:solidFill>
              <a:ln w="9525">
                <a:noFill/>
              </a:ln>
              <a:effectLst/>
            </c:spPr>
          </c:marker>
          <c:xVal>
            <c:numRef>
              <c:f>'Medium (analysis)'!$Q$2:$Q$32</c:f>
              <c:numCache>
                <c:formatCode>General</c:formatCode>
                <c:ptCount val="31"/>
                <c:pt idx="0">
                  <c:v>2000</c:v>
                </c:pt>
                <c:pt idx="1">
                  <c:v>2100</c:v>
                </c:pt>
                <c:pt idx="2">
                  <c:v>2200</c:v>
                </c:pt>
                <c:pt idx="3">
                  <c:v>2300</c:v>
                </c:pt>
                <c:pt idx="4">
                  <c:v>2400</c:v>
                </c:pt>
                <c:pt idx="5">
                  <c:v>2500</c:v>
                </c:pt>
                <c:pt idx="6">
                  <c:v>2600</c:v>
                </c:pt>
                <c:pt idx="7">
                  <c:v>2700</c:v>
                </c:pt>
                <c:pt idx="8">
                  <c:v>2800</c:v>
                </c:pt>
                <c:pt idx="9">
                  <c:v>2900</c:v>
                </c:pt>
                <c:pt idx="10">
                  <c:v>3000</c:v>
                </c:pt>
                <c:pt idx="11">
                  <c:v>3100</c:v>
                </c:pt>
                <c:pt idx="12">
                  <c:v>3200</c:v>
                </c:pt>
                <c:pt idx="13">
                  <c:v>3300</c:v>
                </c:pt>
                <c:pt idx="14">
                  <c:v>3400</c:v>
                </c:pt>
                <c:pt idx="15">
                  <c:v>3500</c:v>
                </c:pt>
                <c:pt idx="16">
                  <c:v>3600</c:v>
                </c:pt>
                <c:pt idx="17">
                  <c:v>3700</c:v>
                </c:pt>
                <c:pt idx="18">
                  <c:v>3800</c:v>
                </c:pt>
                <c:pt idx="19">
                  <c:v>3900</c:v>
                </c:pt>
                <c:pt idx="20">
                  <c:v>4000</c:v>
                </c:pt>
                <c:pt idx="21">
                  <c:v>4100</c:v>
                </c:pt>
                <c:pt idx="22">
                  <c:v>4200</c:v>
                </c:pt>
                <c:pt idx="23">
                  <c:v>4300</c:v>
                </c:pt>
                <c:pt idx="24">
                  <c:v>4400</c:v>
                </c:pt>
                <c:pt idx="25">
                  <c:v>4500</c:v>
                </c:pt>
                <c:pt idx="26">
                  <c:v>4600</c:v>
                </c:pt>
                <c:pt idx="27">
                  <c:v>4700</c:v>
                </c:pt>
                <c:pt idx="28">
                  <c:v>4800</c:v>
                </c:pt>
                <c:pt idx="29">
                  <c:v>4900</c:v>
                </c:pt>
                <c:pt idx="30">
                  <c:v>5000</c:v>
                </c:pt>
              </c:numCache>
            </c:numRef>
          </c:xVal>
          <c:yVal>
            <c:numRef>
              <c:f>'Medium (analysis)'!$S$2:$S$32</c:f>
              <c:numCache>
                <c:formatCode>0</c:formatCode>
                <c:ptCount val="31"/>
                <c:pt idx="0">
                  <c:v>7355.8</c:v>
                </c:pt>
                <c:pt idx="1">
                  <c:v>7723.59</c:v>
                </c:pt>
                <c:pt idx="2">
                  <c:v>8091.38</c:v>
                </c:pt>
                <c:pt idx="3">
                  <c:v>8459.17</c:v>
                </c:pt>
                <c:pt idx="4">
                  <c:v>8826.9600000000009</c:v>
                </c:pt>
                <c:pt idx="5">
                  <c:v>9194.75</c:v>
                </c:pt>
                <c:pt idx="6">
                  <c:v>9562.5400000000009</c:v>
                </c:pt>
                <c:pt idx="7">
                  <c:v>9930.33</c:v>
                </c:pt>
                <c:pt idx="8">
                  <c:v>10298.120000000001</c:v>
                </c:pt>
                <c:pt idx="9">
                  <c:v>10665.91</c:v>
                </c:pt>
                <c:pt idx="10">
                  <c:v>11033.7</c:v>
                </c:pt>
                <c:pt idx="11">
                  <c:v>11401.49</c:v>
                </c:pt>
                <c:pt idx="12">
                  <c:v>11769.28</c:v>
                </c:pt>
                <c:pt idx="13">
                  <c:v>12137.07</c:v>
                </c:pt>
                <c:pt idx="14">
                  <c:v>12504.86</c:v>
                </c:pt>
                <c:pt idx="15">
                  <c:v>12872.650000000001</c:v>
                </c:pt>
                <c:pt idx="16">
                  <c:v>13240.44</c:v>
                </c:pt>
                <c:pt idx="17">
                  <c:v>13608.230000000001</c:v>
                </c:pt>
                <c:pt idx="18">
                  <c:v>13976.02</c:v>
                </c:pt>
                <c:pt idx="19">
                  <c:v>14343.810000000001</c:v>
                </c:pt>
                <c:pt idx="20">
                  <c:v>14711.6</c:v>
                </c:pt>
                <c:pt idx="21">
                  <c:v>15079.390000000001</c:v>
                </c:pt>
                <c:pt idx="22">
                  <c:v>15447.18</c:v>
                </c:pt>
                <c:pt idx="23">
                  <c:v>15814.970000000001</c:v>
                </c:pt>
                <c:pt idx="24">
                  <c:v>16182.76</c:v>
                </c:pt>
                <c:pt idx="25">
                  <c:v>16550.55</c:v>
                </c:pt>
                <c:pt idx="26">
                  <c:v>16918.34</c:v>
                </c:pt>
                <c:pt idx="27">
                  <c:v>17286.13</c:v>
                </c:pt>
                <c:pt idx="28">
                  <c:v>17653.920000000002</c:v>
                </c:pt>
                <c:pt idx="29">
                  <c:v>18021.71</c:v>
                </c:pt>
                <c:pt idx="30">
                  <c:v>18389.5</c:v>
                </c:pt>
              </c:numCache>
            </c:numRef>
          </c:yVal>
          <c:smooth val="0"/>
          <c:extLst>
            <c:ext xmlns:c16="http://schemas.microsoft.com/office/drawing/2014/chart" uri="{C3380CC4-5D6E-409C-BE32-E72D297353CC}">
              <c16:uniqueId val="{00000001-DD34-48F8-877A-CFAA4BFB276D}"/>
            </c:ext>
          </c:extLst>
        </c:ser>
        <c:ser>
          <c:idx val="2"/>
          <c:order val="2"/>
          <c:tx>
            <c:v>Tsiolkovsky</c:v>
          </c:tx>
          <c:spPr>
            <a:ln w="25400" cap="rnd">
              <a:noFill/>
              <a:round/>
            </a:ln>
            <a:effectLst/>
          </c:spPr>
          <c:marker>
            <c:symbol val="circle"/>
            <c:size val="5"/>
            <c:spPr>
              <a:solidFill>
                <a:schemeClr val="accent2"/>
              </a:solidFill>
              <a:ln w="9525">
                <a:noFill/>
              </a:ln>
              <a:effectLst/>
            </c:spPr>
          </c:marker>
          <c:xVal>
            <c:numRef>
              <c:f>'Medium (analysis)'!$Q$2:$Q$32</c:f>
              <c:numCache>
                <c:formatCode>General</c:formatCode>
                <c:ptCount val="31"/>
                <c:pt idx="0">
                  <c:v>2000</c:v>
                </c:pt>
                <c:pt idx="1">
                  <c:v>2100</c:v>
                </c:pt>
                <c:pt idx="2">
                  <c:v>2200</c:v>
                </c:pt>
                <c:pt idx="3">
                  <c:v>2300</c:v>
                </c:pt>
                <c:pt idx="4">
                  <c:v>2400</c:v>
                </c:pt>
                <c:pt idx="5">
                  <c:v>2500</c:v>
                </c:pt>
                <c:pt idx="6">
                  <c:v>2600</c:v>
                </c:pt>
                <c:pt idx="7">
                  <c:v>2700</c:v>
                </c:pt>
                <c:pt idx="8">
                  <c:v>2800</c:v>
                </c:pt>
                <c:pt idx="9">
                  <c:v>2900</c:v>
                </c:pt>
                <c:pt idx="10">
                  <c:v>3000</c:v>
                </c:pt>
                <c:pt idx="11">
                  <c:v>3100</c:v>
                </c:pt>
                <c:pt idx="12">
                  <c:v>3200</c:v>
                </c:pt>
                <c:pt idx="13">
                  <c:v>3300</c:v>
                </c:pt>
                <c:pt idx="14">
                  <c:v>3400</c:v>
                </c:pt>
                <c:pt idx="15">
                  <c:v>3500</c:v>
                </c:pt>
                <c:pt idx="16">
                  <c:v>3600</c:v>
                </c:pt>
                <c:pt idx="17">
                  <c:v>3700</c:v>
                </c:pt>
                <c:pt idx="18">
                  <c:v>3800</c:v>
                </c:pt>
                <c:pt idx="19">
                  <c:v>3900</c:v>
                </c:pt>
                <c:pt idx="20">
                  <c:v>4000</c:v>
                </c:pt>
                <c:pt idx="21">
                  <c:v>4100</c:v>
                </c:pt>
                <c:pt idx="22">
                  <c:v>4200</c:v>
                </c:pt>
                <c:pt idx="23">
                  <c:v>4300</c:v>
                </c:pt>
                <c:pt idx="24">
                  <c:v>4400</c:v>
                </c:pt>
                <c:pt idx="25">
                  <c:v>4500</c:v>
                </c:pt>
                <c:pt idx="26">
                  <c:v>4600</c:v>
                </c:pt>
                <c:pt idx="27">
                  <c:v>4700</c:v>
                </c:pt>
                <c:pt idx="28">
                  <c:v>4800</c:v>
                </c:pt>
                <c:pt idx="29">
                  <c:v>4900</c:v>
                </c:pt>
                <c:pt idx="30">
                  <c:v>5000</c:v>
                </c:pt>
              </c:numCache>
            </c:numRef>
          </c:xVal>
          <c:yVal>
            <c:numRef>
              <c:f>'Medium (analysis)'!$T$2:$T$32</c:f>
              <c:numCache>
                <c:formatCode>0</c:formatCode>
                <c:ptCount val="31"/>
                <c:pt idx="0">
                  <c:v>6653.3827388882946</c:v>
                </c:pt>
                <c:pt idx="1">
                  <c:v>6986.051875832708</c:v>
                </c:pt>
                <c:pt idx="2">
                  <c:v>7318.7210127771241</c:v>
                </c:pt>
                <c:pt idx="3">
                  <c:v>7651.3901497215384</c:v>
                </c:pt>
                <c:pt idx="4">
                  <c:v>7984.0592866659526</c:v>
                </c:pt>
                <c:pt idx="5">
                  <c:v>8316.7284236103678</c:v>
                </c:pt>
                <c:pt idx="6">
                  <c:v>8649.3975605547803</c:v>
                </c:pt>
                <c:pt idx="7">
                  <c:v>8982.0666974991982</c:v>
                </c:pt>
                <c:pt idx="8">
                  <c:v>9314.7358344436125</c:v>
                </c:pt>
                <c:pt idx="9">
                  <c:v>9647.4049713880268</c:v>
                </c:pt>
                <c:pt idx="10">
                  <c:v>9980.0741083324392</c:v>
                </c:pt>
                <c:pt idx="11">
                  <c:v>10312.743245276855</c:v>
                </c:pt>
                <c:pt idx="12">
                  <c:v>10645.412382221268</c:v>
                </c:pt>
                <c:pt idx="13">
                  <c:v>10978.081519165687</c:v>
                </c:pt>
                <c:pt idx="14">
                  <c:v>11310.7506561101</c:v>
                </c:pt>
                <c:pt idx="15">
                  <c:v>11643.419793054514</c:v>
                </c:pt>
                <c:pt idx="16">
                  <c:v>11976.088929998929</c:v>
                </c:pt>
                <c:pt idx="17">
                  <c:v>12308.758066943343</c:v>
                </c:pt>
                <c:pt idx="18">
                  <c:v>12641.427203887761</c:v>
                </c:pt>
                <c:pt idx="19">
                  <c:v>12974.096340832173</c:v>
                </c:pt>
                <c:pt idx="20">
                  <c:v>13306.765477776589</c:v>
                </c:pt>
                <c:pt idx="21">
                  <c:v>13639.434614721002</c:v>
                </c:pt>
                <c:pt idx="22">
                  <c:v>13972.103751665416</c:v>
                </c:pt>
                <c:pt idx="23">
                  <c:v>14304.77288860983</c:v>
                </c:pt>
                <c:pt idx="24">
                  <c:v>14637.442025554248</c:v>
                </c:pt>
                <c:pt idx="25">
                  <c:v>14970.111162498662</c:v>
                </c:pt>
                <c:pt idx="26">
                  <c:v>15302.780299443077</c:v>
                </c:pt>
                <c:pt idx="27">
                  <c:v>15635.449436387491</c:v>
                </c:pt>
                <c:pt idx="28">
                  <c:v>15968.118573331905</c:v>
                </c:pt>
                <c:pt idx="29">
                  <c:v>16300.787710276318</c:v>
                </c:pt>
                <c:pt idx="30">
                  <c:v>16633.456847220736</c:v>
                </c:pt>
              </c:numCache>
            </c:numRef>
          </c:yVal>
          <c:smooth val="0"/>
          <c:extLst>
            <c:ext xmlns:c16="http://schemas.microsoft.com/office/drawing/2014/chart" uri="{C3380CC4-5D6E-409C-BE32-E72D297353CC}">
              <c16:uniqueId val="{00000002-DD34-48F8-877A-CFAA4BFB276D}"/>
            </c:ext>
          </c:extLst>
        </c:ser>
        <c:dLbls>
          <c:showLegendKey val="0"/>
          <c:showVal val="0"/>
          <c:showCatName val="0"/>
          <c:showSerName val="0"/>
          <c:showPercent val="0"/>
          <c:showBubbleSize val="0"/>
        </c:dLbls>
        <c:axId val="828440048"/>
        <c:axId val="828434800"/>
      </c:scatterChart>
      <c:valAx>
        <c:axId val="8284400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Dry Mass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434800"/>
        <c:crosses val="autoZero"/>
        <c:crossBetween val="midCat"/>
      </c:valAx>
      <c:valAx>
        <c:axId val="828434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Prop 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440048"/>
        <c:crosses val="autoZero"/>
        <c:crossBetween val="midCat"/>
      </c:valAx>
      <c:spPr>
        <a:noFill/>
        <a:ln>
          <a:noFill/>
        </a:ln>
        <a:effectLst/>
      </c:spPr>
    </c:plotArea>
    <c:legend>
      <c:legendPos val="r"/>
      <c:layout>
        <c:manualLayout>
          <c:xMode val="edge"/>
          <c:yMode val="edge"/>
          <c:x val="0.17638342082239719"/>
          <c:y val="0.86892279090113733"/>
          <c:w val="0.64028324584426943"/>
          <c:h val="0.127895158938466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Prop Sizing Accuracy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735870516185477"/>
          <c:y val="5.0925925925925923E-2"/>
          <c:w val="0.74646916010498687"/>
          <c:h val="0.68889690871974341"/>
        </c:manualLayout>
      </c:layout>
      <c:scatterChart>
        <c:scatterStyle val="lineMarker"/>
        <c:varyColors val="0"/>
        <c:ser>
          <c:idx val="0"/>
          <c:order val="0"/>
          <c:tx>
            <c:v>Real Examples</c:v>
          </c:tx>
          <c:spPr>
            <a:ln w="25400" cap="rnd">
              <a:noFill/>
              <a:round/>
            </a:ln>
            <a:effectLst/>
          </c:spPr>
          <c:marker>
            <c:symbol val="circle"/>
            <c:size val="5"/>
            <c:spPr>
              <a:solidFill>
                <a:schemeClr val="accent1"/>
              </a:solidFill>
              <a:ln w="9525">
                <a:solidFill>
                  <a:schemeClr val="accent1"/>
                </a:solidFill>
              </a:ln>
              <a:effectLst/>
            </c:spPr>
          </c:marker>
          <c:xVal>
            <c:numRef>
              <c:f>'Medium (analysis)'!$E$2:$E$8</c:f>
              <c:numCache>
                <c:formatCode>General</c:formatCode>
                <c:ptCount val="7"/>
                <c:pt idx="0">
                  <c:v>2109</c:v>
                </c:pt>
                <c:pt idx="1">
                  <c:v>2134</c:v>
                </c:pt>
                <c:pt idx="2">
                  <c:v>2626</c:v>
                </c:pt>
                <c:pt idx="3">
                  <c:v>2626</c:v>
                </c:pt>
                <c:pt idx="4">
                  <c:v>2626</c:v>
                </c:pt>
                <c:pt idx="5">
                  <c:v>2034</c:v>
                </c:pt>
                <c:pt idx="6">
                  <c:v>2034</c:v>
                </c:pt>
              </c:numCache>
            </c:numRef>
          </c:xVal>
          <c:yVal>
            <c:numRef>
              <c:f>'Medium (analysis)'!$H$2:$H$8</c:f>
              <c:numCache>
                <c:formatCode>General</c:formatCode>
                <c:ptCount val="7"/>
                <c:pt idx="0">
                  <c:v>8318</c:v>
                </c:pt>
                <c:pt idx="1">
                  <c:v>8200</c:v>
                </c:pt>
                <c:pt idx="2">
                  <c:v>9026</c:v>
                </c:pt>
                <c:pt idx="3">
                  <c:v>9026</c:v>
                </c:pt>
                <c:pt idx="4">
                  <c:v>9026</c:v>
                </c:pt>
                <c:pt idx="5">
                  <c:v>8212</c:v>
                </c:pt>
                <c:pt idx="6">
                  <c:v>8248</c:v>
                </c:pt>
              </c:numCache>
            </c:numRef>
          </c:yVal>
          <c:smooth val="0"/>
          <c:extLst>
            <c:ext xmlns:c16="http://schemas.microsoft.com/office/drawing/2014/chart" uri="{C3380CC4-5D6E-409C-BE32-E72D297353CC}">
              <c16:uniqueId val="{00000000-8898-42B4-BCAB-25B325479A76}"/>
            </c:ext>
          </c:extLst>
        </c:ser>
        <c:ser>
          <c:idx val="1"/>
          <c:order val="1"/>
          <c:tx>
            <c:v>statistically derived</c:v>
          </c:tx>
          <c:spPr>
            <a:ln w="25400" cap="rnd">
              <a:noFill/>
              <a:round/>
            </a:ln>
            <a:effectLst/>
          </c:spPr>
          <c:marker>
            <c:symbol val="circle"/>
            <c:size val="5"/>
            <c:spPr>
              <a:solidFill>
                <a:schemeClr val="bg1">
                  <a:lumMod val="65000"/>
                </a:schemeClr>
              </a:solidFill>
              <a:ln w="9525">
                <a:noFill/>
              </a:ln>
              <a:effectLst/>
            </c:spPr>
          </c:marker>
          <c:xVal>
            <c:numRef>
              <c:f>'Medium (analysis)'!$Q$2:$Q$32</c:f>
              <c:numCache>
                <c:formatCode>General</c:formatCode>
                <c:ptCount val="31"/>
                <c:pt idx="0">
                  <c:v>2000</c:v>
                </c:pt>
                <c:pt idx="1">
                  <c:v>2100</c:v>
                </c:pt>
                <c:pt idx="2">
                  <c:v>2200</c:v>
                </c:pt>
                <c:pt idx="3">
                  <c:v>2300</c:v>
                </c:pt>
                <c:pt idx="4">
                  <c:v>2400</c:v>
                </c:pt>
                <c:pt idx="5">
                  <c:v>2500</c:v>
                </c:pt>
                <c:pt idx="6">
                  <c:v>2600</c:v>
                </c:pt>
                <c:pt idx="7">
                  <c:v>2700</c:v>
                </c:pt>
                <c:pt idx="8">
                  <c:v>2800</c:v>
                </c:pt>
                <c:pt idx="9">
                  <c:v>2900</c:v>
                </c:pt>
                <c:pt idx="10">
                  <c:v>3000</c:v>
                </c:pt>
                <c:pt idx="11">
                  <c:v>3100</c:v>
                </c:pt>
                <c:pt idx="12">
                  <c:v>3200</c:v>
                </c:pt>
                <c:pt idx="13">
                  <c:v>3300</c:v>
                </c:pt>
                <c:pt idx="14">
                  <c:v>3400</c:v>
                </c:pt>
                <c:pt idx="15">
                  <c:v>3500</c:v>
                </c:pt>
                <c:pt idx="16">
                  <c:v>3600</c:v>
                </c:pt>
                <c:pt idx="17">
                  <c:v>3700</c:v>
                </c:pt>
                <c:pt idx="18">
                  <c:v>3800</c:v>
                </c:pt>
                <c:pt idx="19">
                  <c:v>3900</c:v>
                </c:pt>
                <c:pt idx="20">
                  <c:v>4000</c:v>
                </c:pt>
                <c:pt idx="21">
                  <c:v>4100</c:v>
                </c:pt>
                <c:pt idx="22">
                  <c:v>4200</c:v>
                </c:pt>
                <c:pt idx="23">
                  <c:v>4300</c:v>
                </c:pt>
                <c:pt idx="24">
                  <c:v>4400</c:v>
                </c:pt>
                <c:pt idx="25">
                  <c:v>4500</c:v>
                </c:pt>
                <c:pt idx="26">
                  <c:v>4600</c:v>
                </c:pt>
                <c:pt idx="27">
                  <c:v>4700</c:v>
                </c:pt>
                <c:pt idx="28">
                  <c:v>4800</c:v>
                </c:pt>
                <c:pt idx="29">
                  <c:v>4900</c:v>
                </c:pt>
                <c:pt idx="30">
                  <c:v>5000</c:v>
                </c:pt>
              </c:numCache>
            </c:numRef>
          </c:xVal>
          <c:yVal>
            <c:numRef>
              <c:f>'Medium (analysis)'!$S$2:$S$32</c:f>
              <c:numCache>
                <c:formatCode>0</c:formatCode>
                <c:ptCount val="31"/>
                <c:pt idx="0">
                  <c:v>7355.8</c:v>
                </c:pt>
                <c:pt idx="1">
                  <c:v>7723.59</c:v>
                </c:pt>
                <c:pt idx="2">
                  <c:v>8091.38</c:v>
                </c:pt>
                <c:pt idx="3">
                  <c:v>8459.17</c:v>
                </c:pt>
                <c:pt idx="4">
                  <c:v>8826.9600000000009</c:v>
                </c:pt>
                <c:pt idx="5">
                  <c:v>9194.75</c:v>
                </c:pt>
                <c:pt idx="6">
                  <c:v>9562.5400000000009</c:v>
                </c:pt>
                <c:pt idx="7">
                  <c:v>9930.33</c:v>
                </c:pt>
                <c:pt idx="8">
                  <c:v>10298.120000000001</c:v>
                </c:pt>
                <c:pt idx="9">
                  <c:v>10665.91</c:v>
                </c:pt>
                <c:pt idx="10">
                  <c:v>11033.7</c:v>
                </c:pt>
                <c:pt idx="11">
                  <c:v>11401.49</c:v>
                </c:pt>
                <c:pt idx="12">
                  <c:v>11769.28</c:v>
                </c:pt>
                <c:pt idx="13">
                  <c:v>12137.07</c:v>
                </c:pt>
                <c:pt idx="14">
                  <c:v>12504.86</c:v>
                </c:pt>
                <c:pt idx="15">
                  <c:v>12872.650000000001</c:v>
                </c:pt>
                <c:pt idx="16">
                  <c:v>13240.44</c:v>
                </c:pt>
                <c:pt idx="17">
                  <c:v>13608.230000000001</c:v>
                </c:pt>
                <c:pt idx="18">
                  <c:v>13976.02</c:v>
                </c:pt>
                <c:pt idx="19">
                  <c:v>14343.810000000001</c:v>
                </c:pt>
                <c:pt idx="20">
                  <c:v>14711.6</c:v>
                </c:pt>
                <c:pt idx="21">
                  <c:v>15079.390000000001</c:v>
                </c:pt>
                <c:pt idx="22">
                  <c:v>15447.18</c:v>
                </c:pt>
                <c:pt idx="23">
                  <c:v>15814.970000000001</c:v>
                </c:pt>
                <c:pt idx="24">
                  <c:v>16182.76</c:v>
                </c:pt>
                <c:pt idx="25">
                  <c:v>16550.55</c:v>
                </c:pt>
                <c:pt idx="26">
                  <c:v>16918.34</c:v>
                </c:pt>
                <c:pt idx="27">
                  <c:v>17286.13</c:v>
                </c:pt>
                <c:pt idx="28">
                  <c:v>17653.920000000002</c:v>
                </c:pt>
                <c:pt idx="29">
                  <c:v>18021.71</c:v>
                </c:pt>
                <c:pt idx="30">
                  <c:v>18389.5</c:v>
                </c:pt>
              </c:numCache>
            </c:numRef>
          </c:yVal>
          <c:smooth val="0"/>
          <c:extLst>
            <c:ext xmlns:c16="http://schemas.microsoft.com/office/drawing/2014/chart" uri="{C3380CC4-5D6E-409C-BE32-E72D297353CC}">
              <c16:uniqueId val="{00000001-8898-42B4-BCAB-25B325479A76}"/>
            </c:ext>
          </c:extLst>
        </c:ser>
        <c:ser>
          <c:idx val="2"/>
          <c:order val="2"/>
          <c:tx>
            <c:v>adjusted Tsiolkovsky</c:v>
          </c:tx>
          <c:spPr>
            <a:ln w="25400" cap="rnd">
              <a:noFill/>
              <a:round/>
            </a:ln>
            <a:effectLst/>
          </c:spPr>
          <c:marker>
            <c:symbol val="circle"/>
            <c:size val="5"/>
            <c:spPr>
              <a:solidFill>
                <a:schemeClr val="accent2"/>
              </a:solidFill>
              <a:ln w="9525">
                <a:noFill/>
              </a:ln>
              <a:effectLst/>
            </c:spPr>
          </c:marker>
          <c:xVal>
            <c:numRef>
              <c:f>'Medium (analysis)'!$Q$2:$Q$32</c:f>
              <c:numCache>
                <c:formatCode>General</c:formatCode>
                <c:ptCount val="31"/>
                <c:pt idx="0">
                  <c:v>2000</c:v>
                </c:pt>
                <c:pt idx="1">
                  <c:v>2100</c:v>
                </c:pt>
                <c:pt idx="2">
                  <c:v>2200</c:v>
                </c:pt>
                <c:pt idx="3">
                  <c:v>2300</c:v>
                </c:pt>
                <c:pt idx="4">
                  <c:v>2400</c:v>
                </c:pt>
                <c:pt idx="5">
                  <c:v>2500</c:v>
                </c:pt>
                <c:pt idx="6">
                  <c:v>2600</c:v>
                </c:pt>
                <c:pt idx="7">
                  <c:v>2700</c:v>
                </c:pt>
                <c:pt idx="8">
                  <c:v>2800</c:v>
                </c:pt>
                <c:pt idx="9">
                  <c:v>2900</c:v>
                </c:pt>
                <c:pt idx="10">
                  <c:v>3000</c:v>
                </c:pt>
                <c:pt idx="11">
                  <c:v>3100</c:v>
                </c:pt>
                <c:pt idx="12">
                  <c:v>3200</c:v>
                </c:pt>
                <c:pt idx="13">
                  <c:v>3300</c:v>
                </c:pt>
                <c:pt idx="14">
                  <c:v>3400</c:v>
                </c:pt>
                <c:pt idx="15">
                  <c:v>3500</c:v>
                </c:pt>
                <c:pt idx="16">
                  <c:v>3600</c:v>
                </c:pt>
                <c:pt idx="17">
                  <c:v>3700</c:v>
                </c:pt>
                <c:pt idx="18">
                  <c:v>3800</c:v>
                </c:pt>
                <c:pt idx="19">
                  <c:v>3900</c:v>
                </c:pt>
                <c:pt idx="20">
                  <c:v>4000</c:v>
                </c:pt>
                <c:pt idx="21">
                  <c:v>4100</c:v>
                </c:pt>
                <c:pt idx="22">
                  <c:v>4200</c:v>
                </c:pt>
                <c:pt idx="23">
                  <c:v>4300</c:v>
                </c:pt>
                <c:pt idx="24">
                  <c:v>4400</c:v>
                </c:pt>
                <c:pt idx="25">
                  <c:v>4500</c:v>
                </c:pt>
                <c:pt idx="26">
                  <c:v>4600</c:v>
                </c:pt>
                <c:pt idx="27">
                  <c:v>4700</c:v>
                </c:pt>
                <c:pt idx="28">
                  <c:v>4800</c:v>
                </c:pt>
                <c:pt idx="29">
                  <c:v>4900</c:v>
                </c:pt>
                <c:pt idx="30">
                  <c:v>5000</c:v>
                </c:pt>
              </c:numCache>
            </c:numRef>
          </c:xVal>
          <c:yVal>
            <c:numRef>
              <c:f>'Medium (analysis)'!$V$2:$V$32</c:f>
              <c:numCache>
                <c:formatCode>0</c:formatCode>
                <c:ptCount val="31"/>
                <c:pt idx="0">
                  <c:v>7385.2548401660079</c:v>
                </c:pt>
                <c:pt idx="1">
                  <c:v>7754.5175821743069</c:v>
                </c:pt>
                <c:pt idx="2">
                  <c:v>8123.7803241826086</c:v>
                </c:pt>
                <c:pt idx="3">
                  <c:v>8493.0430661909086</c:v>
                </c:pt>
                <c:pt idx="4">
                  <c:v>8862.3058081992076</c:v>
                </c:pt>
                <c:pt idx="5">
                  <c:v>9231.5685502075085</c:v>
                </c:pt>
                <c:pt idx="6">
                  <c:v>9600.8312922158075</c:v>
                </c:pt>
                <c:pt idx="7">
                  <c:v>9970.0940342241101</c:v>
                </c:pt>
                <c:pt idx="8">
                  <c:v>10339.356776232411</c:v>
                </c:pt>
                <c:pt idx="9">
                  <c:v>10708.61951824071</c:v>
                </c:pt>
                <c:pt idx="10">
                  <c:v>11077.882260249009</c:v>
                </c:pt>
                <c:pt idx="11">
                  <c:v>11447.14500225731</c:v>
                </c:pt>
                <c:pt idx="12">
                  <c:v>11816.407744265609</c:v>
                </c:pt>
                <c:pt idx="13">
                  <c:v>12185.670486273913</c:v>
                </c:pt>
                <c:pt idx="14">
                  <c:v>12554.933228282212</c:v>
                </c:pt>
                <c:pt idx="15">
                  <c:v>12924.195970290511</c:v>
                </c:pt>
                <c:pt idx="16">
                  <c:v>13293.458712298812</c:v>
                </c:pt>
                <c:pt idx="17">
                  <c:v>13662.721454307111</c:v>
                </c:pt>
                <c:pt idx="18">
                  <c:v>14031.984196315416</c:v>
                </c:pt>
                <c:pt idx="19">
                  <c:v>14401.246938323713</c:v>
                </c:pt>
                <c:pt idx="20">
                  <c:v>14770.509680332016</c:v>
                </c:pt>
                <c:pt idx="21">
                  <c:v>15139.772422340313</c:v>
                </c:pt>
                <c:pt idx="22">
                  <c:v>15509.035164348614</c:v>
                </c:pt>
                <c:pt idx="23">
                  <c:v>15878.297906356913</c:v>
                </c:pt>
                <c:pt idx="24">
                  <c:v>16247.560648365217</c:v>
                </c:pt>
                <c:pt idx="25">
                  <c:v>16616.823390373516</c:v>
                </c:pt>
                <c:pt idx="26">
                  <c:v>16986.086132381817</c:v>
                </c:pt>
                <c:pt idx="27">
                  <c:v>17355.348874390118</c:v>
                </c:pt>
                <c:pt idx="28">
                  <c:v>17724.611616398415</c:v>
                </c:pt>
                <c:pt idx="29">
                  <c:v>18093.874358406716</c:v>
                </c:pt>
                <c:pt idx="30">
                  <c:v>18463.137100415017</c:v>
                </c:pt>
              </c:numCache>
            </c:numRef>
          </c:yVal>
          <c:smooth val="0"/>
          <c:extLst>
            <c:ext xmlns:c16="http://schemas.microsoft.com/office/drawing/2014/chart" uri="{C3380CC4-5D6E-409C-BE32-E72D297353CC}">
              <c16:uniqueId val="{00000002-8898-42B4-BCAB-25B325479A76}"/>
            </c:ext>
          </c:extLst>
        </c:ser>
        <c:dLbls>
          <c:showLegendKey val="0"/>
          <c:showVal val="0"/>
          <c:showCatName val="0"/>
          <c:showSerName val="0"/>
          <c:showPercent val="0"/>
          <c:showBubbleSize val="0"/>
        </c:dLbls>
        <c:axId val="828440048"/>
        <c:axId val="828434800"/>
      </c:scatterChart>
      <c:valAx>
        <c:axId val="8284400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Dry Mass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434800"/>
        <c:crosses val="autoZero"/>
        <c:crossBetween val="midCat"/>
      </c:valAx>
      <c:valAx>
        <c:axId val="828434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Prop 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440048"/>
        <c:crosses val="autoZero"/>
        <c:crossBetween val="midCat"/>
      </c:valAx>
      <c:spPr>
        <a:noFill/>
        <a:ln>
          <a:noFill/>
        </a:ln>
        <a:effectLst/>
      </c:spPr>
    </c:plotArea>
    <c:legend>
      <c:legendPos val="r"/>
      <c:layout>
        <c:manualLayout>
          <c:xMode val="edge"/>
          <c:yMode val="edge"/>
          <c:x val="0.17638342082239719"/>
          <c:y val="0.86892279090113733"/>
          <c:w val="0.64028324584426943"/>
          <c:h val="0.127895158938466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total to prop</c:v>
          </c:tx>
          <c:spPr>
            <a:ln w="25400" cap="rnd">
              <a:noFill/>
              <a:round/>
            </a:ln>
            <a:effectLst/>
          </c:spPr>
          <c:marker>
            <c:symbol val="circle"/>
            <c:size val="5"/>
            <c:spPr>
              <a:solidFill>
                <a:schemeClr val="accent1"/>
              </a:solidFill>
              <a:ln w="9525">
                <a:solidFill>
                  <a:schemeClr val="accent1"/>
                </a:solidFill>
              </a:ln>
              <a:effectLst/>
            </c:spPr>
          </c:marker>
          <c:xVal>
            <c:numRef>
              <c:f>'All Landers'!$D$2:$D$40</c:f>
              <c:numCache>
                <c:formatCode>General</c:formatCode>
                <c:ptCount val="36"/>
                <c:pt idx="0">
                  <c:v>14.6</c:v>
                </c:pt>
                <c:pt idx="1">
                  <c:v>585</c:v>
                </c:pt>
                <c:pt idx="2">
                  <c:v>1538</c:v>
                </c:pt>
                <c:pt idx="3">
                  <c:v>1620</c:v>
                </c:pt>
                <c:pt idx="4">
                  <c:v>462</c:v>
                </c:pt>
                <c:pt idx="5">
                  <c:v>1471</c:v>
                </c:pt>
                <c:pt idx="6">
                  <c:v>1000</c:v>
                </c:pt>
                <c:pt idx="7">
                  <c:v>995.2</c:v>
                </c:pt>
                <c:pt idx="8">
                  <c:v>1026</c:v>
                </c:pt>
                <c:pt idx="9">
                  <c:v>1006</c:v>
                </c:pt>
                <c:pt idx="10">
                  <c:v>1006</c:v>
                </c:pt>
                <c:pt idx="11">
                  <c:v>1039</c:v>
                </c:pt>
                <c:pt idx="12">
                  <c:v>3780</c:v>
                </c:pt>
                <c:pt idx="13">
                  <c:v>3640</c:v>
                </c:pt>
                <c:pt idx="14">
                  <c:v>5750</c:v>
                </c:pt>
                <c:pt idx="15">
                  <c:v>5700</c:v>
                </c:pt>
                <c:pt idx="16">
                  <c:v>3800</c:v>
                </c:pt>
                <c:pt idx="17">
                  <c:v>14916</c:v>
                </c:pt>
                <c:pt idx="18">
                  <c:v>15034</c:v>
                </c:pt>
                <c:pt idx="19">
                  <c:v>16447</c:v>
                </c:pt>
                <c:pt idx="20">
                  <c:v>16447</c:v>
                </c:pt>
                <c:pt idx="21">
                  <c:v>16447</c:v>
                </c:pt>
                <c:pt idx="22">
                  <c:v>15065</c:v>
                </c:pt>
                <c:pt idx="23">
                  <c:v>15103</c:v>
                </c:pt>
                <c:pt idx="24">
                  <c:v>48218</c:v>
                </c:pt>
                <c:pt idx="25">
                  <c:v>42267</c:v>
                </c:pt>
                <c:pt idx="26">
                  <c:v>49972</c:v>
                </c:pt>
                <c:pt idx="27">
                  <c:v>45862</c:v>
                </c:pt>
                <c:pt idx="28">
                  <c:v>54463</c:v>
                </c:pt>
                <c:pt idx="29">
                  <c:v>67326</c:v>
                </c:pt>
                <c:pt idx="30">
                  <c:v>43501</c:v>
                </c:pt>
                <c:pt idx="31">
                  <c:v>60075</c:v>
                </c:pt>
                <c:pt idx="32">
                  <c:v>69298</c:v>
                </c:pt>
                <c:pt idx="33">
                  <c:v>93037</c:v>
                </c:pt>
                <c:pt idx="34">
                  <c:v>93038</c:v>
                </c:pt>
                <c:pt idx="35">
                  <c:v>81911</c:v>
                </c:pt>
              </c:numCache>
            </c:numRef>
          </c:xVal>
          <c:yVal>
            <c:numRef>
              <c:f>'All Landers'!$H$2:$H$40</c:f>
              <c:numCache>
                <c:formatCode>General</c:formatCode>
                <c:ptCount val="36"/>
                <c:pt idx="0">
                  <c:v>13.9</c:v>
                </c:pt>
                <c:pt idx="1">
                  <c:v>435</c:v>
                </c:pt>
                <c:pt idx="2">
                  <c:v>591.20000000000005</c:v>
                </c:pt>
                <c:pt idx="3">
                  <c:v>708</c:v>
                </c:pt>
                <c:pt idx="4">
                  <c:v>276</c:v>
                </c:pt>
                <c:pt idx="5">
                  <c:v>818</c:v>
                </c:pt>
                <c:pt idx="6">
                  <c:v>630</c:v>
                </c:pt>
                <c:pt idx="7">
                  <c:v>667.90000000000009</c:v>
                </c:pt>
                <c:pt idx="8">
                  <c:v>697</c:v>
                </c:pt>
                <c:pt idx="9">
                  <c:v>670</c:v>
                </c:pt>
                <c:pt idx="10">
                  <c:v>673.4</c:v>
                </c:pt>
                <c:pt idx="11">
                  <c:v>700</c:v>
                </c:pt>
                <c:pt idx="12">
                  <c:v>2410</c:v>
                </c:pt>
                <c:pt idx="13">
                  <c:v>2270</c:v>
                </c:pt>
                <c:pt idx="14">
                  <c:v>3350</c:v>
                </c:pt>
                <c:pt idx="15">
                  <c:v>3130</c:v>
                </c:pt>
                <c:pt idx="16">
                  <c:v>1800</c:v>
                </c:pt>
                <c:pt idx="17">
                  <c:v>8318</c:v>
                </c:pt>
                <c:pt idx="18">
                  <c:v>8200</c:v>
                </c:pt>
                <c:pt idx="19">
                  <c:v>9026</c:v>
                </c:pt>
                <c:pt idx="20">
                  <c:v>9026</c:v>
                </c:pt>
                <c:pt idx="21">
                  <c:v>9026</c:v>
                </c:pt>
                <c:pt idx="22">
                  <c:v>8212</c:v>
                </c:pt>
                <c:pt idx="23">
                  <c:v>8248</c:v>
                </c:pt>
                <c:pt idx="24">
                  <c:v>32395</c:v>
                </c:pt>
                <c:pt idx="25">
                  <c:v>23285</c:v>
                </c:pt>
                <c:pt idx="26">
                  <c:v>28044</c:v>
                </c:pt>
                <c:pt idx="27">
                  <c:v>25095</c:v>
                </c:pt>
                <c:pt idx="28">
                  <c:v>30640</c:v>
                </c:pt>
                <c:pt idx="29">
                  <c:v>45427</c:v>
                </c:pt>
                <c:pt idx="30">
                  <c:v>16367</c:v>
                </c:pt>
                <c:pt idx="31">
                  <c:v>25252</c:v>
                </c:pt>
                <c:pt idx="32">
                  <c:v>36399</c:v>
                </c:pt>
                <c:pt idx="33">
                  <c:v>44151</c:v>
                </c:pt>
                <c:pt idx="34">
                  <c:v>44182</c:v>
                </c:pt>
                <c:pt idx="35">
                  <c:v>29713</c:v>
                </c:pt>
              </c:numCache>
            </c:numRef>
          </c:yVal>
          <c:smooth val="0"/>
          <c:extLst>
            <c:ext xmlns:c16="http://schemas.microsoft.com/office/drawing/2014/chart" uri="{C3380CC4-5D6E-409C-BE32-E72D297353CC}">
              <c16:uniqueId val="{00000000-CCD4-4F44-B5D3-8BE873156945}"/>
            </c:ext>
          </c:extLst>
        </c:ser>
        <c:dLbls>
          <c:showLegendKey val="0"/>
          <c:showVal val="0"/>
          <c:showCatName val="0"/>
          <c:showSerName val="0"/>
          <c:showPercent val="0"/>
          <c:showBubbleSize val="0"/>
        </c:dLbls>
        <c:axId val="594892984"/>
        <c:axId val="594893312"/>
      </c:scatterChart>
      <c:valAx>
        <c:axId val="594892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893312"/>
        <c:crosses val="autoZero"/>
        <c:crossBetween val="midCat"/>
      </c:valAx>
      <c:valAx>
        <c:axId val="594893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8929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733702586350624"/>
          <c:y val="0.17171296296296298"/>
          <c:w val="0.78632465132441443"/>
          <c:h val="0.62271617089530473"/>
        </c:manualLayout>
      </c:layout>
      <c:scatterChart>
        <c:scatterStyle val="lineMarker"/>
        <c:varyColors val="0"/>
        <c:ser>
          <c:idx val="0"/>
          <c:order val="0"/>
          <c:tx>
            <c:strRef>
              <c:f>'Medium (analysis)'!$D$1</c:f>
              <c:strCache>
                <c:ptCount val="1"/>
                <c:pt idx="0">
                  <c:v>total mass</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0"/>
            <c:dispRSqr val="1"/>
            <c:dispEq val="1"/>
            <c:trendlineLbl>
              <c:layout>
                <c:manualLayout>
                  <c:x val="-1.7004593175853018E-2"/>
                  <c:y val="-0.2206284631087780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'Medium (analysis)'!$D$2:$D$8</c:f>
              <c:numCache>
                <c:formatCode>General</c:formatCode>
                <c:ptCount val="7"/>
                <c:pt idx="0">
                  <c:v>14916</c:v>
                </c:pt>
                <c:pt idx="1">
                  <c:v>15034</c:v>
                </c:pt>
                <c:pt idx="2">
                  <c:v>16447</c:v>
                </c:pt>
                <c:pt idx="3">
                  <c:v>16447</c:v>
                </c:pt>
                <c:pt idx="4">
                  <c:v>16447</c:v>
                </c:pt>
                <c:pt idx="5">
                  <c:v>15065</c:v>
                </c:pt>
                <c:pt idx="6">
                  <c:v>15103</c:v>
                </c:pt>
              </c:numCache>
            </c:numRef>
          </c:xVal>
          <c:yVal>
            <c:numRef>
              <c:f>'Medium (analysis)'!$E$2:$E$8</c:f>
              <c:numCache>
                <c:formatCode>General</c:formatCode>
                <c:ptCount val="7"/>
                <c:pt idx="0">
                  <c:v>2109</c:v>
                </c:pt>
                <c:pt idx="1">
                  <c:v>2134</c:v>
                </c:pt>
                <c:pt idx="2">
                  <c:v>2626</c:v>
                </c:pt>
                <c:pt idx="3">
                  <c:v>2626</c:v>
                </c:pt>
                <c:pt idx="4">
                  <c:v>2626</c:v>
                </c:pt>
                <c:pt idx="5">
                  <c:v>2034</c:v>
                </c:pt>
                <c:pt idx="6">
                  <c:v>2034</c:v>
                </c:pt>
              </c:numCache>
            </c:numRef>
          </c:yVal>
          <c:smooth val="0"/>
          <c:extLst>
            <c:ext xmlns:c16="http://schemas.microsoft.com/office/drawing/2014/chart" uri="{C3380CC4-5D6E-409C-BE32-E72D297353CC}">
              <c16:uniqueId val="{00000000-96F0-4D0E-BDC0-DBED64B73F21}"/>
            </c:ext>
          </c:extLst>
        </c:ser>
        <c:dLbls>
          <c:showLegendKey val="0"/>
          <c:showVal val="0"/>
          <c:showCatName val="0"/>
          <c:showSerName val="0"/>
          <c:showPercent val="0"/>
          <c:showBubbleSize val="0"/>
        </c:dLbls>
        <c:axId val="635335392"/>
        <c:axId val="635336376"/>
      </c:scatterChart>
      <c:valAx>
        <c:axId val="6353353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Total</a:t>
                </a:r>
                <a:r>
                  <a:rPr lang="en-GB" baseline="0"/>
                  <a:t> Mass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336376"/>
        <c:crosses val="autoZero"/>
        <c:crossBetween val="midCat"/>
      </c:valAx>
      <c:valAx>
        <c:axId val="635336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dry 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3353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dry to payload</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0"/>
            <c:dispRSqr val="1"/>
            <c:dispEq val="1"/>
            <c:trendlineLbl>
              <c:layout>
                <c:manualLayout>
                  <c:x val="-5.6690507436570427E-2"/>
                  <c:y val="-0.3531138815981335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'Large (analysis)'!$E$2:$E$13</c:f>
              <c:numCache>
                <c:formatCode>General</c:formatCode>
                <c:ptCount val="12"/>
                <c:pt idx="0">
                  <c:v>9823</c:v>
                </c:pt>
                <c:pt idx="1">
                  <c:v>9861</c:v>
                </c:pt>
                <c:pt idx="2">
                  <c:v>10426</c:v>
                </c:pt>
                <c:pt idx="3">
                  <c:v>7665</c:v>
                </c:pt>
                <c:pt idx="4">
                  <c:v>9823</c:v>
                </c:pt>
                <c:pt idx="5">
                  <c:v>7899</c:v>
                </c:pt>
                <c:pt idx="6">
                  <c:v>8500</c:v>
                </c:pt>
                <c:pt idx="7">
                  <c:v>9823</c:v>
                </c:pt>
                <c:pt idx="8">
                  <c:v>7899</c:v>
                </c:pt>
                <c:pt idx="9">
                  <c:v>12992</c:v>
                </c:pt>
                <c:pt idx="10">
                  <c:v>12472</c:v>
                </c:pt>
                <c:pt idx="11">
                  <c:v>9726</c:v>
                </c:pt>
              </c:numCache>
            </c:numRef>
          </c:xVal>
          <c:yVal>
            <c:numRef>
              <c:f>'Large (analysis)'!$F$2:$F$13</c:f>
              <c:numCache>
                <c:formatCode>General</c:formatCode>
                <c:ptCount val="12"/>
                <c:pt idx="0">
                  <c:v>6000</c:v>
                </c:pt>
                <c:pt idx="1">
                  <c:v>9121</c:v>
                </c:pt>
                <c:pt idx="2">
                  <c:v>11502</c:v>
                </c:pt>
                <c:pt idx="3">
                  <c:v>13102</c:v>
                </c:pt>
                <c:pt idx="4">
                  <c:v>14000</c:v>
                </c:pt>
                <c:pt idx="5">
                  <c:v>14000</c:v>
                </c:pt>
                <c:pt idx="6">
                  <c:v>18634</c:v>
                </c:pt>
                <c:pt idx="7">
                  <c:v>25000</c:v>
                </c:pt>
                <c:pt idx="8">
                  <c:v>25000</c:v>
                </c:pt>
                <c:pt idx="9">
                  <c:v>35894</c:v>
                </c:pt>
                <c:pt idx="10">
                  <c:v>36384</c:v>
                </c:pt>
                <c:pt idx="11">
                  <c:v>42472</c:v>
                </c:pt>
              </c:numCache>
            </c:numRef>
          </c:yVal>
          <c:smooth val="0"/>
          <c:extLst>
            <c:ext xmlns:c16="http://schemas.microsoft.com/office/drawing/2014/chart" uri="{C3380CC4-5D6E-409C-BE32-E72D297353CC}">
              <c16:uniqueId val="{00000000-5537-4890-9D4B-AB5FC98540F2}"/>
            </c:ext>
          </c:extLst>
        </c:ser>
        <c:dLbls>
          <c:showLegendKey val="0"/>
          <c:showVal val="0"/>
          <c:showCatName val="0"/>
          <c:showSerName val="0"/>
          <c:showPercent val="0"/>
          <c:showBubbleSize val="0"/>
        </c:dLbls>
        <c:axId val="838901896"/>
        <c:axId val="838897304"/>
      </c:scatterChart>
      <c:valAx>
        <c:axId val="838901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897304"/>
        <c:crosses val="autoZero"/>
        <c:crossBetween val="midCat"/>
      </c:valAx>
      <c:valAx>
        <c:axId val="838897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9018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dry to</a:t>
            </a:r>
            <a:r>
              <a:rPr lang="en-GB" baseline="0"/>
              <a:t> prop</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dry to prop</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0"/>
            <c:dispRSqr val="1"/>
            <c:dispEq val="1"/>
            <c:trendlineLbl>
              <c:layout>
                <c:manualLayout>
                  <c:x val="-4.8537620297462815E-2"/>
                  <c:y val="-0.192552493438320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'Large (analysis)'!$E$2:$E$13</c:f>
              <c:numCache>
                <c:formatCode>General</c:formatCode>
                <c:ptCount val="12"/>
                <c:pt idx="0">
                  <c:v>9823</c:v>
                </c:pt>
                <c:pt idx="1">
                  <c:v>9861</c:v>
                </c:pt>
                <c:pt idx="2">
                  <c:v>10426</c:v>
                </c:pt>
                <c:pt idx="3">
                  <c:v>7665</c:v>
                </c:pt>
                <c:pt idx="4">
                  <c:v>9823</c:v>
                </c:pt>
                <c:pt idx="5">
                  <c:v>7899</c:v>
                </c:pt>
                <c:pt idx="6">
                  <c:v>8500</c:v>
                </c:pt>
                <c:pt idx="7">
                  <c:v>9823</c:v>
                </c:pt>
                <c:pt idx="8">
                  <c:v>7899</c:v>
                </c:pt>
                <c:pt idx="9">
                  <c:v>12992</c:v>
                </c:pt>
                <c:pt idx="10">
                  <c:v>12472</c:v>
                </c:pt>
                <c:pt idx="11">
                  <c:v>9726</c:v>
                </c:pt>
              </c:numCache>
            </c:numRef>
          </c:xVal>
          <c:yVal>
            <c:numRef>
              <c:f>'Large (analysis)'!$H$2:$H$13</c:f>
              <c:numCache>
                <c:formatCode>General</c:formatCode>
                <c:ptCount val="12"/>
                <c:pt idx="0">
                  <c:v>32395</c:v>
                </c:pt>
                <c:pt idx="1">
                  <c:v>23285</c:v>
                </c:pt>
                <c:pt idx="2">
                  <c:v>28044</c:v>
                </c:pt>
                <c:pt idx="3">
                  <c:v>25095</c:v>
                </c:pt>
                <c:pt idx="4">
                  <c:v>30640</c:v>
                </c:pt>
                <c:pt idx="5">
                  <c:v>45427</c:v>
                </c:pt>
                <c:pt idx="6">
                  <c:v>16367</c:v>
                </c:pt>
                <c:pt idx="7">
                  <c:v>25252</c:v>
                </c:pt>
                <c:pt idx="8">
                  <c:v>36399</c:v>
                </c:pt>
                <c:pt idx="9">
                  <c:v>44151</c:v>
                </c:pt>
                <c:pt idx="10">
                  <c:v>44182</c:v>
                </c:pt>
                <c:pt idx="11">
                  <c:v>29713</c:v>
                </c:pt>
              </c:numCache>
            </c:numRef>
          </c:yVal>
          <c:smooth val="0"/>
          <c:extLst>
            <c:ext xmlns:c16="http://schemas.microsoft.com/office/drawing/2014/chart" uri="{C3380CC4-5D6E-409C-BE32-E72D297353CC}">
              <c16:uniqueId val="{00000000-6D74-4EAE-984D-4A34590186C0}"/>
            </c:ext>
          </c:extLst>
        </c:ser>
        <c:dLbls>
          <c:showLegendKey val="0"/>
          <c:showVal val="0"/>
          <c:showCatName val="0"/>
          <c:showSerName val="0"/>
          <c:showPercent val="0"/>
          <c:showBubbleSize val="0"/>
        </c:dLbls>
        <c:axId val="838901896"/>
        <c:axId val="838897304"/>
      </c:scatterChart>
      <c:valAx>
        <c:axId val="838901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897304"/>
        <c:crosses val="autoZero"/>
        <c:crossBetween val="midCat"/>
      </c:valAx>
      <c:valAx>
        <c:axId val="838897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9018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inert to prop</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0"/>
            <c:dispRSqr val="1"/>
            <c:dispEq val="1"/>
            <c:trendlineLbl>
              <c:layout>
                <c:manualLayout>
                  <c:x val="8.3293963254593168E-3"/>
                  <c:y val="-0.2321285360163312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'Large (analysis)'!$I$2:$I$13</c:f>
              <c:numCache>
                <c:formatCode>General</c:formatCode>
                <c:ptCount val="12"/>
                <c:pt idx="0">
                  <c:v>15823</c:v>
                </c:pt>
                <c:pt idx="1">
                  <c:v>18982</c:v>
                </c:pt>
                <c:pt idx="2">
                  <c:v>21928</c:v>
                </c:pt>
                <c:pt idx="3">
                  <c:v>20767</c:v>
                </c:pt>
                <c:pt idx="4">
                  <c:v>23823</c:v>
                </c:pt>
                <c:pt idx="5">
                  <c:v>21899</c:v>
                </c:pt>
                <c:pt idx="6">
                  <c:v>27134</c:v>
                </c:pt>
                <c:pt idx="7">
                  <c:v>34823</c:v>
                </c:pt>
                <c:pt idx="8">
                  <c:v>32899</c:v>
                </c:pt>
                <c:pt idx="9">
                  <c:v>48886</c:v>
                </c:pt>
                <c:pt idx="10">
                  <c:v>48856</c:v>
                </c:pt>
                <c:pt idx="11">
                  <c:v>52198</c:v>
                </c:pt>
              </c:numCache>
            </c:numRef>
          </c:xVal>
          <c:yVal>
            <c:numRef>
              <c:f>'Large (analysis)'!$H$2:$H$13</c:f>
              <c:numCache>
                <c:formatCode>General</c:formatCode>
                <c:ptCount val="12"/>
                <c:pt idx="0">
                  <c:v>32395</c:v>
                </c:pt>
                <c:pt idx="1">
                  <c:v>23285</c:v>
                </c:pt>
                <c:pt idx="2">
                  <c:v>28044</c:v>
                </c:pt>
                <c:pt idx="3">
                  <c:v>25095</c:v>
                </c:pt>
                <c:pt idx="4">
                  <c:v>30640</c:v>
                </c:pt>
                <c:pt idx="5">
                  <c:v>45427</c:v>
                </c:pt>
                <c:pt idx="6">
                  <c:v>16367</c:v>
                </c:pt>
                <c:pt idx="7">
                  <c:v>25252</c:v>
                </c:pt>
                <c:pt idx="8">
                  <c:v>36399</c:v>
                </c:pt>
                <c:pt idx="9">
                  <c:v>44151</c:v>
                </c:pt>
                <c:pt idx="10">
                  <c:v>44182</c:v>
                </c:pt>
                <c:pt idx="11">
                  <c:v>29713</c:v>
                </c:pt>
              </c:numCache>
            </c:numRef>
          </c:yVal>
          <c:smooth val="0"/>
          <c:extLst>
            <c:ext xmlns:c16="http://schemas.microsoft.com/office/drawing/2014/chart" uri="{C3380CC4-5D6E-409C-BE32-E72D297353CC}">
              <c16:uniqueId val="{00000001-74C4-4293-BDDD-8B97079FFCB9}"/>
            </c:ext>
          </c:extLst>
        </c:ser>
        <c:dLbls>
          <c:showLegendKey val="0"/>
          <c:showVal val="0"/>
          <c:showCatName val="0"/>
          <c:showSerName val="0"/>
          <c:showPercent val="0"/>
          <c:showBubbleSize val="0"/>
        </c:dLbls>
        <c:axId val="838595312"/>
        <c:axId val="838594984"/>
      </c:scatterChart>
      <c:valAx>
        <c:axId val="838595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94984"/>
        <c:crosses val="autoZero"/>
        <c:crossBetween val="midCat"/>
      </c:valAx>
      <c:valAx>
        <c:axId val="838594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953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RMS error</c:v>
          </c:tx>
          <c:spPr>
            <a:ln w="19050" cap="rnd">
              <a:solidFill>
                <a:schemeClr val="accent1"/>
              </a:solidFill>
              <a:round/>
            </a:ln>
            <a:effectLst/>
          </c:spPr>
          <c:marker>
            <c:symbol val="none"/>
          </c:marker>
          <c:xVal>
            <c:numRef>
              <c:f>'Large (analysis)'!$AA$2:$AA$10</c:f>
              <c:numCache>
                <c:formatCode>General</c:formatCode>
                <c:ptCount val="9"/>
                <c:pt idx="0" formatCode="0.00">
                  <c:v>1</c:v>
                </c:pt>
                <c:pt idx="1">
                  <c:v>0.99</c:v>
                </c:pt>
                <c:pt idx="2">
                  <c:v>0.98</c:v>
                </c:pt>
                <c:pt idx="3">
                  <c:v>0.97</c:v>
                </c:pt>
                <c:pt idx="4">
                  <c:v>0.96</c:v>
                </c:pt>
                <c:pt idx="5">
                  <c:v>0.95</c:v>
                </c:pt>
                <c:pt idx="6">
                  <c:v>0.94</c:v>
                </c:pt>
                <c:pt idx="7">
                  <c:v>0.93</c:v>
                </c:pt>
                <c:pt idx="8">
                  <c:v>0.92</c:v>
                </c:pt>
              </c:numCache>
            </c:numRef>
          </c:xVal>
          <c:yVal>
            <c:numRef>
              <c:f>'Large (analysis)'!$AB$2:$AB$10</c:f>
              <c:numCache>
                <c:formatCode>0.00%</c:formatCode>
                <c:ptCount val="9"/>
                <c:pt idx="0">
                  <c:v>5.2999999999999999E-2</c:v>
                </c:pt>
                <c:pt idx="1">
                  <c:v>4.2999999999999997E-2</c:v>
                </c:pt>
                <c:pt idx="2">
                  <c:v>3.2000000000000001E-2</c:v>
                </c:pt>
                <c:pt idx="3">
                  <c:v>2.1000000000000001E-2</c:v>
                </c:pt>
                <c:pt idx="4">
                  <c:v>1.0999999999999999E-2</c:v>
                </c:pt>
                <c:pt idx="5">
                  <c:v>0</c:v>
                </c:pt>
                <c:pt idx="6">
                  <c:v>0.01</c:v>
                </c:pt>
                <c:pt idx="7">
                  <c:v>2.1000000000000001E-2</c:v>
                </c:pt>
                <c:pt idx="8">
                  <c:v>3.1E-2</c:v>
                </c:pt>
              </c:numCache>
            </c:numRef>
          </c:yVal>
          <c:smooth val="0"/>
          <c:extLst>
            <c:ext xmlns:c16="http://schemas.microsoft.com/office/drawing/2014/chart" uri="{C3380CC4-5D6E-409C-BE32-E72D297353CC}">
              <c16:uniqueId val="{00000000-3DA9-41FD-912B-E02265F47A65}"/>
            </c:ext>
          </c:extLst>
        </c:ser>
        <c:dLbls>
          <c:showLegendKey val="0"/>
          <c:showVal val="0"/>
          <c:showCatName val="0"/>
          <c:showSerName val="0"/>
          <c:showPercent val="0"/>
          <c:showBubbleSize val="0"/>
        </c:dLbls>
        <c:axId val="827952856"/>
        <c:axId val="827953840"/>
      </c:scatterChart>
      <c:valAx>
        <c:axId val="8279528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953840"/>
        <c:crosses val="autoZero"/>
        <c:crossBetween val="midCat"/>
      </c:valAx>
      <c:valAx>
        <c:axId val="827953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RMS Error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9528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Prop</a:t>
            </a:r>
            <a:r>
              <a:rPr lang="en-GB" baseline="0"/>
              <a:t> mass sizing</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348381452318461"/>
          <c:y val="0.17171296296296296"/>
          <c:w val="0.76470516185476811"/>
          <c:h val="0.53938283756197136"/>
        </c:manualLayout>
      </c:layout>
      <c:scatterChart>
        <c:scatterStyle val="lineMarker"/>
        <c:varyColors val="0"/>
        <c:ser>
          <c:idx val="0"/>
          <c:order val="0"/>
          <c:tx>
            <c:v>prop sizing accuracy</c:v>
          </c:tx>
          <c:spPr>
            <a:ln w="25400" cap="rnd">
              <a:noFill/>
              <a:round/>
            </a:ln>
            <a:effectLst/>
          </c:spPr>
          <c:marker>
            <c:symbol val="circle"/>
            <c:size val="5"/>
            <c:spPr>
              <a:solidFill>
                <a:schemeClr val="accent1"/>
              </a:solidFill>
              <a:ln w="9525">
                <a:solidFill>
                  <a:schemeClr val="accent1"/>
                </a:solidFill>
              </a:ln>
              <a:effectLst/>
            </c:spPr>
          </c:marker>
          <c:xVal>
            <c:numRef>
              <c:f>'Large (analysis)'!$S$2:$S$18</c:f>
              <c:numCache>
                <c:formatCode>General</c:formatCode>
                <c:ptCount val="17"/>
                <c:pt idx="0">
                  <c:v>5000</c:v>
                </c:pt>
                <c:pt idx="1">
                  <c:v>5500</c:v>
                </c:pt>
                <c:pt idx="2">
                  <c:v>6000</c:v>
                </c:pt>
                <c:pt idx="3">
                  <c:v>6500</c:v>
                </c:pt>
                <c:pt idx="4">
                  <c:v>7000</c:v>
                </c:pt>
                <c:pt idx="5">
                  <c:v>7500</c:v>
                </c:pt>
                <c:pt idx="6">
                  <c:v>8000</c:v>
                </c:pt>
                <c:pt idx="7">
                  <c:v>8500</c:v>
                </c:pt>
                <c:pt idx="8">
                  <c:v>9000</c:v>
                </c:pt>
                <c:pt idx="9">
                  <c:v>9500</c:v>
                </c:pt>
                <c:pt idx="10">
                  <c:v>10000</c:v>
                </c:pt>
                <c:pt idx="11">
                  <c:v>10500</c:v>
                </c:pt>
                <c:pt idx="12">
                  <c:v>11000</c:v>
                </c:pt>
                <c:pt idx="13">
                  <c:v>11500</c:v>
                </c:pt>
                <c:pt idx="14">
                  <c:v>12000</c:v>
                </c:pt>
                <c:pt idx="15">
                  <c:v>12500</c:v>
                </c:pt>
                <c:pt idx="16">
                  <c:v>13000</c:v>
                </c:pt>
              </c:numCache>
            </c:numRef>
          </c:xVal>
          <c:yVal>
            <c:numRef>
              <c:f>'Large (analysis)'!$U$2:$U$18</c:f>
              <c:numCache>
                <c:formatCode>0</c:formatCode>
                <c:ptCount val="17"/>
                <c:pt idx="0">
                  <c:v>16155</c:v>
                </c:pt>
                <c:pt idx="1">
                  <c:v>17770.5</c:v>
                </c:pt>
                <c:pt idx="2">
                  <c:v>19386</c:v>
                </c:pt>
                <c:pt idx="3">
                  <c:v>21001.5</c:v>
                </c:pt>
                <c:pt idx="4">
                  <c:v>22617</c:v>
                </c:pt>
                <c:pt idx="5">
                  <c:v>24232.5</c:v>
                </c:pt>
                <c:pt idx="6">
                  <c:v>25848</c:v>
                </c:pt>
                <c:pt idx="7">
                  <c:v>27463.5</c:v>
                </c:pt>
                <c:pt idx="8">
                  <c:v>29079</c:v>
                </c:pt>
                <c:pt idx="9">
                  <c:v>30694.5</c:v>
                </c:pt>
                <c:pt idx="10">
                  <c:v>32310</c:v>
                </c:pt>
                <c:pt idx="11">
                  <c:v>33925.5</c:v>
                </c:pt>
                <c:pt idx="12">
                  <c:v>35541</c:v>
                </c:pt>
                <c:pt idx="13">
                  <c:v>37156.5</c:v>
                </c:pt>
                <c:pt idx="14">
                  <c:v>38772</c:v>
                </c:pt>
                <c:pt idx="15">
                  <c:v>40387.5</c:v>
                </c:pt>
                <c:pt idx="16">
                  <c:v>42003</c:v>
                </c:pt>
              </c:numCache>
            </c:numRef>
          </c:yVal>
          <c:smooth val="0"/>
          <c:extLst>
            <c:ext xmlns:c16="http://schemas.microsoft.com/office/drawing/2014/chart" uri="{C3380CC4-5D6E-409C-BE32-E72D297353CC}">
              <c16:uniqueId val="{00000000-5592-450E-9C16-DB4741267ED6}"/>
            </c:ext>
          </c:extLst>
        </c:ser>
        <c:ser>
          <c:idx val="1"/>
          <c:order val="1"/>
          <c:tx>
            <c:v>real examples</c:v>
          </c:tx>
          <c:spPr>
            <a:ln w="25400" cap="rnd">
              <a:noFill/>
              <a:round/>
            </a:ln>
            <a:effectLst/>
          </c:spPr>
          <c:marker>
            <c:symbol val="circle"/>
            <c:size val="5"/>
            <c:spPr>
              <a:solidFill>
                <a:schemeClr val="accent2"/>
              </a:solidFill>
              <a:ln w="9525">
                <a:solidFill>
                  <a:schemeClr val="accent2"/>
                </a:solidFill>
              </a:ln>
              <a:effectLst/>
            </c:spPr>
          </c:marker>
          <c:xVal>
            <c:numRef>
              <c:f>'Large (analysis)'!$E$2:$E$13</c:f>
              <c:numCache>
                <c:formatCode>General</c:formatCode>
                <c:ptCount val="12"/>
                <c:pt idx="0">
                  <c:v>9823</c:v>
                </c:pt>
                <c:pt idx="1">
                  <c:v>9861</c:v>
                </c:pt>
                <c:pt idx="2">
                  <c:v>10426</c:v>
                </c:pt>
                <c:pt idx="3">
                  <c:v>7665</c:v>
                </c:pt>
                <c:pt idx="4">
                  <c:v>9823</c:v>
                </c:pt>
                <c:pt idx="5">
                  <c:v>7899</c:v>
                </c:pt>
                <c:pt idx="6">
                  <c:v>8500</c:v>
                </c:pt>
                <c:pt idx="7">
                  <c:v>9823</c:v>
                </c:pt>
                <c:pt idx="8">
                  <c:v>7899</c:v>
                </c:pt>
                <c:pt idx="9">
                  <c:v>12992</c:v>
                </c:pt>
                <c:pt idx="10">
                  <c:v>12472</c:v>
                </c:pt>
                <c:pt idx="11">
                  <c:v>9726</c:v>
                </c:pt>
              </c:numCache>
            </c:numRef>
          </c:xVal>
          <c:yVal>
            <c:numRef>
              <c:f>'Large (analysis)'!$H$2:$H$13</c:f>
              <c:numCache>
                <c:formatCode>General</c:formatCode>
                <c:ptCount val="12"/>
                <c:pt idx="0">
                  <c:v>32395</c:v>
                </c:pt>
                <c:pt idx="1">
                  <c:v>23285</c:v>
                </c:pt>
                <c:pt idx="2">
                  <c:v>28044</c:v>
                </c:pt>
                <c:pt idx="3">
                  <c:v>25095</c:v>
                </c:pt>
                <c:pt idx="4">
                  <c:v>30640</c:v>
                </c:pt>
                <c:pt idx="5">
                  <c:v>45427</c:v>
                </c:pt>
                <c:pt idx="6">
                  <c:v>16367</c:v>
                </c:pt>
                <c:pt idx="7">
                  <c:v>25252</c:v>
                </c:pt>
                <c:pt idx="8">
                  <c:v>36399</c:v>
                </c:pt>
                <c:pt idx="9">
                  <c:v>44151</c:v>
                </c:pt>
                <c:pt idx="10">
                  <c:v>44182</c:v>
                </c:pt>
                <c:pt idx="11">
                  <c:v>29713</c:v>
                </c:pt>
              </c:numCache>
            </c:numRef>
          </c:yVal>
          <c:smooth val="0"/>
          <c:extLst>
            <c:ext xmlns:c16="http://schemas.microsoft.com/office/drawing/2014/chart" uri="{C3380CC4-5D6E-409C-BE32-E72D297353CC}">
              <c16:uniqueId val="{00000001-5592-450E-9C16-DB4741267ED6}"/>
            </c:ext>
          </c:extLst>
        </c:ser>
        <c:ser>
          <c:idx val="2"/>
          <c:order val="2"/>
          <c:tx>
            <c:v>Tsiolkovsky</c:v>
          </c:tx>
          <c:spPr>
            <a:ln w="25400" cap="rnd">
              <a:noFill/>
              <a:round/>
            </a:ln>
            <a:effectLst/>
          </c:spPr>
          <c:marker>
            <c:symbol val="circle"/>
            <c:size val="5"/>
            <c:spPr>
              <a:solidFill>
                <a:schemeClr val="accent3"/>
              </a:solidFill>
              <a:ln w="9525">
                <a:solidFill>
                  <a:schemeClr val="accent3"/>
                </a:solidFill>
              </a:ln>
              <a:effectLst/>
            </c:spPr>
          </c:marker>
          <c:xVal>
            <c:numRef>
              <c:f>'Large (analysis)'!$S$2:$S$18</c:f>
              <c:numCache>
                <c:formatCode>General</c:formatCode>
                <c:ptCount val="17"/>
                <c:pt idx="0">
                  <c:v>5000</c:v>
                </c:pt>
                <c:pt idx="1">
                  <c:v>5500</c:v>
                </c:pt>
                <c:pt idx="2">
                  <c:v>6000</c:v>
                </c:pt>
                <c:pt idx="3">
                  <c:v>6500</c:v>
                </c:pt>
                <c:pt idx="4">
                  <c:v>7000</c:v>
                </c:pt>
                <c:pt idx="5">
                  <c:v>7500</c:v>
                </c:pt>
                <c:pt idx="6">
                  <c:v>8000</c:v>
                </c:pt>
                <c:pt idx="7">
                  <c:v>8500</c:v>
                </c:pt>
                <c:pt idx="8">
                  <c:v>9000</c:v>
                </c:pt>
                <c:pt idx="9">
                  <c:v>9500</c:v>
                </c:pt>
                <c:pt idx="10">
                  <c:v>10000</c:v>
                </c:pt>
                <c:pt idx="11">
                  <c:v>10500</c:v>
                </c:pt>
                <c:pt idx="12">
                  <c:v>11000</c:v>
                </c:pt>
                <c:pt idx="13">
                  <c:v>11500</c:v>
                </c:pt>
                <c:pt idx="14">
                  <c:v>12000</c:v>
                </c:pt>
                <c:pt idx="15">
                  <c:v>12500</c:v>
                </c:pt>
                <c:pt idx="16">
                  <c:v>13000</c:v>
                </c:pt>
              </c:numCache>
            </c:numRef>
          </c:xVal>
          <c:yVal>
            <c:numRef>
              <c:f>'Large (analysis)'!$V$2:$V$18</c:f>
              <c:numCache>
                <c:formatCode>0</c:formatCode>
                <c:ptCount val="17"/>
                <c:pt idx="0">
                  <c:v>17011.947288085343</c:v>
                </c:pt>
                <c:pt idx="1">
                  <c:v>18713.142016893871</c:v>
                </c:pt>
                <c:pt idx="2">
                  <c:v>20414.336745702414</c:v>
                </c:pt>
                <c:pt idx="3">
                  <c:v>22115.531474510943</c:v>
                </c:pt>
                <c:pt idx="4">
                  <c:v>23816.726203319482</c:v>
                </c:pt>
                <c:pt idx="5">
                  <c:v>25517.920932128014</c:v>
                </c:pt>
                <c:pt idx="6">
                  <c:v>27219.115660936543</c:v>
                </c:pt>
                <c:pt idx="7">
                  <c:v>28920.310389745082</c:v>
                </c:pt>
                <c:pt idx="8">
                  <c:v>30621.505118553614</c:v>
                </c:pt>
                <c:pt idx="9">
                  <c:v>32322.699847362153</c:v>
                </c:pt>
                <c:pt idx="10">
                  <c:v>34023.894576170685</c:v>
                </c:pt>
                <c:pt idx="11">
                  <c:v>35725.089304979221</c:v>
                </c:pt>
                <c:pt idx="12">
                  <c:v>37426.284033787742</c:v>
                </c:pt>
                <c:pt idx="13">
                  <c:v>39127.478762596285</c:v>
                </c:pt>
                <c:pt idx="14">
                  <c:v>40828.673491404828</c:v>
                </c:pt>
                <c:pt idx="15">
                  <c:v>42529.868220213364</c:v>
                </c:pt>
                <c:pt idx="16">
                  <c:v>44231.062949021885</c:v>
                </c:pt>
              </c:numCache>
            </c:numRef>
          </c:yVal>
          <c:smooth val="0"/>
          <c:extLst>
            <c:ext xmlns:c16="http://schemas.microsoft.com/office/drawing/2014/chart" uri="{C3380CC4-5D6E-409C-BE32-E72D297353CC}">
              <c16:uniqueId val="{00000002-5592-450E-9C16-DB4741267ED6}"/>
            </c:ext>
          </c:extLst>
        </c:ser>
        <c:dLbls>
          <c:showLegendKey val="0"/>
          <c:showVal val="0"/>
          <c:showCatName val="0"/>
          <c:showSerName val="0"/>
          <c:showPercent val="0"/>
          <c:showBubbleSize val="0"/>
        </c:dLbls>
        <c:axId val="579021984"/>
        <c:axId val="579022312"/>
      </c:scatterChart>
      <c:valAx>
        <c:axId val="5790219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dry mass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022312"/>
        <c:crosses val="autoZero"/>
        <c:crossBetween val="midCat"/>
      </c:valAx>
      <c:valAx>
        <c:axId val="579022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porop</a:t>
                </a:r>
                <a:r>
                  <a:rPr lang="en-GB" baseline="0"/>
                  <a:t> mass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021984"/>
        <c:crosses val="autoZero"/>
        <c:crossBetween val="midCat"/>
      </c:valAx>
      <c:spPr>
        <a:noFill/>
        <a:ln>
          <a:noFill/>
        </a:ln>
        <a:effectLst/>
      </c:spPr>
    </c:plotArea>
    <c:legend>
      <c:legendPos val="r"/>
      <c:layout>
        <c:manualLayout>
          <c:xMode val="edge"/>
          <c:yMode val="edge"/>
          <c:x val="0.11818897637795275"/>
          <c:y val="0.85524205307669876"/>
          <c:w val="0.74292213473315838"/>
          <c:h val="0.137154418197725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Prop</a:t>
            </a:r>
            <a:r>
              <a:rPr lang="en-GB" baseline="0"/>
              <a:t> mass sizing</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959492563429572"/>
          <c:y val="0.16245370370370371"/>
          <c:w val="0.77429396325459321"/>
          <c:h val="0.56716061533974915"/>
        </c:manualLayout>
      </c:layout>
      <c:scatterChart>
        <c:scatterStyle val="lineMarker"/>
        <c:varyColors val="0"/>
        <c:ser>
          <c:idx val="0"/>
          <c:order val="0"/>
          <c:tx>
            <c:v>prop sizing accuracy</c:v>
          </c:tx>
          <c:spPr>
            <a:ln w="25400" cap="rnd">
              <a:noFill/>
              <a:round/>
            </a:ln>
            <a:effectLst/>
          </c:spPr>
          <c:marker>
            <c:symbol val="circle"/>
            <c:size val="5"/>
            <c:spPr>
              <a:solidFill>
                <a:schemeClr val="accent1"/>
              </a:solidFill>
              <a:ln w="9525">
                <a:solidFill>
                  <a:schemeClr val="accent1"/>
                </a:solidFill>
              </a:ln>
              <a:effectLst/>
            </c:spPr>
          </c:marker>
          <c:xVal>
            <c:numRef>
              <c:f>'Large (analysis)'!$S$2:$S$18</c:f>
              <c:numCache>
                <c:formatCode>General</c:formatCode>
                <c:ptCount val="17"/>
                <c:pt idx="0">
                  <c:v>5000</c:v>
                </c:pt>
                <c:pt idx="1">
                  <c:v>5500</c:v>
                </c:pt>
                <c:pt idx="2">
                  <c:v>6000</c:v>
                </c:pt>
                <c:pt idx="3">
                  <c:v>6500</c:v>
                </c:pt>
                <c:pt idx="4">
                  <c:v>7000</c:v>
                </c:pt>
                <c:pt idx="5">
                  <c:v>7500</c:v>
                </c:pt>
                <c:pt idx="6">
                  <c:v>8000</c:v>
                </c:pt>
                <c:pt idx="7">
                  <c:v>8500</c:v>
                </c:pt>
                <c:pt idx="8">
                  <c:v>9000</c:v>
                </c:pt>
                <c:pt idx="9">
                  <c:v>9500</c:v>
                </c:pt>
                <c:pt idx="10">
                  <c:v>10000</c:v>
                </c:pt>
                <c:pt idx="11">
                  <c:v>10500</c:v>
                </c:pt>
                <c:pt idx="12">
                  <c:v>11000</c:v>
                </c:pt>
                <c:pt idx="13">
                  <c:v>11500</c:v>
                </c:pt>
                <c:pt idx="14">
                  <c:v>12000</c:v>
                </c:pt>
                <c:pt idx="15">
                  <c:v>12500</c:v>
                </c:pt>
                <c:pt idx="16">
                  <c:v>13000</c:v>
                </c:pt>
              </c:numCache>
            </c:numRef>
          </c:xVal>
          <c:yVal>
            <c:numRef>
              <c:f>'Large (analysis)'!$U$2:$U$18</c:f>
              <c:numCache>
                <c:formatCode>0</c:formatCode>
                <c:ptCount val="17"/>
                <c:pt idx="0">
                  <c:v>16155</c:v>
                </c:pt>
                <c:pt idx="1">
                  <c:v>17770.5</c:v>
                </c:pt>
                <c:pt idx="2">
                  <c:v>19386</c:v>
                </c:pt>
                <c:pt idx="3">
                  <c:v>21001.5</c:v>
                </c:pt>
                <c:pt idx="4">
                  <c:v>22617</c:v>
                </c:pt>
                <c:pt idx="5">
                  <c:v>24232.5</c:v>
                </c:pt>
                <c:pt idx="6">
                  <c:v>25848</c:v>
                </c:pt>
                <c:pt idx="7">
                  <c:v>27463.5</c:v>
                </c:pt>
                <c:pt idx="8">
                  <c:v>29079</c:v>
                </c:pt>
                <c:pt idx="9">
                  <c:v>30694.5</c:v>
                </c:pt>
                <c:pt idx="10">
                  <c:v>32310</c:v>
                </c:pt>
                <c:pt idx="11">
                  <c:v>33925.5</c:v>
                </c:pt>
                <c:pt idx="12">
                  <c:v>35541</c:v>
                </c:pt>
                <c:pt idx="13">
                  <c:v>37156.5</c:v>
                </c:pt>
                <c:pt idx="14">
                  <c:v>38772</c:v>
                </c:pt>
                <c:pt idx="15">
                  <c:v>40387.5</c:v>
                </c:pt>
                <c:pt idx="16">
                  <c:v>42003</c:v>
                </c:pt>
              </c:numCache>
            </c:numRef>
          </c:yVal>
          <c:smooth val="0"/>
          <c:extLst>
            <c:ext xmlns:c16="http://schemas.microsoft.com/office/drawing/2014/chart" uri="{C3380CC4-5D6E-409C-BE32-E72D297353CC}">
              <c16:uniqueId val="{00000000-256E-4E70-816D-7AE5258D00F8}"/>
            </c:ext>
          </c:extLst>
        </c:ser>
        <c:ser>
          <c:idx val="1"/>
          <c:order val="1"/>
          <c:tx>
            <c:v>real examples</c:v>
          </c:tx>
          <c:spPr>
            <a:ln w="25400" cap="rnd">
              <a:noFill/>
              <a:round/>
            </a:ln>
            <a:effectLst/>
          </c:spPr>
          <c:marker>
            <c:symbol val="circle"/>
            <c:size val="5"/>
            <c:spPr>
              <a:solidFill>
                <a:schemeClr val="accent2"/>
              </a:solidFill>
              <a:ln w="9525">
                <a:solidFill>
                  <a:schemeClr val="accent2"/>
                </a:solidFill>
              </a:ln>
              <a:effectLst/>
            </c:spPr>
          </c:marker>
          <c:xVal>
            <c:numRef>
              <c:f>'Large (analysis)'!$E$2:$E$13</c:f>
              <c:numCache>
                <c:formatCode>General</c:formatCode>
                <c:ptCount val="12"/>
                <c:pt idx="0">
                  <c:v>9823</c:v>
                </c:pt>
                <c:pt idx="1">
                  <c:v>9861</c:v>
                </c:pt>
                <c:pt idx="2">
                  <c:v>10426</c:v>
                </c:pt>
                <c:pt idx="3">
                  <c:v>7665</c:v>
                </c:pt>
                <c:pt idx="4">
                  <c:v>9823</c:v>
                </c:pt>
                <c:pt idx="5">
                  <c:v>7899</c:v>
                </c:pt>
                <c:pt idx="6">
                  <c:v>8500</c:v>
                </c:pt>
                <c:pt idx="7">
                  <c:v>9823</c:v>
                </c:pt>
                <c:pt idx="8">
                  <c:v>7899</c:v>
                </c:pt>
                <c:pt idx="9">
                  <c:v>12992</c:v>
                </c:pt>
                <c:pt idx="10">
                  <c:v>12472</c:v>
                </c:pt>
                <c:pt idx="11">
                  <c:v>9726</c:v>
                </c:pt>
              </c:numCache>
            </c:numRef>
          </c:xVal>
          <c:yVal>
            <c:numRef>
              <c:f>'Large (analysis)'!$H$2:$H$13</c:f>
              <c:numCache>
                <c:formatCode>General</c:formatCode>
                <c:ptCount val="12"/>
                <c:pt idx="0">
                  <c:v>32395</c:v>
                </c:pt>
                <c:pt idx="1">
                  <c:v>23285</c:v>
                </c:pt>
                <c:pt idx="2">
                  <c:v>28044</c:v>
                </c:pt>
                <c:pt idx="3">
                  <c:v>25095</c:v>
                </c:pt>
                <c:pt idx="4">
                  <c:v>30640</c:v>
                </c:pt>
                <c:pt idx="5">
                  <c:v>45427</c:v>
                </c:pt>
                <c:pt idx="6">
                  <c:v>16367</c:v>
                </c:pt>
                <c:pt idx="7">
                  <c:v>25252</c:v>
                </c:pt>
                <c:pt idx="8">
                  <c:v>36399</c:v>
                </c:pt>
                <c:pt idx="9">
                  <c:v>44151</c:v>
                </c:pt>
                <c:pt idx="10">
                  <c:v>44182</c:v>
                </c:pt>
                <c:pt idx="11">
                  <c:v>29713</c:v>
                </c:pt>
              </c:numCache>
            </c:numRef>
          </c:yVal>
          <c:smooth val="0"/>
          <c:extLst>
            <c:ext xmlns:c16="http://schemas.microsoft.com/office/drawing/2014/chart" uri="{C3380CC4-5D6E-409C-BE32-E72D297353CC}">
              <c16:uniqueId val="{00000001-256E-4E70-816D-7AE5258D00F8}"/>
            </c:ext>
          </c:extLst>
        </c:ser>
        <c:ser>
          <c:idx val="2"/>
          <c:order val="2"/>
          <c:tx>
            <c:v>Tsiolkovsky</c:v>
          </c:tx>
          <c:spPr>
            <a:ln w="25400" cap="rnd">
              <a:noFill/>
              <a:round/>
            </a:ln>
            <a:effectLst/>
          </c:spPr>
          <c:marker>
            <c:symbol val="circle"/>
            <c:size val="5"/>
            <c:spPr>
              <a:solidFill>
                <a:schemeClr val="accent3"/>
              </a:solidFill>
              <a:ln w="9525">
                <a:solidFill>
                  <a:schemeClr val="accent3"/>
                </a:solidFill>
              </a:ln>
              <a:effectLst/>
            </c:spPr>
          </c:marker>
          <c:xVal>
            <c:numRef>
              <c:f>'Large (analysis)'!$S$2:$S$18</c:f>
              <c:numCache>
                <c:formatCode>General</c:formatCode>
                <c:ptCount val="17"/>
                <c:pt idx="0">
                  <c:v>5000</c:v>
                </c:pt>
                <c:pt idx="1">
                  <c:v>5500</c:v>
                </c:pt>
                <c:pt idx="2">
                  <c:v>6000</c:v>
                </c:pt>
                <c:pt idx="3">
                  <c:v>6500</c:v>
                </c:pt>
                <c:pt idx="4">
                  <c:v>7000</c:v>
                </c:pt>
                <c:pt idx="5">
                  <c:v>7500</c:v>
                </c:pt>
                <c:pt idx="6">
                  <c:v>8000</c:v>
                </c:pt>
                <c:pt idx="7">
                  <c:v>8500</c:v>
                </c:pt>
                <c:pt idx="8">
                  <c:v>9000</c:v>
                </c:pt>
                <c:pt idx="9">
                  <c:v>9500</c:v>
                </c:pt>
                <c:pt idx="10">
                  <c:v>10000</c:v>
                </c:pt>
                <c:pt idx="11">
                  <c:v>10500</c:v>
                </c:pt>
                <c:pt idx="12">
                  <c:v>11000</c:v>
                </c:pt>
                <c:pt idx="13">
                  <c:v>11500</c:v>
                </c:pt>
                <c:pt idx="14">
                  <c:v>12000</c:v>
                </c:pt>
                <c:pt idx="15">
                  <c:v>12500</c:v>
                </c:pt>
                <c:pt idx="16">
                  <c:v>13000</c:v>
                </c:pt>
              </c:numCache>
            </c:numRef>
          </c:xVal>
          <c:yVal>
            <c:numRef>
              <c:f>'Large (analysis)'!$X$2:$X$18</c:f>
              <c:numCache>
                <c:formatCode>0</c:formatCode>
                <c:ptCount val="17"/>
                <c:pt idx="0">
                  <c:v>16161.349923681075</c:v>
                </c:pt>
                <c:pt idx="1">
                  <c:v>17777.484916049176</c:v>
                </c:pt>
                <c:pt idx="2">
                  <c:v>19393.619908417291</c:v>
                </c:pt>
                <c:pt idx="3">
                  <c:v>21009.754900785396</c:v>
                </c:pt>
                <c:pt idx="4">
                  <c:v>22625.889893153508</c:v>
                </c:pt>
                <c:pt idx="5">
                  <c:v>24242.024885521612</c:v>
                </c:pt>
                <c:pt idx="6">
                  <c:v>25858.159877889713</c:v>
                </c:pt>
                <c:pt idx="7">
                  <c:v>27474.294870257825</c:v>
                </c:pt>
                <c:pt idx="8">
                  <c:v>29090.429862625933</c:v>
                </c:pt>
                <c:pt idx="9">
                  <c:v>30706.564854994045</c:v>
                </c:pt>
                <c:pt idx="10">
                  <c:v>32322.69984736215</c:v>
                </c:pt>
                <c:pt idx="11">
                  <c:v>33938.834839730262</c:v>
                </c:pt>
                <c:pt idx="12">
                  <c:v>35554.969832098352</c:v>
                </c:pt>
                <c:pt idx="13">
                  <c:v>37171.104824466471</c:v>
                </c:pt>
                <c:pt idx="14">
                  <c:v>38787.239816834583</c:v>
                </c:pt>
                <c:pt idx="15">
                  <c:v>40403.374809202694</c:v>
                </c:pt>
                <c:pt idx="16">
                  <c:v>42019.509801570792</c:v>
                </c:pt>
              </c:numCache>
            </c:numRef>
          </c:yVal>
          <c:smooth val="0"/>
          <c:extLst>
            <c:ext xmlns:c16="http://schemas.microsoft.com/office/drawing/2014/chart" uri="{C3380CC4-5D6E-409C-BE32-E72D297353CC}">
              <c16:uniqueId val="{00000002-256E-4E70-816D-7AE5258D00F8}"/>
            </c:ext>
          </c:extLst>
        </c:ser>
        <c:dLbls>
          <c:showLegendKey val="0"/>
          <c:showVal val="0"/>
          <c:showCatName val="0"/>
          <c:showSerName val="0"/>
          <c:showPercent val="0"/>
          <c:showBubbleSize val="0"/>
        </c:dLbls>
        <c:axId val="579021984"/>
        <c:axId val="579022312"/>
      </c:scatterChart>
      <c:valAx>
        <c:axId val="5790219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dry mass</a:t>
                </a:r>
              </a:p>
            </c:rich>
          </c:tx>
          <c:layout>
            <c:manualLayout>
              <c:xMode val="edge"/>
              <c:yMode val="edge"/>
              <c:x val="0.47823490813648295"/>
              <c:y val="0.790717410323709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022312"/>
        <c:crosses val="autoZero"/>
        <c:crossBetween val="midCat"/>
      </c:valAx>
      <c:valAx>
        <c:axId val="579022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porop</a:t>
                </a:r>
                <a:r>
                  <a:rPr lang="en-GB" baseline="0"/>
                  <a:t> mass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021984"/>
        <c:crosses val="autoZero"/>
        <c:crossBetween val="midCat"/>
      </c:valAx>
      <c:spPr>
        <a:noFill/>
        <a:ln>
          <a:noFill/>
        </a:ln>
        <a:effectLst/>
      </c:spPr>
    </c:plotArea>
    <c:legend>
      <c:legendPos val="r"/>
      <c:layout>
        <c:manualLayout>
          <c:xMode val="edge"/>
          <c:yMode val="edge"/>
          <c:x val="0.20430008748906386"/>
          <c:y val="0.86450131233595795"/>
          <c:w val="0.59847769028871378"/>
          <c:h val="0.132524788568095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dry to payload</c:v>
          </c:tx>
          <c:spPr>
            <a:ln w="25400" cap="rnd">
              <a:noFill/>
              <a:round/>
            </a:ln>
            <a:effectLst/>
          </c:spPr>
          <c:marker>
            <c:symbol val="circle"/>
            <c:size val="5"/>
            <c:spPr>
              <a:solidFill>
                <a:schemeClr val="accent1"/>
              </a:solidFill>
              <a:ln w="9525">
                <a:solidFill>
                  <a:schemeClr val="accent1"/>
                </a:solidFill>
              </a:ln>
              <a:effectLst/>
            </c:spPr>
          </c:marker>
          <c:xVal>
            <c:numRef>
              <c:f>'All Landers'!$E$2:$E$40</c:f>
              <c:numCache>
                <c:formatCode>General</c:formatCode>
                <c:ptCount val="36"/>
                <c:pt idx="0">
                  <c:v>0.7</c:v>
                </c:pt>
                <c:pt idx="1">
                  <c:v>150</c:v>
                </c:pt>
                <c:pt idx="2">
                  <c:v>847</c:v>
                </c:pt>
                <c:pt idx="3">
                  <c:v>800</c:v>
                </c:pt>
                <c:pt idx="4">
                  <c:v>171.1</c:v>
                </c:pt>
                <c:pt idx="5">
                  <c:v>626</c:v>
                </c:pt>
                <c:pt idx="6">
                  <c:v>340</c:v>
                </c:pt>
                <c:pt idx="7">
                  <c:v>294.3</c:v>
                </c:pt>
                <c:pt idx="8">
                  <c:v>296</c:v>
                </c:pt>
                <c:pt idx="9">
                  <c:v>303</c:v>
                </c:pt>
                <c:pt idx="10">
                  <c:v>299.60000000000002</c:v>
                </c:pt>
                <c:pt idx="11">
                  <c:v>306</c:v>
                </c:pt>
                <c:pt idx="12">
                  <c:v>1200</c:v>
                </c:pt>
                <c:pt idx="13">
                  <c:v>1200</c:v>
                </c:pt>
                <c:pt idx="14">
                  <c:v>1880</c:v>
                </c:pt>
                <c:pt idx="15">
                  <c:v>1814</c:v>
                </c:pt>
                <c:pt idx="16">
                  <c:v>1200</c:v>
                </c:pt>
                <c:pt idx="17">
                  <c:v>2109</c:v>
                </c:pt>
                <c:pt idx="18">
                  <c:v>2134</c:v>
                </c:pt>
                <c:pt idx="19">
                  <c:v>2626</c:v>
                </c:pt>
                <c:pt idx="20">
                  <c:v>2626</c:v>
                </c:pt>
                <c:pt idx="21">
                  <c:v>2626</c:v>
                </c:pt>
                <c:pt idx="22">
                  <c:v>2034</c:v>
                </c:pt>
                <c:pt idx="23">
                  <c:v>2034</c:v>
                </c:pt>
                <c:pt idx="24">
                  <c:v>9823</c:v>
                </c:pt>
                <c:pt idx="25">
                  <c:v>9861</c:v>
                </c:pt>
                <c:pt idx="26">
                  <c:v>10426</c:v>
                </c:pt>
                <c:pt idx="27">
                  <c:v>7665</c:v>
                </c:pt>
                <c:pt idx="28">
                  <c:v>9823</c:v>
                </c:pt>
                <c:pt idx="29">
                  <c:v>7899</c:v>
                </c:pt>
                <c:pt idx="30">
                  <c:v>8500</c:v>
                </c:pt>
                <c:pt idx="31">
                  <c:v>9823</c:v>
                </c:pt>
                <c:pt idx="32">
                  <c:v>7899</c:v>
                </c:pt>
                <c:pt idx="33">
                  <c:v>12992</c:v>
                </c:pt>
                <c:pt idx="34">
                  <c:v>12472</c:v>
                </c:pt>
                <c:pt idx="35">
                  <c:v>9726</c:v>
                </c:pt>
              </c:numCache>
            </c:numRef>
          </c:xVal>
          <c:yVal>
            <c:numRef>
              <c:f>'All Landers'!$F$2:$F$40</c:f>
              <c:numCache>
                <c:formatCode>General</c:formatCode>
                <c:ptCount val="36"/>
                <c:pt idx="0">
                  <c:v>0</c:v>
                </c:pt>
                <c:pt idx="1">
                  <c:v>0</c:v>
                </c:pt>
                <c:pt idx="2">
                  <c:v>99.8</c:v>
                </c:pt>
                <c:pt idx="3">
                  <c:v>112</c:v>
                </c:pt>
                <c:pt idx="4">
                  <c:v>14.9</c:v>
                </c:pt>
                <c:pt idx="5">
                  <c:v>27</c:v>
                </c:pt>
                <c:pt idx="6">
                  <c:v>30</c:v>
                </c:pt>
                <c:pt idx="7">
                  <c:v>33</c:v>
                </c:pt>
                <c:pt idx="8">
                  <c:v>33</c:v>
                </c:pt>
                <c:pt idx="9">
                  <c:v>33</c:v>
                </c:pt>
                <c:pt idx="10">
                  <c:v>33</c:v>
                </c:pt>
                <c:pt idx="11">
                  <c:v>33</c:v>
                </c:pt>
                <c:pt idx="12">
                  <c:v>170</c:v>
                </c:pt>
                <c:pt idx="13">
                  <c:v>170</c:v>
                </c:pt>
                <c:pt idx="14">
                  <c:v>520</c:v>
                </c:pt>
                <c:pt idx="15">
                  <c:v>756</c:v>
                </c:pt>
                <c:pt idx="16">
                  <c:v>800</c:v>
                </c:pt>
                <c:pt idx="17">
                  <c:v>4489</c:v>
                </c:pt>
                <c:pt idx="18">
                  <c:v>4700</c:v>
                </c:pt>
                <c:pt idx="19">
                  <c:v>4795</c:v>
                </c:pt>
                <c:pt idx="20">
                  <c:v>4795</c:v>
                </c:pt>
                <c:pt idx="21">
                  <c:v>4795</c:v>
                </c:pt>
                <c:pt idx="22">
                  <c:v>4819</c:v>
                </c:pt>
                <c:pt idx="23">
                  <c:v>4821</c:v>
                </c:pt>
                <c:pt idx="24">
                  <c:v>6000</c:v>
                </c:pt>
                <c:pt idx="25">
                  <c:v>9121</c:v>
                </c:pt>
                <c:pt idx="26">
                  <c:v>11502</c:v>
                </c:pt>
                <c:pt idx="27">
                  <c:v>13102</c:v>
                </c:pt>
                <c:pt idx="28">
                  <c:v>14000</c:v>
                </c:pt>
                <c:pt idx="29">
                  <c:v>14000</c:v>
                </c:pt>
                <c:pt idx="30">
                  <c:v>18634</c:v>
                </c:pt>
                <c:pt idx="31">
                  <c:v>25000</c:v>
                </c:pt>
                <c:pt idx="32">
                  <c:v>25000</c:v>
                </c:pt>
                <c:pt idx="33">
                  <c:v>35894</c:v>
                </c:pt>
                <c:pt idx="34">
                  <c:v>36384</c:v>
                </c:pt>
                <c:pt idx="35">
                  <c:v>42472</c:v>
                </c:pt>
              </c:numCache>
            </c:numRef>
          </c:yVal>
          <c:smooth val="0"/>
          <c:extLst>
            <c:ext xmlns:c16="http://schemas.microsoft.com/office/drawing/2014/chart" uri="{C3380CC4-5D6E-409C-BE32-E72D297353CC}">
              <c16:uniqueId val="{00000000-4E1A-4497-AC9A-F9322296A27F}"/>
            </c:ext>
          </c:extLst>
        </c:ser>
        <c:dLbls>
          <c:showLegendKey val="0"/>
          <c:showVal val="0"/>
          <c:showCatName val="0"/>
          <c:showSerName val="0"/>
          <c:showPercent val="0"/>
          <c:showBubbleSize val="0"/>
        </c:dLbls>
        <c:axId val="594891344"/>
        <c:axId val="594892656"/>
      </c:scatterChart>
      <c:valAx>
        <c:axId val="5948913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892656"/>
        <c:crosses val="autoZero"/>
        <c:crossBetween val="midCat"/>
      </c:valAx>
      <c:valAx>
        <c:axId val="594892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891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dry to prop</c:v>
          </c:tx>
          <c:spPr>
            <a:ln w="25400" cap="rnd">
              <a:noFill/>
              <a:round/>
            </a:ln>
            <a:effectLst/>
          </c:spPr>
          <c:marker>
            <c:symbol val="circle"/>
            <c:size val="5"/>
            <c:spPr>
              <a:solidFill>
                <a:schemeClr val="accent1"/>
              </a:solidFill>
              <a:ln w="9525">
                <a:solidFill>
                  <a:schemeClr val="accent1"/>
                </a:solidFill>
              </a:ln>
              <a:effectLst/>
            </c:spPr>
          </c:marker>
          <c:xVal>
            <c:numRef>
              <c:f>'All Landers'!$E$2:$E$40</c:f>
              <c:numCache>
                <c:formatCode>General</c:formatCode>
                <c:ptCount val="36"/>
                <c:pt idx="0">
                  <c:v>0.7</c:v>
                </c:pt>
                <c:pt idx="1">
                  <c:v>150</c:v>
                </c:pt>
                <c:pt idx="2">
                  <c:v>847</c:v>
                </c:pt>
                <c:pt idx="3">
                  <c:v>800</c:v>
                </c:pt>
                <c:pt idx="4">
                  <c:v>171.1</c:v>
                </c:pt>
                <c:pt idx="5">
                  <c:v>626</c:v>
                </c:pt>
                <c:pt idx="6">
                  <c:v>340</c:v>
                </c:pt>
                <c:pt idx="7">
                  <c:v>294.3</c:v>
                </c:pt>
                <c:pt idx="8">
                  <c:v>296</c:v>
                </c:pt>
                <c:pt idx="9">
                  <c:v>303</c:v>
                </c:pt>
                <c:pt idx="10">
                  <c:v>299.60000000000002</c:v>
                </c:pt>
                <c:pt idx="11">
                  <c:v>306</c:v>
                </c:pt>
                <c:pt idx="12">
                  <c:v>1200</c:v>
                </c:pt>
                <c:pt idx="13">
                  <c:v>1200</c:v>
                </c:pt>
                <c:pt idx="14">
                  <c:v>1880</c:v>
                </c:pt>
                <c:pt idx="15">
                  <c:v>1814</c:v>
                </c:pt>
                <c:pt idx="16">
                  <c:v>1200</c:v>
                </c:pt>
                <c:pt idx="17">
                  <c:v>2109</c:v>
                </c:pt>
                <c:pt idx="18">
                  <c:v>2134</c:v>
                </c:pt>
                <c:pt idx="19">
                  <c:v>2626</c:v>
                </c:pt>
                <c:pt idx="20">
                  <c:v>2626</c:v>
                </c:pt>
                <c:pt idx="21">
                  <c:v>2626</c:v>
                </c:pt>
                <c:pt idx="22">
                  <c:v>2034</c:v>
                </c:pt>
                <c:pt idx="23">
                  <c:v>2034</c:v>
                </c:pt>
                <c:pt idx="24">
                  <c:v>9823</c:v>
                </c:pt>
                <c:pt idx="25">
                  <c:v>9861</c:v>
                </c:pt>
                <c:pt idx="26">
                  <c:v>10426</c:v>
                </c:pt>
                <c:pt idx="27">
                  <c:v>7665</c:v>
                </c:pt>
                <c:pt idx="28">
                  <c:v>9823</c:v>
                </c:pt>
                <c:pt idx="29">
                  <c:v>7899</c:v>
                </c:pt>
                <c:pt idx="30">
                  <c:v>8500</c:v>
                </c:pt>
                <c:pt idx="31">
                  <c:v>9823</c:v>
                </c:pt>
                <c:pt idx="32">
                  <c:v>7899</c:v>
                </c:pt>
                <c:pt idx="33">
                  <c:v>12992</c:v>
                </c:pt>
                <c:pt idx="34">
                  <c:v>12472</c:v>
                </c:pt>
                <c:pt idx="35">
                  <c:v>9726</c:v>
                </c:pt>
              </c:numCache>
            </c:numRef>
          </c:xVal>
          <c:yVal>
            <c:numRef>
              <c:f>'All Landers'!$H$2:$H$40</c:f>
              <c:numCache>
                <c:formatCode>General</c:formatCode>
                <c:ptCount val="36"/>
                <c:pt idx="0">
                  <c:v>13.9</c:v>
                </c:pt>
                <c:pt idx="1">
                  <c:v>435</c:v>
                </c:pt>
                <c:pt idx="2">
                  <c:v>591.20000000000005</c:v>
                </c:pt>
                <c:pt idx="3">
                  <c:v>708</c:v>
                </c:pt>
                <c:pt idx="4">
                  <c:v>276</c:v>
                </c:pt>
                <c:pt idx="5">
                  <c:v>818</c:v>
                </c:pt>
                <c:pt idx="6">
                  <c:v>630</c:v>
                </c:pt>
                <c:pt idx="7">
                  <c:v>667.90000000000009</c:v>
                </c:pt>
                <c:pt idx="8">
                  <c:v>697</c:v>
                </c:pt>
                <c:pt idx="9">
                  <c:v>670</c:v>
                </c:pt>
                <c:pt idx="10">
                  <c:v>673.4</c:v>
                </c:pt>
                <c:pt idx="11">
                  <c:v>700</c:v>
                </c:pt>
                <c:pt idx="12">
                  <c:v>2410</c:v>
                </c:pt>
                <c:pt idx="13">
                  <c:v>2270</c:v>
                </c:pt>
                <c:pt idx="14">
                  <c:v>3350</c:v>
                </c:pt>
                <c:pt idx="15">
                  <c:v>3130</c:v>
                </c:pt>
                <c:pt idx="16">
                  <c:v>1800</c:v>
                </c:pt>
                <c:pt idx="17">
                  <c:v>8318</c:v>
                </c:pt>
                <c:pt idx="18">
                  <c:v>8200</c:v>
                </c:pt>
                <c:pt idx="19">
                  <c:v>9026</c:v>
                </c:pt>
                <c:pt idx="20">
                  <c:v>9026</c:v>
                </c:pt>
                <c:pt idx="21">
                  <c:v>9026</c:v>
                </c:pt>
                <c:pt idx="22">
                  <c:v>8212</c:v>
                </c:pt>
                <c:pt idx="23">
                  <c:v>8248</c:v>
                </c:pt>
                <c:pt idx="24">
                  <c:v>32395</c:v>
                </c:pt>
                <c:pt idx="25">
                  <c:v>23285</c:v>
                </c:pt>
                <c:pt idx="26">
                  <c:v>28044</c:v>
                </c:pt>
                <c:pt idx="27">
                  <c:v>25095</c:v>
                </c:pt>
                <c:pt idx="28">
                  <c:v>30640</c:v>
                </c:pt>
                <c:pt idx="29">
                  <c:v>45427</c:v>
                </c:pt>
                <c:pt idx="30">
                  <c:v>16367</c:v>
                </c:pt>
                <c:pt idx="31">
                  <c:v>25252</c:v>
                </c:pt>
                <c:pt idx="32">
                  <c:v>36399</c:v>
                </c:pt>
                <c:pt idx="33">
                  <c:v>44151</c:v>
                </c:pt>
                <c:pt idx="34">
                  <c:v>44182</c:v>
                </c:pt>
                <c:pt idx="35">
                  <c:v>29713</c:v>
                </c:pt>
              </c:numCache>
            </c:numRef>
          </c:yVal>
          <c:smooth val="0"/>
          <c:extLst>
            <c:ext xmlns:c16="http://schemas.microsoft.com/office/drawing/2014/chart" uri="{C3380CC4-5D6E-409C-BE32-E72D297353CC}">
              <c16:uniqueId val="{00000000-9E83-427D-BC93-C36ED05D21A5}"/>
            </c:ext>
          </c:extLst>
        </c:ser>
        <c:dLbls>
          <c:showLegendKey val="0"/>
          <c:showVal val="0"/>
          <c:showCatName val="0"/>
          <c:showSerName val="0"/>
          <c:showPercent val="0"/>
          <c:showBubbleSize val="0"/>
        </c:dLbls>
        <c:axId val="741968880"/>
        <c:axId val="741969208"/>
      </c:scatterChart>
      <c:valAx>
        <c:axId val="7419688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969208"/>
        <c:crosses val="autoZero"/>
        <c:crossBetween val="midCat"/>
      </c:valAx>
      <c:valAx>
        <c:axId val="741969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9688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dry to payload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payload</c:v>
          </c:tx>
          <c:spPr>
            <a:ln w="25400" cap="rnd">
              <a:noFill/>
              <a:round/>
            </a:ln>
            <a:effectLst/>
          </c:spPr>
          <c:marker>
            <c:symbol val="circle"/>
            <c:size val="5"/>
            <c:spPr>
              <a:solidFill>
                <a:schemeClr val="accent1"/>
              </a:solidFill>
              <a:ln w="9525">
                <a:solidFill>
                  <a:schemeClr val="accent1"/>
                </a:solidFill>
              </a:ln>
              <a:effectLst/>
            </c:spPr>
          </c:marker>
          <c:xVal>
            <c:numRef>
              <c:f>Medium!$E$2:$E$8</c:f>
              <c:numCache>
                <c:formatCode>General</c:formatCode>
                <c:ptCount val="7"/>
                <c:pt idx="0">
                  <c:v>2109</c:v>
                </c:pt>
                <c:pt idx="1">
                  <c:v>2134</c:v>
                </c:pt>
                <c:pt idx="2">
                  <c:v>2626</c:v>
                </c:pt>
                <c:pt idx="3">
                  <c:v>2626</c:v>
                </c:pt>
                <c:pt idx="4">
                  <c:v>2626</c:v>
                </c:pt>
                <c:pt idx="5">
                  <c:v>2034</c:v>
                </c:pt>
                <c:pt idx="6">
                  <c:v>2034</c:v>
                </c:pt>
              </c:numCache>
            </c:numRef>
          </c:xVal>
          <c:yVal>
            <c:numRef>
              <c:f>Medium!$F$2:$F$8</c:f>
              <c:numCache>
                <c:formatCode>General</c:formatCode>
                <c:ptCount val="7"/>
                <c:pt idx="0">
                  <c:v>4489</c:v>
                </c:pt>
                <c:pt idx="1">
                  <c:v>4700</c:v>
                </c:pt>
                <c:pt idx="2">
                  <c:v>4795</c:v>
                </c:pt>
                <c:pt idx="3">
                  <c:v>4795</c:v>
                </c:pt>
                <c:pt idx="4">
                  <c:v>4795</c:v>
                </c:pt>
                <c:pt idx="5">
                  <c:v>4819</c:v>
                </c:pt>
                <c:pt idx="6">
                  <c:v>4821</c:v>
                </c:pt>
              </c:numCache>
            </c:numRef>
          </c:yVal>
          <c:smooth val="0"/>
          <c:extLst>
            <c:ext xmlns:c16="http://schemas.microsoft.com/office/drawing/2014/chart" uri="{C3380CC4-5D6E-409C-BE32-E72D297353CC}">
              <c16:uniqueId val="{00000000-81FF-4979-BE69-A051296564BB}"/>
            </c:ext>
          </c:extLst>
        </c:ser>
        <c:dLbls>
          <c:showLegendKey val="0"/>
          <c:showVal val="0"/>
          <c:showCatName val="0"/>
          <c:showSerName val="0"/>
          <c:showPercent val="0"/>
          <c:showBubbleSize val="0"/>
        </c:dLbls>
        <c:axId val="448017344"/>
        <c:axId val="448018984"/>
      </c:scatterChart>
      <c:valAx>
        <c:axId val="4480173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018984"/>
        <c:crosses val="autoZero"/>
        <c:crossBetween val="midCat"/>
      </c:valAx>
      <c:valAx>
        <c:axId val="448018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017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dry to prop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prop</c:v>
          </c:tx>
          <c:spPr>
            <a:ln w="25400" cap="rnd">
              <a:noFill/>
              <a:round/>
            </a:ln>
            <a:effectLst/>
          </c:spPr>
          <c:marker>
            <c:symbol val="circle"/>
            <c:size val="5"/>
            <c:spPr>
              <a:solidFill>
                <a:schemeClr val="accent1"/>
              </a:solidFill>
              <a:ln w="9525">
                <a:solidFill>
                  <a:schemeClr val="accent1"/>
                </a:solidFill>
              </a:ln>
              <a:effectLst/>
            </c:spPr>
          </c:marker>
          <c:xVal>
            <c:numRef>
              <c:f>Medium!$E$2:$E$8</c:f>
              <c:numCache>
                <c:formatCode>General</c:formatCode>
                <c:ptCount val="7"/>
                <c:pt idx="0">
                  <c:v>2109</c:v>
                </c:pt>
                <c:pt idx="1">
                  <c:v>2134</c:v>
                </c:pt>
                <c:pt idx="2">
                  <c:v>2626</c:v>
                </c:pt>
                <c:pt idx="3">
                  <c:v>2626</c:v>
                </c:pt>
                <c:pt idx="4">
                  <c:v>2626</c:v>
                </c:pt>
                <c:pt idx="5">
                  <c:v>2034</c:v>
                </c:pt>
                <c:pt idx="6">
                  <c:v>2034</c:v>
                </c:pt>
              </c:numCache>
            </c:numRef>
          </c:xVal>
          <c:yVal>
            <c:numRef>
              <c:f>Medium!$H$2:$H$8</c:f>
              <c:numCache>
                <c:formatCode>General</c:formatCode>
                <c:ptCount val="7"/>
                <c:pt idx="0">
                  <c:v>8318</c:v>
                </c:pt>
                <c:pt idx="1">
                  <c:v>8200</c:v>
                </c:pt>
                <c:pt idx="2">
                  <c:v>9026</c:v>
                </c:pt>
                <c:pt idx="3">
                  <c:v>9026</c:v>
                </c:pt>
                <c:pt idx="4">
                  <c:v>9026</c:v>
                </c:pt>
                <c:pt idx="5">
                  <c:v>8212</c:v>
                </c:pt>
                <c:pt idx="6">
                  <c:v>8248</c:v>
                </c:pt>
              </c:numCache>
            </c:numRef>
          </c:yVal>
          <c:smooth val="0"/>
          <c:extLst>
            <c:ext xmlns:c16="http://schemas.microsoft.com/office/drawing/2014/chart" uri="{C3380CC4-5D6E-409C-BE32-E72D297353CC}">
              <c16:uniqueId val="{00000000-704D-477D-9725-40A8FC69F7B1}"/>
            </c:ext>
          </c:extLst>
        </c:ser>
        <c:dLbls>
          <c:showLegendKey val="0"/>
          <c:showVal val="0"/>
          <c:showCatName val="0"/>
          <c:showSerName val="0"/>
          <c:showPercent val="0"/>
          <c:showBubbleSize val="0"/>
        </c:dLbls>
        <c:axId val="732290000"/>
        <c:axId val="732290328"/>
      </c:scatterChart>
      <c:valAx>
        <c:axId val="732290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290328"/>
        <c:crosses val="autoZero"/>
        <c:crossBetween val="midCat"/>
      </c:valAx>
      <c:valAx>
        <c:axId val="732290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2900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dry to payload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paylaod</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0"/>
            <c:dispRSqr val="1"/>
            <c:dispEq val="1"/>
            <c:trendlineLbl>
              <c:layout>
                <c:manualLayout>
                  <c:x val="-7.0013123359580057E-2"/>
                  <c:y val="-0.2785046660834062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'Small (analysis)'!$E$2:$E$11</c:f>
              <c:numCache>
                <c:formatCode>General</c:formatCode>
                <c:ptCount val="9"/>
                <c:pt idx="0">
                  <c:v>150</c:v>
                </c:pt>
                <c:pt idx="1">
                  <c:v>847</c:v>
                </c:pt>
                <c:pt idx="2">
                  <c:v>800</c:v>
                </c:pt>
                <c:pt idx="3">
                  <c:v>626</c:v>
                </c:pt>
                <c:pt idx="4">
                  <c:v>340</c:v>
                </c:pt>
                <c:pt idx="5">
                  <c:v>1673.7</c:v>
                </c:pt>
                <c:pt idx="6">
                  <c:v>1880</c:v>
                </c:pt>
                <c:pt idx="7">
                  <c:v>1814</c:v>
                </c:pt>
                <c:pt idx="8">
                  <c:v>1200</c:v>
                </c:pt>
              </c:numCache>
            </c:numRef>
          </c:xVal>
          <c:yVal>
            <c:numRef>
              <c:f>'Small (analysis)'!$F$2:$F$11</c:f>
              <c:numCache>
                <c:formatCode>General</c:formatCode>
                <c:ptCount val="9"/>
                <c:pt idx="0">
                  <c:v>0</c:v>
                </c:pt>
                <c:pt idx="1">
                  <c:v>99.8</c:v>
                </c:pt>
                <c:pt idx="2">
                  <c:v>112</c:v>
                </c:pt>
                <c:pt idx="3">
                  <c:v>27</c:v>
                </c:pt>
                <c:pt idx="4">
                  <c:v>30</c:v>
                </c:pt>
                <c:pt idx="5">
                  <c:v>473.3</c:v>
                </c:pt>
                <c:pt idx="6">
                  <c:v>520</c:v>
                </c:pt>
                <c:pt idx="7">
                  <c:v>756</c:v>
                </c:pt>
                <c:pt idx="8">
                  <c:v>800</c:v>
                </c:pt>
              </c:numCache>
            </c:numRef>
          </c:yVal>
          <c:smooth val="0"/>
          <c:extLst>
            <c:ext xmlns:c16="http://schemas.microsoft.com/office/drawing/2014/chart" uri="{C3380CC4-5D6E-409C-BE32-E72D297353CC}">
              <c16:uniqueId val="{00000001-3A2D-4E7F-BD04-2D64DDFA6EA7}"/>
            </c:ext>
          </c:extLst>
        </c:ser>
        <c:dLbls>
          <c:showLegendKey val="0"/>
          <c:showVal val="0"/>
          <c:showCatName val="0"/>
          <c:showSerName val="0"/>
          <c:showPercent val="0"/>
          <c:showBubbleSize val="0"/>
        </c:dLbls>
        <c:axId val="718802728"/>
        <c:axId val="718804368"/>
      </c:scatterChart>
      <c:valAx>
        <c:axId val="7188027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dry mass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804368"/>
        <c:crosses val="autoZero"/>
        <c:crossBetween val="midCat"/>
      </c:valAx>
      <c:valAx>
        <c:axId val="718804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payload 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8027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dry to</a:t>
            </a:r>
            <a:r>
              <a:rPr lang="en-US" baseline="0"/>
              <a:t> </a:t>
            </a:r>
            <a:r>
              <a:rPr lang="en-US"/>
              <a:t>prop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727007560833941E-2"/>
          <c:y val="0.17171296296296298"/>
          <c:w val="0.89495112767107243"/>
          <c:h val="0.72088764946048411"/>
        </c:manualLayout>
      </c:layout>
      <c:scatterChart>
        <c:scatterStyle val="lineMarker"/>
        <c:varyColors val="0"/>
        <c:ser>
          <c:idx val="0"/>
          <c:order val="0"/>
          <c:tx>
            <c:v>prop</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0"/>
            <c:dispRSqr val="1"/>
            <c:dispEq val="1"/>
            <c:trendlineLbl>
              <c:layout>
                <c:manualLayout>
                  <c:x val="-7.746555529118699E-3"/>
                  <c:y val="-0.2240904782735491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'Small (analysis)'!$E$3:$E$11</c:f>
              <c:numCache>
                <c:formatCode>General</c:formatCode>
                <c:ptCount val="9"/>
                <c:pt idx="0">
                  <c:v>150</c:v>
                </c:pt>
                <c:pt idx="1">
                  <c:v>847</c:v>
                </c:pt>
                <c:pt idx="2">
                  <c:v>800</c:v>
                </c:pt>
                <c:pt idx="3">
                  <c:v>626</c:v>
                </c:pt>
                <c:pt idx="4">
                  <c:v>340</c:v>
                </c:pt>
                <c:pt idx="5">
                  <c:v>1673.7</c:v>
                </c:pt>
                <c:pt idx="6">
                  <c:v>1880</c:v>
                </c:pt>
                <c:pt idx="7">
                  <c:v>1814</c:v>
                </c:pt>
                <c:pt idx="8">
                  <c:v>1200</c:v>
                </c:pt>
              </c:numCache>
            </c:numRef>
          </c:xVal>
          <c:yVal>
            <c:numRef>
              <c:f>'Small (analysis)'!$H$3:$H$11</c:f>
              <c:numCache>
                <c:formatCode>General</c:formatCode>
                <c:ptCount val="9"/>
                <c:pt idx="0">
                  <c:v>435</c:v>
                </c:pt>
                <c:pt idx="1">
                  <c:v>591.20000000000005</c:v>
                </c:pt>
                <c:pt idx="2">
                  <c:v>708</c:v>
                </c:pt>
                <c:pt idx="3">
                  <c:v>818</c:v>
                </c:pt>
                <c:pt idx="4">
                  <c:v>630</c:v>
                </c:pt>
                <c:pt idx="5">
                  <c:v>2891.6000000000004</c:v>
                </c:pt>
                <c:pt idx="6">
                  <c:v>3350</c:v>
                </c:pt>
                <c:pt idx="7">
                  <c:v>3130</c:v>
                </c:pt>
                <c:pt idx="8">
                  <c:v>1800</c:v>
                </c:pt>
              </c:numCache>
            </c:numRef>
          </c:yVal>
          <c:smooth val="0"/>
          <c:extLst>
            <c:ext xmlns:c16="http://schemas.microsoft.com/office/drawing/2014/chart" uri="{C3380CC4-5D6E-409C-BE32-E72D297353CC}">
              <c16:uniqueId val="{00000001-DED3-4C31-85F2-0F6A88276373}"/>
            </c:ext>
          </c:extLst>
        </c:ser>
        <c:dLbls>
          <c:showLegendKey val="0"/>
          <c:showVal val="0"/>
          <c:showCatName val="0"/>
          <c:showSerName val="0"/>
          <c:showPercent val="0"/>
          <c:showBubbleSize val="0"/>
        </c:dLbls>
        <c:axId val="715219384"/>
        <c:axId val="715222664"/>
      </c:scatterChart>
      <c:valAx>
        <c:axId val="715219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222664"/>
        <c:crosses val="autoZero"/>
        <c:crossBetween val="midCat"/>
      </c:valAx>
      <c:valAx>
        <c:axId val="715222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2193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302537182852142"/>
          <c:y val="0.14393518518518519"/>
          <c:w val="0.85219685039370074"/>
          <c:h val="0.72088764946048411"/>
        </c:manualLayout>
      </c:layout>
      <c:scatterChart>
        <c:scatterStyle val="lineMarker"/>
        <c:varyColors val="0"/>
        <c:ser>
          <c:idx val="0"/>
          <c:order val="0"/>
          <c:tx>
            <c:v>inert to prop</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7.1064960629921264E-2"/>
                  <c:y val="-0.2141480752405949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'Small (analysis)'!$I$3:$I$11</c:f>
              <c:numCache>
                <c:formatCode>General</c:formatCode>
                <c:ptCount val="9"/>
                <c:pt idx="0">
                  <c:v>150</c:v>
                </c:pt>
                <c:pt idx="1">
                  <c:v>946.8</c:v>
                </c:pt>
                <c:pt idx="2">
                  <c:v>912</c:v>
                </c:pt>
                <c:pt idx="3">
                  <c:v>653</c:v>
                </c:pt>
                <c:pt idx="4">
                  <c:v>370</c:v>
                </c:pt>
                <c:pt idx="5">
                  <c:v>2147</c:v>
                </c:pt>
                <c:pt idx="6">
                  <c:v>2400</c:v>
                </c:pt>
                <c:pt idx="7">
                  <c:v>2570</c:v>
                </c:pt>
                <c:pt idx="8">
                  <c:v>2000</c:v>
                </c:pt>
              </c:numCache>
            </c:numRef>
          </c:xVal>
          <c:yVal>
            <c:numRef>
              <c:f>'Small (analysis)'!$H$3:$H$11</c:f>
              <c:numCache>
                <c:formatCode>General</c:formatCode>
                <c:ptCount val="9"/>
                <c:pt idx="0">
                  <c:v>435</c:v>
                </c:pt>
                <c:pt idx="1">
                  <c:v>591.20000000000005</c:v>
                </c:pt>
                <c:pt idx="2">
                  <c:v>708</c:v>
                </c:pt>
                <c:pt idx="3">
                  <c:v>818</c:v>
                </c:pt>
                <c:pt idx="4">
                  <c:v>630</c:v>
                </c:pt>
                <c:pt idx="5">
                  <c:v>2891.6000000000004</c:v>
                </c:pt>
                <c:pt idx="6">
                  <c:v>3350</c:v>
                </c:pt>
                <c:pt idx="7">
                  <c:v>3130</c:v>
                </c:pt>
                <c:pt idx="8">
                  <c:v>1800</c:v>
                </c:pt>
              </c:numCache>
            </c:numRef>
          </c:yVal>
          <c:smooth val="0"/>
          <c:extLst>
            <c:ext xmlns:c16="http://schemas.microsoft.com/office/drawing/2014/chart" uri="{C3380CC4-5D6E-409C-BE32-E72D297353CC}">
              <c16:uniqueId val="{00000001-C4AF-4051-AEF8-717DB2A3A928}"/>
            </c:ext>
          </c:extLst>
        </c:ser>
        <c:dLbls>
          <c:showLegendKey val="0"/>
          <c:showVal val="0"/>
          <c:showCatName val="0"/>
          <c:showSerName val="0"/>
          <c:showPercent val="0"/>
          <c:showBubbleSize val="0"/>
        </c:dLbls>
        <c:axId val="714703000"/>
        <c:axId val="714693816"/>
      </c:scatterChart>
      <c:valAx>
        <c:axId val="714703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693816"/>
        <c:crosses val="autoZero"/>
        <c:crossBetween val="midCat"/>
      </c:valAx>
      <c:valAx>
        <c:axId val="714693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7030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6.xml"/><Relationship Id="rId7" Type="http://schemas.openxmlformats.org/officeDocument/2006/relationships/chart" Target="../charts/chart20.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5" Type="http://schemas.openxmlformats.org/officeDocument/2006/relationships/chart" Target="../charts/chart18.xml"/><Relationship Id="rId4" Type="http://schemas.openxmlformats.org/officeDocument/2006/relationships/chart" Target="../charts/chart17.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6" Type="http://schemas.openxmlformats.org/officeDocument/2006/relationships/chart" Target="../charts/chart26.xml"/><Relationship Id="rId5" Type="http://schemas.openxmlformats.org/officeDocument/2006/relationships/chart" Target="../charts/chart25.xml"/><Relationship Id="rId4" Type="http://schemas.openxmlformats.org/officeDocument/2006/relationships/chart" Target="../charts/chart24.xml"/></Relationships>
</file>

<file path=xl/drawings/drawing1.xml><?xml version="1.0" encoding="utf-8"?>
<xdr:wsDr xmlns:xdr="http://schemas.openxmlformats.org/drawingml/2006/spreadsheetDrawing" xmlns:a="http://schemas.openxmlformats.org/drawingml/2006/main">
  <xdr:twoCellAnchor>
    <xdr:from>
      <xdr:col>1</xdr:col>
      <xdr:colOff>540884</xdr:colOff>
      <xdr:row>59</xdr:row>
      <xdr:rowOff>2723</xdr:rowOff>
    </xdr:from>
    <xdr:to>
      <xdr:col>6</xdr:col>
      <xdr:colOff>136071</xdr:colOff>
      <xdr:row>75</xdr:row>
      <xdr:rowOff>112259</xdr:rowOff>
    </xdr:to>
    <xdr:graphicFrame macro="">
      <xdr:nvGraphicFramePr>
        <xdr:cNvPr id="2" name="Chart 1">
          <a:extLst>
            <a:ext uri="{FF2B5EF4-FFF2-40B4-BE49-F238E27FC236}">
              <a16:creationId xmlns:a16="http://schemas.microsoft.com/office/drawing/2014/main" id="{3CA66A19-839E-DD36-AE49-9AE047925F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687160</xdr:colOff>
      <xdr:row>58</xdr:row>
      <xdr:rowOff>183016</xdr:rowOff>
    </xdr:from>
    <xdr:to>
      <xdr:col>11</xdr:col>
      <xdr:colOff>353785</xdr:colOff>
      <xdr:row>75</xdr:row>
      <xdr:rowOff>108857</xdr:rowOff>
    </xdr:to>
    <xdr:graphicFrame macro="">
      <xdr:nvGraphicFramePr>
        <xdr:cNvPr id="3" name="Chart 2">
          <a:extLst>
            <a:ext uri="{FF2B5EF4-FFF2-40B4-BE49-F238E27FC236}">
              <a16:creationId xmlns:a16="http://schemas.microsoft.com/office/drawing/2014/main" id="{5A365579-4A9C-E6C5-E2A7-C626D24693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496660</xdr:colOff>
      <xdr:row>42</xdr:row>
      <xdr:rowOff>125186</xdr:rowOff>
    </xdr:from>
    <xdr:to>
      <xdr:col>5</xdr:col>
      <xdr:colOff>564695</xdr:colOff>
      <xdr:row>57</xdr:row>
      <xdr:rowOff>10886</xdr:rowOff>
    </xdr:to>
    <xdr:graphicFrame macro="">
      <xdr:nvGraphicFramePr>
        <xdr:cNvPr id="4" name="Chart 3">
          <a:extLst>
            <a:ext uri="{FF2B5EF4-FFF2-40B4-BE49-F238E27FC236}">
              <a16:creationId xmlns:a16="http://schemas.microsoft.com/office/drawing/2014/main" id="{099393EB-684C-EA2A-ED01-AC3503F01C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632731</xdr:colOff>
      <xdr:row>42</xdr:row>
      <xdr:rowOff>29936</xdr:rowOff>
    </xdr:from>
    <xdr:to>
      <xdr:col>10</xdr:col>
      <xdr:colOff>387802</xdr:colOff>
      <xdr:row>56</xdr:row>
      <xdr:rowOff>106136</xdr:rowOff>
    </xdr:to>
    <xdr:graphicFrame macro="">
      <xdr:nvGraphicFramePr>
        <xdr:cNvPr id="5" name="Chart 4">
          <a:extLst>
            <a:ext uri="{FF2B5EF4-FFF2-40B4-BE49-F238E27FC236}">
              <a16:creationId xmlns:a16="http://schemas.microsoft.com/office/drawing/2014/main" id="{2141C0DB-3606-7899-FD1F-D0E3E790D5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9</xdr:row>
      <xdr:rowOff>185737</xdr:rowOff>
    </xdr:from>
    <xdr:to>
      <xdr:col>6</xdr:col>
      <xdr:colOff>47625</xdr:colOff>
      <xdr:row>24</xdr:row>
      <xdr:rowOff>71437</xdr:rowOff>
    </xdr:to>
    <xdr:graphicFrame macro="">
      <xdr:nvGraphicFramePr>
        <xdr:cNvPr id="2" name="Chart 1">
          <a:extLst>
            <a:ext uri="{FF2B5EF4-FFF2-40B4-BE49-F238E27FC236}">
              <a16:creationId xmlns:a16="http://schemas.microsoft.com/office/drawing/2014/main" id="{CA82D6A0-5B69-1428-FF42-B6E539C72F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28575</xdr:colOff>
      <xdr:row>9</xdr:row>
      <xdr:rowOff>176212</xdr:rowOff>
    </xdr:from>
    <xdr:to>
      <xdr:col>13</xdr:col>
      <xdr:colOff>47625</xdr:colOff>
      <xdr:row>24</xdr:row>
      <xdr:rowOff>61912</xdr:rowOff>
    </xdr:to>
    <xdr:graphicFrame macro="">
      <xdr:nvGraphicFramePr>
        <xdr:cNvPr id="3" name="Chart 2">
          <a:extLst>
            <a:ext uri="{FF2B5EF4-FFF2-40B4-BE49-F238E27FC236}">
              <a16:creationId xmlns:a16="http://schemas.microsoft.com/office/drawing/2014/main" id="{2F1FE807-9199-DF8E-F09B-D0CED954C5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104775</xdr:colOff>
      <xdr:row>12</xdr:row>
      <xdr:rowOff>185737</xdr:rowOff>
    </xdr:from>
    <xdr:to>
      <xdr:col>7</xdr:col>
      <xdr:colOff>409575</xdr:colOff>
      <xdr:row>27</xdr:row>
      <xdr:rowOff>71437</xdr:rowOff>
    </xdr:to>
    <xdr:graphicFrame macro="">
      <xdr:nvGraphicFramePr>
        <xdr:cNvPr id="2" name="Chart 1">
          <a:extLst>
            <a:ext uri="{FF2B5EF4-FFF2-40B4-BE49-F238E27FC236}">
              <a16:creationId xmlns:a16="http://schemas.microsoft.com/office/drawing/2014/main" id="{7024E56A-969A-4E51-93B5-1A67B60ECF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123825</xdr:colOff>
      <xdr:row>28</xdr:row>
      <xdr:rowOff>33337</xdr:rowOff>
    </xdr:from>
    <xdr:to>
      <xdr:col>7</xdr:col>
      <xdr:colOff>428625</xdr:colOff>
      <xdr:row>42</xdr:row>
      <xdr:rowOff>109537</xdr:rowOff>
    </xdr:to>
    <xdr:graphicFrame macro="">
      <xdr:nvGraphicFramePr>
        <xdr:cNvPr id="4" name="Chart 3">
          <a:extLst>
            <a:ext uri="{FF2B5EF4-FFF2-40B4-BE49-F238E27FC236}">
              <a16:creationId xmlns:a16="http://schemas.microsoft.com/office/drawing/2014/main" id="{44B0BF3C-DD99-491B-9222-680D2175C7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123264</xdr:colOff>
      <xdr:row>43</xdr:row>
      <xdr:rowOff>44823</xdr:rowOff>
    </xdr:from>
    <xdr:to>
      <xdr:col>7</xdr:col>
      <xdr:colOff>414616</xdr:colOff>
      <xdr:row>57</xdr:row>
      <xdr:rowOff>78442</xdr:rowOff>
    </xdr:to>
    <xdr:graphicFrame macro="">
      <xdr:nvGraphicFramePr>
        <xdr:cNvPr id="5" name="Chart 4">
          <a:extLst>
            <a:ext uri="{FF2B5EF4-FFF2-40B4-BE49-F238E27FC236}">
              <a16:creationId xmlns:a16="http://schemas.microsoft.com/office/drawing/2014/main" id="{8123712C-8C28-F2CA-E47C-9DAE04E8B2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330572</xdr:colOff>
      <xdr:row>23</xdr:row>
      <xdr:rowOff>68355</xdr:rowOff>
    </xdr:from>
    <xdr:to>
      <xdr:col>22</xdr:col>
      <xdr:colOff>762000</xdr:colOff>
      <xdr:row>37</xdr:row>
      <xdr:rowOff>144555</xdr:rowOff>
    </xdr:to>
    <xdr:graphicFrame macro="">
      <xdr:nvGraphicFramePr>
        <xdr:cNvPr id="6" name="Chart 5">
          <a:extLst>
            <a:ext uri="{FF2B5EF4-FFF2-40B4-BE49-F238E27FC236}">
              <a16:creationId xmlns:a16="http://schemas.microsoft.com/office/drawing/2014/main" id="{CE322916-103D-71F4-2208-F79C73B45F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1299882</xdr:colOff>
      <xdr:row>23</xdr:row>
      <xdr:rowOff>33618</xdr:rowOff>
    </xdr:from>
    <xdr:to>
      <xdr:col>30</xdr:col>
      <xdr:colOff>308162</xdr:colOff>
      <xdr:row>37</xdr:row>
      <xdr:rowOff>109818</xdr:rowOff>
    </xdr:to>
    <xdr:graphicFrame macro="">
      <xdr:nvGraphicFramePr>
        <xdr:cNvPr id="7" name="Chart 6">
          <a:extLst>
            <a:ext uri="{FF2B5EF4-FFF2-40B4-BE49-F238E27FC236}">
              <a16:creationId xmlns:a16="http://schemas.microsoft.com/office/drawing/2014/main" id="{554FF890-CC13-4E93-9221-063904EF27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313764</xdr:colOff>
      <xdr:row>38</xdr:row>
      <xdr:rowOff>179294</xdr:rowOff>
    </xdr:from>
    <xdr:to>
      <xdr:col>22</xdr:col>
      <xdr:colOff>739587</xdr:colOff>
      <xdr:row>53</xdr:row>
      <xdr:rowOff>32496</xdr:rowOff>
    </xdr:to>
    <xdr:graphicFrame macro="">
      <xdr:nvGraphicFramePr>
        <xdr:cNvPr id="9" name="Chart 8">
          <a:extLst>
            <a:ext uri="{FF2B5EF4-FFF2-40B4-BE49-F238E27FC236}">
              <a16:creationId xmlns:a16="http://schemas.microsoft.com/office/drawing/2014/main" id="{7F46DD9C-8E13-C7A1-1EDE-DF42338D42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0</xdr:colOff>
      <xdr:row>13</xdr:row>
      <xdr:rowOff>0</xdr:rowOff>
    </xdr:from>
    <xdr:to>
      <xdr:col>19</xdr:col>
      <xdr:colOff>741829</xdr:colOff>
      <xdr:row>27</xdr:row>
      <xdr:rowOff>76200</xdr:rowOff>
    </xdr:to>
    <xdr:graphicFrame macro="">
      <xdr:nvGraphicFramePr>
        <xdr:cNvPr id="3" name="Chart 2">
          <a:extLst>
            <a:ext uri="{FF2B5EF4-FFF2-40B4-BE49-F238E27FC236}">
              <a16:creationId xmlns:a16="http://schemas.microsoft.com/office/drawing/2014/main" id="{62AFA24A-3A63-4973-BD09-A0703E0219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571500</xdr:colOff>
      <xdr:row>9</xdr:row>
      <xdr:rowOff>23812</xdr:rowOff>
    </xdr:from>
    <xdr:to>
      <xdr:col>6</xdr:col>
      <xdr:colOff>619125</xdr:colOff>
      <xdr:row>23</xdr:row>
      <xdr:rowOff>100012</xdr:rowOff>
    </xdr:to>
    <xdr:graphicFrame macro="">
      <xdr:nvGraphicFramePr>
        <xdr:cNvPr id="2" name="Chart 1">
          <a:extLst>
            <a:ext uri="{FF2B5EF4-FFF2-40B4-BE49-F238E27FC236}">
              <a16:creationId xmlns:a16="http://schemas.microsoft.com/office/drawing/2014/main" id="{EB20F95F-AAFB-500F-26B8-48FB8DDC8D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552450</xdr:colOff>
      <xdr:row>24</xdr:row>
      <xdr:rowOff>4762</xdr:rowOff>
    </xdr:from>
    <xdr:to>
      <xdr:col>6</xdr:col>
      <xdr:colOff>600075</xdr:colOff>
      <xdr:row>38</xdr:row>
      <xdr:rowOff>80962</xdr:rowOff>
    </xdr:to>
    <xdr:graphicFrame macro="">
      <xdr:nvGraphicFramePr>
        <xdr:cNvPr id="3" name="Chart 2">
          <a:extLst>
            <a:ext uri="{FF2B5EF4-FFF2-40B4-BE49-F238E27FC236}">
              <a16:creationId xmlns:a16="http://schemas.microsoft.com/office/drawing/2014/main" id="{F9861995-2386-359F-BD27-4F2166EAEF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40</xdr:row>
      <xdr:rowOff>14287</xdr:rowOff>
    </xdr:from>
    <xdr:to>
      <xdr:col>6</xdr:col>
      <xdr:colOff>657225</xdr:colOff>
      <xdr:row>54</xdr:row>
      <xdr:rowOff>90487</xdr:rowOff>
    </xdr:to>
    <xdr:graphicFrame macro="">
      <xdr:nvGraphicFramePr>
        <xdr:cNvPr id="4" name="Chart 3">
          <a:extLst>
            <a:ext uri="{FF2B5EF4-FFF2-40B4-BE49-F238E27FC236}">
              <a16:creationId xmlns:a16="http://schemas.microsoft.com/office/drawing/2014/main" id="{2F47055E-A3D3-C962-98DD-3EB75A0EF8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409575</xdr:colOff>
      <xdr:row>12</xdr:row>
      <xdr:rowOff>157162</xdr:rowOff>
    </xdr:from>
    <xdr:to>
      <xdr:col>31</xdr:col>
      <xdr:colOff>104775</xdr:colOff>
      <xdr:row>27</xdr:row>
      <xdr:rowOff>42862</xdr:rowOff>
    </xdr:to>
    <xdr:graphicFrame macro="">
      <xdr:nvGraphicFramePr>
        <xdr:cNvPr id="5" name="Chart 4">
          <a:extLst>
            <a:ext uri="{FF2B5EF4-FFF2-40B4-BE49-F238E27FC236}">
              <a16:creationId xmlns:a16="http://schemas.microsoft.com/office/drawing/2014/main" id="{6739132A-E7A2-72E4-BF5B-01FC52153D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1019175</xdr:colOff>
      <xdr:row>11</xdr:row>
      <xdr:rowOff>176212</xdr:rowOff>
    </xdr:from>
    <xdr:to>
      <xdr:col>14</xdr:col>
      <xdr:colOff>66675</xdr:colOff>
      <xdr:row>26</xdr:row>
      <xdr:rowOff>61912</xdr:rowOff>
    </xdr:to>
    <xdr:graphicFrame macro="">
      <xdr:nvGraphicFramePr>
        <xdr:cNvPr id="6" name="Chart 5">
          <a:extLst>
            <a:ext uri="{FF2B5EF4-FFF2-40B4-BE49-F238E27FC236}">
              <a16:creationId xmlns:a16="http://schemas.microsoft.com/office/drawing/2014/main" id="{B8A244BF-CC32-4ED2-9DE6-AAA82B774A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30</xdr:row>
      <xdr:rowOff>0</xdr:rowOff>
    </xdr:from>
    <xdr:to>
      <xdr:col>14</xdr:col>
      <xdr:colOff>304800</xdr:colOff>
      <xdr:row>44</xdr:row>
      <xdr:rowOff>76200</xdr:rowOff>
    </xdr:to>
    <xdr:graphicFrame macro="">
      <xdr:nvGraphicFramePr>
        <xdr:cNvPr id="7" name="Chart 6">
          <a:extLst>
            <a:ext uri="{FF2B5EF4-FFF2-40B4-BE49-F238E27FC236}">
              <a16:creationId xmlns:a16="http://schemas.microsoft.com/office/drawing/2014/main" id="{438B2CEF-9BB2-4E52-9829-11D9BB6F89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224517</xdr:colOff>
      <xdr:row>54</xdr:row>
      <xdr:rowOff>152400</xdr:rowOff>
    </xdr:from>
    <xdr:to>
      <xdr:col>6</xdr:col>
      <xdr:colOff>864052</xdr:colOff>
      <xdr:row>69</xdr:row>
      <xdr:rowOff>38100</xdr:rowOff>
    </xdr:to>
    <xdr:graphicFrame macro="">
      <xdr:nvGraphicFramePr>
        <xdr:cNvPr id="8" name="Chart 7">
          <a:extLst>
            <a:ext uri="{FF2B5EF4-FFF2-40B4-BE49-F238E27FC236}">
              <a16:creationId xmlns:a16="http://schemas.microsoft.com/office/drawing/2014/main" id="{6FC95218-13C5-EA42-F1E8-B120AF811E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142875</xdr:colOff>
      <xdr:row>13</xdr:row>
      <xdr:rowOff>147637</xdr:rowOff>
    </xdr:from>
    <xdr:to>
      <xdr:col>7</xdr:col>
      <xdr:colOff>447675</xdr:colOff>
      <xdr:row>28</xdr:row>
      <xdr:rowOff>33337</xdr:rowOff>
    </xdr:to>
    <xdr:graphicFrame macro="">
      <xdr:nvGraphicFramePr>
        <xdr:cNvPr id="2" name="Chart 1">
          <a:extLst>
            <a:ext uri="{FF2B5EF4-FFF2-40B4-BE49-F238E27FC236}">
              <a16:creationId xmlns:a16="http://schemas.microsoft.com/office/drawing/2014/main" id="{AC4262BC-1EF2-A536-B851-A92A01680C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28</xdr:row>
      <xdr:rowOff>57150</xdr:rowOff>
    </xdr:from>
    <xdr:to>
      <xdr:col>7</xdr:col>
      <xdr:colOff>400050</xdr:colOff>
      <xdr:row>42</xdr:row>
      <xdr:rowOff>133350</xdr:rowOff>
    </xdr:to>
    <xdr:graphicFrame macro="">
      <xdr:nvGraphicFramePr>
        <xdr:cNvPr id="3" name="Chart 2">
          <a:extLst>
            <a:ext uri="{FF2B5EF4-FFF2-40B4-BE49-F238E27FC236}">
              <a16:creationId xmlns:a16="http://schemas.microsoft.com/office/drawing/2014/main" id="{815E169A-7977-402C-A752-DCA2F54216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66675</xdr:colOff>
      <xdr:row>42</xdr:row>
      <xdr:rowOff>128587</xdr:rowOff>
    </xdr:from>
    <xdr:to>
      <xdr:col>7</xdr:col>
      <xdr:colOff>371475</xdr:colOff>
      <xdr:row>57</xdr:row>
      <xdr:rowOff>14287</xdr:rowOff>
    </xdr:to>
    <xdr:graphicFrame macro="">
      <xdr:nvGraphicFramePr>
        <xdr:cNvPr id="4" name="Chart 3">
          <a:extLst>
            <a:ext uri="{FF2B5EF4-FFF2-40B4-BE49-F238E27FC236}">
              <a16:creationId xmlns:a16="http://schemas.microsoft.com/office/drawing/2014/main" id="{2B0E9B08-2C8E-CE9C-0DD3-7CF68CB78B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1142999</xdr:colOff>
      <xdr:row>21</xdr:row>
      <xdr:rowOff>138793</xdr:rowOff>
    </xdr:from>
    <xdr:to>
      <xdr:col>28</xdr:col>
      <xdr:colOff>108856</xdr:colOff>
      <xdr:row>36</xdr:row>
      <xdr:rowOff>24493</xdr:rowOff>
    </xdr:to>
    <xdr:graphicFrame macro="">
      <xdr:nvGraphicFramePr>
        <xdr:cNvPr id="5" name="Chart 4">
          <a:extLst>
            <a:ext uri="{FF2B5EF4-FFF2-40B4-BE49-F238E27FC236}">
              <a16:creationId xmlns:a16="http://schemas.microsoft.com/office/drawing/2014/main" id="{B7DC40FB-DE60-495E-E006-98F74FE783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272143</xdr:colOff>
      <xdr:row>21</xdr:row>
      <xdr:rowOff>179614</xdr:rowOff>
    </xdr:from>
    <xdr:to>
      <xdr:col>20</xdr:col>
      <xdr:colOff>0</xdr:colOff>
      <xdr:row>36</xdr:row>
      <xdr:rowOff>65314</xdr:rowOff>
    </xdr:to>
    <xdr:graphicFrame macro="">
      <xdr:nvGraphicFramePr>
        <xdr:cNvPr id="6" name="Chart 5">
          <a:extLst>
            <a:ext uri="{FF2B5EF4-FFF2-40B4-BE49-F238E27FC236}">
              <a16:creationId xmlns:a16="http://schemas.microsoft.com/office/drawing/2014/main" id="{4AE2844B-8476-543F-DA5D-3478C2BF8C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244928</xdr:colOff>
      <xdr:row>38</xdr:row>
      <xdr:rowOff>149678</xdr:rowOff>
    </xdr:from>
    <xdr:to>
      <xdr:col>19</xdr:col>
      <xdr:colOff>1251857</xdr:colOff>
      <xdr:row>53</xdr:row>
      <xdr:rowOff>35378</xdr:rowOff>
    </xdr:to>
    <xdr:graphicFrame macro="">
      <xdr:nvGraphicFramePr>
        <xdr:cNvPr id="8" name="Chart 7">
          <a:extLst>
            <a:ext uri="{FF2B5EF4-FFF2-40B4-BE49-F238E27FC236}">
              <a16:creationId xmlns:a16="http://schemas.microsoft.com/office/drawing/2014/main" id="{8206F744-B353-42CD-BF99-16BB98D616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EXPIRYSET-ULStudent:CONALL.DE PAOR" id="{D2F46E18-F193-4CA1-A7C3-59E4400E4F30}" userId="S::17219752@oldstudentmail.ul.ie::d21f4c12-0dc9-4f62-9883-a14dc92bbe7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2-08-26T15:20:54.08" personId="{D2F46E18-F193-4CA1-A7C3-59E4400E4F30}" id="{7DDD91BA-3802-4091-A3E3-EBE548370C2B}">
    <text>bloc payload is an invented quantity to make 2stage manned landers, 1stage manned landers and 1stage unmanned landers comparable. it's definition is the following
2stage manned landers: ascent stage mass
1stage manned landers: landed mass
2stage unmanned landers: ascent stage mass +payload
1stage unmanned landers: payload</text>
  </threadedComment>
</ThreadedComments>
</file>

<file path=xl/threadedComments/threadedComment2.xml><?xml version="1.0" encoding="utf-8"?>
<ThreadedComments xmlns="http://schemas.microsoft.com/office/spreadsheetml/2018/threadedcomments" xmlns:x="http://schemas.openxmlformats.org/spreadsheetml/2006/main">
  <threadedComment ref="F1" dT="2022-08-26T15:20:54.08" personId="{D2F46E18-F193-4CA1-A7C3-59E4400E4F30}" id="{1C5D2D9A-0E80-48E0-A0A5-667845927A16}">
    <text>bloc payload is an invented quantity to make 2stage manned landers, 1stage manned landers and 1stage unmanned landers comparable. it's definition is the following
2stage manned landers: ascent stage mass
1stage manned landers: landed mass
2stage unmanned landers: ascent stage mass +payload
1stage unmanned landers: payload</text>
  </threadedComment>
</ThreadedComments>
</file>

<file path=xl/threadedComments/threadedComment3.xml><?xml version="1.0" encoding="utf-8"?>
<ThreadedComments xmlns="http://schemas.microsoft.com/office/spreadsheetml/2018/threadedcomments" xmlns:x="http://schemas.openxmlformats.org/spreadsheetml/2006/main">
  <threadedComment ref="F1" dT="2022-08-26T15:20:54.08" personId="{D2F46E18-F193-4CA1-A7C3-59E4400E4F30}" id="{209B8D1E-838A-4225-A495-CD38829684ED}">
    <text>bloc payload is an invented quantity to make 2stage manned landers, 1stage manned landers and 1stage unmanned landers comparable. it's definition is the following
2stage manned landers: ascent stage mass
1stage manned landers: landed mass
2stage unmanned landers: ascent stage mass +payload
1stage unmanned landers: payload</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2-08-26T15:20:54.08" personId="{D2F46E18-F193-4CA1-A7C3-59E4400E4F30}" id="{25983547-1A32-4FF2-B0A5-B09DE5F211B9}">
    <text>bloc payload is an invented quantity to make 2stage manned landers, 1stage manned landers and 1stage unmanned landers comparable. it's definition is the following
2stage manned landers: ascent stage mass
1stage manned landers: landed mass
2stage unmanned landers: ascent stage mass +payload
1stage unmanned landers: payload</text>
  </threadedComment>
</ThreadedComments>
</file>

<file path=xl/threadedComments/threadedComment5.xml><?xml version="1.0" encoding="utf-8"?>
<ThreadedComments xmlns="http://schemas.microsoft.com/office/spreadsheetml/2018/threadedcomments" xmlns:x="http://schemas.openxmlformats.org/spreadsheetml/2006/main">
  <threadedComment ref="F1" dT="2022-08-26T15:20:54.08" personId="{D2F46E18-F193-4CA1-A7C3-59E4400E4F30}" id="{96661284-922C-49A3-ACEF-5FF0E96901A6}">
    <text>bloc payload is an invented quantity to make 2stage manned landers, 1stage manned landers and 1stage unmanned landers comparable. it's definition is the following
2stage manned landers: ascent stage mass
1stage manned landers: landed mass
2stage unmanned landers: ascent stage mass +payload
1stage unmanned landers: payload</text>
  </threadedComment>
</ThreadedComments>
</file>

<file path=xl/threadedComments/threadedComment6.xml><?xml version="1.0" encoding="utf-8"?>
<ThreadedComments xmlns="http://schemas.microsoft.com/office/spreadsheetml/2018/threadedcomments" xmlns:x="http://schemas.openxmlformats.org/spreadsheetml/2006/main">
  <threadedComment ref="F1" dT="2022-08-26T15:20:54.08" personId="{D2F46E18-F193-4CA1-A7C3-59E4400E4F30}" id="{F050F9DC-DE84-470B-88B6-CC41A6C987E0}">
    <text>bloc payload is an invented quantity to make 2stage manned landers, 1stage manned landers and 1stage unmanned landers comparable. it's definition is the following
2stage manned landers: ascent stage mass
1stage manned landers: landed mass
2stage unmanned landers: ascent stage mass +payload
1stage unmanned landers: payload</text>
  </threadedComment>
</ThreadedComments>
</file>

<file path=xl/threadedComments/threadedComment7.xml><?xml version="1.0" encoding="utf-8"?>
<ThreadedComments xmlns="http://schemas.microsoft.com/office/spreadsheetml/2018/threadedcomments" xmlns:x="http://schemas.openxmlformats.org/spreadsheetml/2006/main">
  <threadedComment ref="F1" dT="2022-08-26T15:20:54.08" personId="{D2F46E18-F193-4CA1-A7C3-59E4400E4F30}" id="{526A876A-ADB3-43B4-80FF-356A30D3D8FD}">
    <text>bloc payload is an invented quantity to make 2stage manned landers, 1stage manned landers and 1stage unmanned landers comparable. it's definition is the following
2stage manned landers: ascent stage mass
1stage manned landers: landed mass
2stage unmanned landers: ascent stage mass +payload
1stage unmanned landers: payload</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nssdc.gsfc.nasa.gov/nmc/spacecraft/display.action?id=HAKUTO-R1"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3.xml"/><Relationship Id="rId1" Type="http://schemas.openxmlformats.org/officeDocument/2006/relationships/printerSettings" Target="../printerSettings/printerSettings2.bin"/><Relationship Id="rId5" Type="http://schemas.microsoft.com/office/2017/10/relationships/threadedComment" Target="../threadedComments/threadedComment5.xml"/><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4.xml"/><Relationship Id="rId4" Type="http://schemas.microsoft.com/office/2017/10/relationships/threadedComment" Target="../threadedComments/threadedComment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5.xml"/><Relationship Id="rId1" Type="http://schemas.openxmlformats.org/officeDocument/2006/relationships/printerSettings" Target="../printerSettings/printerSettings3.bin"/><Relationship Id="rId5" Type="http://schemas.microsoft.com/office/2017/10/relationships/threadedComment" Target="../threadedComments/threadedComment7.xml"/><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8D707-BA26-40AD-95AF-DD631927EC42}">
  <dimension ref="A1:P40"/>
  <sheetViews>
    <sheetView topLeftCell="C1" zoomScale="70" zoomScaleNormal="70" workbookViewId="0">
      <selection activeCell="J40" sqref="J40"/>
    </sheetView>
  </sheetViews>
  <sheetFormatPr defaultRowHeight="15" x14ac:dyDescent="0.25"/>
  <cols>
    <col min="2" max="2" width="12.28515625" bestFit="1" customWidth="1"/>
    <col min="3" max="3" width="29.85546875" customWidth="1"/>
    <col min="4" max="4" width="12.42578125" customWidth="1"/>
    <col min="5" max="5" width="13" customWidth="1"/>
    <col min="6" max="6" width="26.5703125" customWidth="1"/>
    <col min="7" max="7" width="21.28515625" customWidth="1"/>
    <col min="8" max="8" width="19.28515625" customWidth="1"/>
    <col min="9" max="9" width="12.5703125" customWidth="1"/>
    <col min="10" max="10" width="20" customWidth="1"/>
    <col min="11" max="11" width="11.5703125" customWidth="1"/>
    <col min="14" max="14" width="11.5703125" customWidth="1"/>
  </cols>
  <sheetData>
    <row r="1" spans="1:16" ht="15.75" thickBot="1" x14ac:dyDescent="0.3">
      <c r="A1" s="1" t="s">
        <v>0</v>
      </c>
      <c r="B1" s="1" t="s">
        <v>1</v>
      </c>
      <c r="C1" s="1" t="s">
        <v>2</v>
      </c>
      <c r="D1" s="1" t="s">
        <v>14</v>
      </c>
      <c r="E1" s="1" t="s">
        <v>3</v>
      </c>
      <c r="F1" s="1" t="s">
        <v>11</v>
      </c>
      <c r="G1" s="1" t="s">
        <v>4</v>
      </c>
      <c r="H1" s="1" t="s">
        <v>10</v>
      </c>
      <c r="I1" s="6" t="s">
        <v>140</v>
      </c>
      <c r="J1" s="1" t="s">
        <v>6</v>
      </c>
      <c r="K1" s="2" t="s">
        <v>12</v>
      </c>
      <c r="L1" s="2" t="s">
        <v>7</v>
      </c>
      <c r="M1" s="1" t="s">
        <v>5</v>
      </c>
      <c r="N1" s="2" t="s">
        <v>13</v>
      </c>
      <c r="O1" s="1" t="s">
        <v>8</v>
      </c>
      <c r="P1" s="1" t="s">
        <v>9</v>
      </c>
    </row>
    <row r="2" spans="1:16" x14ac:dyDescent="0.25">
      <c r="A2" s="3">
        <v>2022</v>
      </c>
      <c r="B2" s="3" t="s">
        <v>15</v>
      </c>
      <c r="C2" s="3" t="s">
        <v>16</v>
      </c>
      <c r="D2" s="4">
        <v>14.6</v>
      </c>
      <c r="E2" s="5">
        <v>0.7</v>
      </c>
      <c r="F2" s="6">
        <v>0</v>
      </c>
      <c r="G2" s="6">
        <v>0</v>
      </c>
      <c r="H2" s="7">
        <f t="shared" ref="H2:H40" si="0">D2-E2-F2</f>
        <v>13.9</v>
      </c>
      <c r="I2" s="7">
        <f>D2-H2</f>
        <v>0.69999999999999929</v>
      </c>
      <c r="J2" s="6" t="s">
        <v>57</v>
      </c>
      <c r="K2" s="6"/>
      <c r="L2" s="7">
        <v>2500</v>
      </c>
      <c r="M2" s="6" t="s">
        <v>80</v>
      </c>
      <c r="O2" t="s">
        <v>82</v>
      </c>
      <c r="P2" s="8" t="s">
        <v>83</v>
      </c>
    </row>
    <row r="3" spans="1:16" x14ac:dyDescent="0.25">
      <c r="A3" s="3">
        <v>2019</v>
      </c>
      <c r="B3" s="3" t="s">
        <v>17</v>
      </c>
      <c r="C3" s="3" t="s">
        <v>18</v>
      </c>
      <c r="D3" s="6">
        <v>585</v>
      </c>
      <c r="E3" s="6">
        <v>150</v>
      </c>
      <c r="F3" s="6">
        <v>0</v>
      </c>
      <c r="G3" s="6">
        <v>0</v>
      </c>
      <c r="H3" s="7">
        <f t="shared" si="0"/>
        <v>435</v>
      </c>
      <c r="I3" s="7">
        <f t="shared" ref="I3:I40" si="1">D3-H3</f>
        <v>150</v>
      </c>
      <c r="J3" s="6" t="s">
        <v>58</v>
      </c>
      <c r="K3" s="6">
        <v>318</v>
      </c>
      <c r="L3" s="7">
        <v>1930</v>
      </c>
      <c r="M3" s="6" t="s">
        <v>78</v>
      </c>
      <c r="O3" t="s">
        <v>81</v>
      </c>
      <c r="P3" s="9" t="s">
        <v>85</v>
      </c>
    </row>
    <row r="4" spans="1:16" x14ac:dyDescent="0.25">
      <c r="A4" s="3">
        <v>1966</v>
      </c>
      <c r="B4" s="3" t="s">
        <v>28</v>
      </c>
      <c r="C4" s="3" t="s">
        <v>129</v>
      </c>
      <c r="D4" s="6">
        <v>1538</v>
      </c>
      <c r="E4" s="6">
        <v>847</v>
      </c>
      <c r="F4" s="13">
        <v>99.8</v>
      </c>
      <c r="G4" s="6">
        <v>0</v>
      </c>
      <c r="H4" s="7">
        <f t="shared" si="0"/>
        <v>591.20000000000005</v>
      </c>
      <c r="I4" s="7">
        <f t="shared" si="1"/>
        <v>946.8</v>
      </c>
      <c r="J4" s="6" t="s">
        <v>61</v>
      </c>
      <c r="K4" s="13">
        <v>287</v>
      </c>
      <c r="L4" s="7">
        <v>2630</v>
      </c>
      <c r="M4" s="6" t="s">
        <v>80</v>
      </c>
      <c r="N4" s="7"/>
      <c r="O4" t="s">
        <v>143</v>
      </c>
      <c r="P4" t="s">
        <v>93</v>
      </c>
    </row>
    <row r="5" spans="1:16" x14ac:dyDescent="0.25">
      <c r="A5" s="3">
        <v>1966</v>
      </c>
      <c r="B5" s="3" t="s">
        <v>28</v>
      </c>
      <c r="C5" s="3" t="s">
        <v>130</v>
      </c>
      <c r="D5" s="6">
        <v>1620</v>
      </c>
      <c r="E5" s="6">
        <v>800</v>
      </c>
      <c r="F5" s="6">
        <v>112</v>
      </c>
      <c r="G5" s="6">
        <v>0</v>
      </c>
      <c r="H5" s="7">
        <f t="shared" si="0"/>
        <v>708</v>
      </c>
      <c r="I5" s="7">
        <f t="shared" si="1"/>
        <v>912</v>
      </c>
      <c r="J5" s="6" t="s">
        <v>62</v>
      </c>
      <c r="K5" s="6">
        <v>287</v>
      </c>
      <c r="L5" s="7">
        <v>1880</v>
      </c>
      <c r="M5" s="6" t="s">
        <v>80</v>
      </c>
      <c r="N5" s="7"/>
      <c r="O5" t="s">
        <v>142</v>
      </c>
      <c r="P5" t="s">
        <v>95</v>
      </c>
    </row>
    <row r="6" spans="1:16" x14ac:dyDescent="0.25">
      <c r="A6" s="3">
        <v>2010</v>
      </c>
      <c r="B6" s="3" t="s">
        <v>21</v>
      </c>
      <c r="C6" s="3" t="s">
        <v>22</v>
      </c>
      <c r="D6" s="6">
        <v>462</v>
      </c>
      <c r="E6" s="6">
        <v>171.1</v>
      </c>
      <c r="F6" s="6">
        <v>14.9</v>
      </c>
      <c r="G6" s="6">
        <v>0</v>
      </c>
      <c r="H6" s="7">
        <f t="shared" si="0"/>
        <v>276</v>
      </c>
      <c r="I6" s="7">
        <f t="shared" si="1"/>
        <v>186</v>
      </c>
      <c r="J6" s="6" t="s">
        <v>77</v>
      </c>
      <c r="K6" s="6">
        <v>160</v>
      </c>
      <c r="M6" s="6" t="s">
        <v>79</v>
      </c>
      <c r="N6" s="7"/>
      <c r="O6" t="s">
        <v>89</v>
      </c>
      <c r="P6" t="s">
        <v>90</v>
      </c>
    </row>
    <row r="7" spans="1:16" x14ac:dyDescent="0.25">
      <c r="A7" s="3">
        <v>2019</v>
      </c>
      <c r="B7" s="3" t="s">
        <v>19</v>
      </c>
      <c r="C7" s="3" t="s">
        <v>20</v>
      </c>
      <c r="D7" s="6">
        <v>1471</v>
      </c>
      <c r="E7" s="6">
        <v>626</v>
      </c>
      <c r="F7" s="6">
        <v>27</v>
      </c>
      <c r="G7" s="6">
        <v>0</v>
      </c>
      <c r="H7" s="7">
        <f t="shared" si="0"/>
        <v>818</v>
      </c>
      <c r="I7" s="7">
        <f t="shared" si="1"/>
        <v>653</v>
      </c>
      <c r="J7" s="6" t="s">
        <v>59</v>
      </c>
      <c r="K7" s="6"/>
      <c r="L7" s="7">
        <v>2000</v>
      </c>
      <c r="M7" s="6" t="s">
        <v>78</v>
      </c>
      <c r="O7" t="s">
        <v>87</v>
      </c>
      <c r="P7" t="s">
        <v>88</v>
      </c>
    </row>
    <row r="8" spans="1:16" x14ac:dyDescent="0.25">
      <c r="A8" s="3">
        <v>2022</v>
      </c>
      <c r="B8" s="3" t="s">
        <v>52</v>
      </c>
      <c r="C8" s="3" t="s">
        <v>53</v>
      </c>
      <c r="D8" s="6">
        <v>1000</v>
      </c>
      <c r="E8" s="6">
        <v>340</v>
      </c>
      <c r="F8" s="6">
        <v>30</v>
      </c>
      <c r="G8" s="6">
        <v>0</v>
      </c>
      <c r="H8" s="7">
        <f t="shared" si="0"/>
        <v>630</v>
      </c>
      <c r="I8" s="7">
        <f t="shared" si="1"/>
        <v>370</v>
      </c>
      <c r="J8" s="6" t="s">
        <v>76</v>
      </c>
      <c r="K8" s="6">
        <v>333</v>
      </c>
      <c r="L8" s="7"/>
      <c r="M8" s="6" t="s">
        <v>78</v>
      </c>
      <c r="N8" s="7"/>
      <c r="O8" t="s">
        <v>148</v>
      </c>
      <c r="P8" s="17" t="s">
        <v>86</v>
      </c>
    </row>
    <row r="9" spans="1:16" x14ac:dyDescent="0.25">
      <c r="A9" s="3">
        <v>1966</v>
      </c>
      <c r="B9" s="3" t="s">
        <v>21</v>
      </c>
      <c r="C9" s="3" t="s">
        <v>23</v>
      </c>
      <c r="D9" s="6">
        <v>995.2</v>
      </c>
      <c r="E9" s="6">
        <v>294.3</v>
      </c>
      <c r="F9" s="6">
        <v>33</v>
      </c>
      <c r="G9" s="6">
        <v>0</v>
      </c>
      <c r="H9" s="7">
        <f t="shared" si="0"/>
        <v>667.90000000000009</v>
      </c>
      <c r="I9" s="7">
        <f t="shared" si="1"/>
        <v>327.29999999999995</v>
      </c>
      <c r="J9" s="6" t="s">
        <v>60</v>
      </c>
      <c r="K9" s="6">
        <v>230</v>
      </c>
      <c r="M9" s="6" t="s">
        <v>79</v>
      </c>
      <c r="N9" s="7"/>
      <c r="O9" t="s">
        <v>91</v>
      </c>
      <c r="P9" t="s">
        <v>84</v>
      </c>
    </row>
    <row r="10" spans="1:16" x14ac:dyDescent="0.25">
      <c r="A10" s="3">
        <v>1967</v>
      </c>
      <c r="B10" s="3" t="s">
        <v>21</v>
      </c>
      <c r="C10" s="3" t="s">
        <v>24</v>
      </c>
      <c r="D10" s="6">
        <v>1026</v>
      </c>
      <c r="E10" s="6">
        <v>296</v>
      </c>
      <c r="F10" s="6">
        <v>33</v>
      </c>
      <c r="G10" s="6">
        <v>0</v>
      </c>
      <c r="H10" s="7">
        <f t="shared" si="0"/>
        <v>697</v>
      </c>
      <c r="I10" s="7">
        <f t="shared" si="1"/>
        <v>329</v>
      </c>
      <c r="J10" s="6" t="s">
        <v>60</v>
      </c>
      <c r="K10" s="6">
        <v>230</v>
      </c>
      <c r="M10" s="6" t="s">
        <v>79</v>
      </c>
      <c r="N10" s="7"/>
      <c r="O10" t="s">
        <v>91</v>
      </c>
      <c r="P10" t="s">
        <v>84</v>
      </c>
    </row>
    <row r="11" spans="1:16" x14ac:dyDescent="0.25">
      <c r="A11" s="3">
        <v>1967</v>
      </c>
      <c r="B11" s="3" t="s">
        <v>21</v>
      </c>
      <c r="C11" s="3" t="s">
        <v>25</v>
      </c>
      <c r="D11" s="6">
        <v>1006</v>
      </c>
      <c r="E11" s="6">
        <v>303</v>
      </c>
      <c r="F11" s="6">
        <v>33</v>
      </c>
      <c r="G11" s="6">
        <v>0</v>
      </c>
      <c r="H11" s="7">
        <f t="shared" si="0"/>
        <v>670</v>
      </c>
      <c r="I11" s="7">
        <f t="shared" si="1"/>
        <v>336</v>
      </c>
      <c r="J11" s="6" t="s">
        <v>60</v>
      </c>
      <c r="K11" s="6">
        <v>230</v>
      </c>
      <c r="L11" s="12"/>
      <c r="M11" s="6" t="s">
        <v>79</v>
      </c>
      <c r="N11" s="7"/>
      <c r="O11" t="s">
        <v>91</v>
      </c>
      <c r="P11" t="s">
        <v>84</v>
      </c>
    </row>
    <row r="12" spans="1:16" x14ac:dyDescent="0.25">
      <c r="A12" s="3">
        <v>1967</v>
      </c>
      <c r="B12" s="3" t="s">
        <v>21</v>
      </c>
      <c r="C12" s="3" t="s">
        <v>26</v>
      </c>
      <c r="D12" s="6">
        <v>1006</v>
      </c>
      <c r="E12" s="6">
        <v>299.60000000000002</v>
      </c>
      <c r="F12" s="6">
        <v>33</v>
      </c>
      <c r="G12" s="6">
        <v>0</v>
      </c>
      <c r="H12" s="7">
        <f t="shared" si="0"/>
        <v>673.4</v>
      </c>
      <c r="I12" s="7">
        <f t="shared" si="1"/>
        <v>332.6</v>
      </c>
      <c r="J12" s="6" t="s">
        <v>60</v>
      </c>
      <c r="K12" s="6">
        <v>230</v>
      </c>
      <c r="L12" s="3"/>
      <c r="M12" s="6" t="s">
        <v>79</v>
      </c>
      <c r="N12" s="7"/>
      <c r="O12" t="s">
        <v>91</v>
      </c>
      <c r="P12" t="s">
        <v>84</v>
      </c>
    </row>
    <row r="13" spans="1:16" x14ac:dyDescent="0.25">
      <c r="A13" s="3">
        <v>1968</v>
      </c>
      <c r="B13" s="3" t="s">
        <v>21</v>
      </c>
      <c r="C13" s="3" t="s">
        <v>27</v>
      </c>
      <c r="D13" s="6">
        <v>1039</v>
      </c>
      <c r="E13" s="6">
        <v>306</v>
      </c>
      <c r="F13" s="6">
        <v>33</v>
      </c>
      <c r="G13" s="6">
        <v>0</v>
      </c>
      <c r="H13" s="7">
        <f t="shared" si="0"/>
        <v>700</v>
      </c>
      <c r="I13" s="7">
        <f t="shared" si="1"/>
        <v>339</v>
      </c>
      <c r="J13" s="6" t="s">
        <v>60</v>
      </c>
      <c r="K13" s="6">
        <v>230</v>
      </c>
      <c r="M13" s="6" t="s">
        <v>79</v>
      </c>
      <c r="N13" s="7"/>
      <c r="O13" t="s">
        <v>91</v>
      </c>
      <c r="P13" t="s">
        <v>84</v>
      </c>
    </row>
    <row r="14" spans="1:16" x14ac:dyDescent="0.25">
      <c r="A14" s="3">
        <v>2013</v>
      </c>
      <c r="B14" s="3" t="s">
        <v>30</v>
      </c>
      <c r="C14" s="3" t="s">
        <v>31</v>
      </c>
      <c r="D14" s="6">
        <v>3780</v>
      </c>
      <c r="E14" s="6">
        <v>1200</v>
      </c>
      <c r="F14" s="6">
        <v>170</v>
      </c>
      <c r="G14" s="6">
        <v>0</v>
      </c>
      <c r="H14" s="7">
        <f t="shared" si="0"/>
        <v>2410</v>
      </c>
      <c r="I14" s="7">
        <f t="shared" si="1"/>
        <v>1370</v>
      </c>
      <c r="J14" s="6" t="s">
        <v>64</v>
      </c>
      <c r="K14" s="6">
        <v>333</v>
      </c>
      <c r="L14" s="6">
        <v>1880</v>
      </c>
      <c r="M14" s="6" t="s">
        <v>78</v>
      </c>
      <c r="N14" s="7"/>
      <c r="O14" t="s">
        <v>98</v>
      </c>
      <c r="P14" t="s">
        <v>99</v>
      </c>
    </row>
    <row r="15" spans="1:16" x14ac:dyDescent="0.25">
      <c r="A15" s="3">
        <v>2019</v>
      </c>
      <c r="B15" s="3" t="s">
        <v>30</v>
      </c>
      <c r="C15" s="3" t="s">
        <v>32</v>
      </c>
      <c r="D15" s="6">
        <v>3640</v>
      </c>
      <c r="E15" s="6">
        <v>1200</v>
      </c>
      <c r="F15" s="6">
        <v>170</v>
      </c>
      <c r="G15" s="6">
        <v>0</v>
      </c>
      <c r="H15" s="7">
        <f t="shared" si="0"/>
        <v>2270</v>
      </c>
      <c r="I15" s="7">
        <f t="shared" si="1"/>
        <v>1370</v>
      </c>
      <c r="J15" s="6" t="s">
        <v>64</v>
      </c>
      <c r="K15" s="6">
        <v>333</v>
      </c>
      <c r="L15" s="6">
        <v>1880</v>
      </c>
      <c r="M15" s="6" t="s">
        <v>78</v>
      </c>
      <c r="N15" s="7"/>
      <c r="O15" t="s">
        <v>100</v>
      </c>
      <c r="P15" t="s">
        <v>101</v>
      </c>
    </row>
    <row r="16" spans="1:16" hidden="1" x14ac:dyDescent="0.25">
      <c r="A16" s="3">
        <v>2019</v>
      </c>
      <c r="B16" s="3" t="s">
        <v>21</v>
      </c>
      <c r="C16" s="3" t="s">
        <v>29</v>
      </c>
      <c r="D16" s="6">
        <v>4250</v>
      </c>
      <c r="E16" s="6">
        <v>1372</v>
      </c>
      <c r="F16" s="6">
        <v>300</v>
      </c>
      <c r="G16" s="6">
        <v>0</v>
      </c>
      <c r="H16" s="7">
        <f t="shared" si="0"/>
        <v>2578</v>
      </c>
      <c r="I16" s="7">
        <f t="shared" si="1"/>
        <v>1672</v>
      </c>
      <c r="J16" s="6" t="s">
        <v>63</v>
      </c>
      <c r="K16" s="6">
        <v>333</v>
      </c>
      <c r="L16" s="3"/>
      <c r="M16" s="6" t="s">
        <v>79</v>
      </c>
      <c r="N16" s="7"/>
      <c r="O16" t="s">
        <v>96</v>
      </c>
      <c r="P16" t="s">
        <v>97</v>
      </c>
    </row>
    <row r="17" spans="1:16" hidden="1" x14ac:dyDescent="0.25">
      <c r="A17" s="3">
        <v>1995</v>
      </c>
      <c r="B17" s="3" t="s">
        <v>21</v>
      </c>
      <c r="C17" s="3" t="s">
        <v>36</v>
      </c>
      <c r="D17" s="6">
        <v>5038.6000000000004</v>
      </c>
      <c r="E17" s="6">
        <v>1673.7</v>
      </c>
      <c r="F17" s="6">
        <v>473.3</v>
      </c>
      <c r="G17" s="6">
        <v>473.3</v>
      </c>
      <c r="H17" s="7">
        <f t="shared" si="0"/>
        <v>2891.6000000000004</v>
      </c>
      <c r="I17" s="7">
        <f t="shared" si="1"/>
        <v>2147</v>
      </c>
      <c r="J17" s="6" t="s">
        <v>66</v>
      </c>
      <c r="K17" s="6">
        <v>300</v>
      </c>
      <c r="L17" s="6">
        <v>3732</v>
      </c>
      <c r="M17" s="6" t="s">
        <v>78</v>
      </c>
      <c r="N17" s="7"/>
      <c r="O17" t="s">
        <v>106</v>
      </c>
      <c r="P17" t="s">
        <v>107</v>
      </c>
    </row>
    <row r="18" spans="1:16" x14ac:dyDescent="0.25">
      <c r="A18" s="3">
        <v>1969</v>
      </c>
      <c r="B18" s="3" t="s">
        <v>28</v>
      </c>
      <c r="C18" s="3" t="s">
        <v>34</v>
      </c>
      <c r="D18" s="6">
        <v>5750</v>
      </c>
      <c r="E18" s="6">
        <v>1880</v>
      </c>
      <c r="F18" s="6">
        <v>520</v>
      </c>
      <c r="G18" s="6" t="s">
        <v>56</v>
      </c>
      <c r="H18" s="7">
        <f t="shared" si="0"/>
        <v>3350</v>
      </c>
      <c r="I18" s="7">
        <f t="shared" si="1"/>
        <v>2400</v>
      </c>
      <c r="J18" s="6" t="s">
        <v>65</v>
      </c>
      <c r="K18" s="6">
        <v>314</v>
      </c>
      <c r="L18" s="6">
        <v>1880</v>
      </c>
      <c r="M18" s="6" t="s">
        <v>79</v>
      </c>
      <c r="N18" s="7"/>
      <c r="O18" t="s">
        <v>103</v>
      </c>
      <c r="P18" t="s">
        <v>105</v>
      </c>
    </row>
    <row r="19" spans="1:16" x14ac:dyDescent="0.25">
      <c r="A19" s="3">
        <v>1968</v>
      </c>
      <c r="B19" s="3" t="s">
        <v>28</v>
      </c>
      <c r="C19" s="3" t="s">
        <v>35</v>
      </c>
      <c r="D19" s="6">
        <v>5700</v>
      </c>
      <c r="E19" s="6">
        <v>1814</v>
      </c>
      <c r="F19" s="6">
        <v>756</v>
      </c>
      <c r="G19" s="6">
        <v>0</v>
      </c>
      <c r="H19" s="7">
        <f t="shared" si="0"/>
        <v>3130</v>
      </c>
      <c r="I19" s="7">
        <f t="shared" si="1"/>
        <v>2570</v>
      </c>
      <c r="J19" s="6" t="s">
        <v>65</v>
      </c>
      <c r="K19" s="6">
        <v>314</v>
      </c>
      <c r="L19" s="6">
        <v>1880</v>
      </c>
      <c r="M19" s="6" t="s">
        <v>78</v>
      </c>
      <c r="N19" s="7"/>
      <c r="O19" t="s">
        <v>94</v>
      </c>
      <c r="P19" t="s">
        <v>95</v>
      </c>
    </row>
    <row r="20" spans="1:16" x14ac:dyDescent="0.25">
      <c r="A20" s="3">
        <v>2021</v>
      </c>
      <c r="B20" s="3" t="s">
        <v>30</v>
      </c>
      <c r="C20" s="3" t="s">
        <v>33</v>
      </c>
      <c r="D20" s="6">
        <v>3800</v>
      </c>
      <c r="E20" s="6">
        <v>1200</v>
      </c>
      <c r="F20" s="6">
        <v>800</v>
      </c>
      <c r="G20" s="6">
        <v>5</v>
      </c>
      <c r="H20" s="7">
        <f t="shared" si="0"/>
        <v>1800</v>
      </c>
      <c r="I20" s="7">
        <f t="shared" si="1"/>
        <v>2000</v>
      </c>
      <c r="J20" s="6" t="s">
        <v>64</v>
      </c>
      <c r="K20" s="6">
        <v>333</v>
      </c>
      <c r="L20" s="7">
        <v>1930</v>
      </c>
      <c r="M20" s="6" t="s">
        <v>79</v>
      </c>
      <c r="N20" s="7"/>
      <c r="O20" t="s">
        <v>102</v>
      </c>
      <c r="P20" s="10" t="s">
        <v>104</v>
      </c>
    </row>
    <row r="21" spans="1:16" hidden="1" x14ac:dyDescent="0.25">
      <c r="A21" s="3">
        <v>2005</v>
      </c>
      <c r="B21" s="3" t="s">
        <v>21</v>
      </c>
      <c r="C21" s="3" t="s">
        <v>54</v>
      </c>
      <c r="D21" s="6">
        <v>37494</v>
      </c>
      <c r="E21" s="6">
        <v>10814</v>
      </c>
      <c r="F21" s="6">
        <v>980</v>
      </c>
      <c r="G21" s="6">
        <v>580</v>
      </c>
      <c r="H21" s="7">
        <f t="shared" si="0"/>
        <v>25700</v>
      </c>
      <c r="I21" s="7">
        <f t="shared" si="1"/>
        <v>11794</v>
      </c>
      <c r="J21" s="6" t="s">
        <v>75</v>
      </c>
      <c r="K21" s="6">
        <v>362</v>
      </c>
      <c r="L21" s="7">
        <v>3772</v>
      </c>
      <c r="M21" s="6" t="s">
        <v>78</v>
      </c>
      <c r="N21" s="7"/>
      <c r="O21" t="s">
        <v>127</v>
      </c>
      <c r="P21" s="10" t="s">
        <v>113</v>
      </c>
    </row>
    <row r="22" spans="1:16" x14ac:dyDescent="0.25">
      <c r="A22" s="3">
        <v>1970</v>
      </c>
      <c r="B22" s="3" t="s">
        <v>21</v>
      </c>
      <c r="C22" s="3" t="s">
        <v>37</v>
      </c>
      <c r="D22" s="6">
        <v>14916</v>
      </c>
      <c r="E22" s="6">
        <v>2109</v>
      </c>
      <c r="F22" s="6">
        <v>4489</v>
      </c>
      <c r="G22" s="6"/>
      <c r="H22" s="7">
        <f t="shared" si="0"/>
        <v>8318</v>
      </c>
      <c r="I22" s="7">
        <f t="shared" si="1"/>
        <v>6598</v>
      </c>
      <c r="J22" s="6" t="s">
        <v>67</v>
      </c>
      <c r="K22" s="6">
        <v>311</v>
      </c>
      <c r="L22" s="7">
        <v>2263</v>
      </c>
      <c r="M22" s="6" t="s">
        <v>79</v>
      </c>
      <c r="N22" s="7"/>
      <c r="O22" t="s">
        <v>108</v>
      </c>
      <c r="P22" s="10" t="s">
        <v>113</v>
      </c>
    </row>
    <row r="23" spans="1:16" x14ac:dyDescent="0.25">
      <c r="A23" s="3">
        <v>1971</v>
      </c>
      <c r="B23" s="3" t="s">
        <v>21</v>
      </c>
      <c r="C23" s="3" t="s">
        <v>38</v>
      </c>
      <c r="D23" s="6">
        <v>15034</v>
      </c>
      <c r="E23" s="6">
        <v>2134</v>
      </c>
      <c r="F23" s="6">
        <v>4700</v>
      </c>
      <c r="G23" s="6"/>
      <c r="H23" s="7">
        <f t="shared" si="0"/>
        <v>8200</v>
      </c>
      <c r="I23" s="7">
        <f t="shared" si="1"/>
        <v>6834</v>
      </c>
      <c r="J23" s="6" t="s">
        <v>68</v>
      </c>
      <c r="K23" s="6">
        <v>311</v>
      </c>
      <c r="L23" s="7">
        <v>2263</v>
      </c>
      <c r="M23" s="6" t="s">
        <v>79</v>
      </c>
      <c r="N23" s="7"/>
      <c r="O23" t="s">
        <v>109</v>
      </c>
      <c r="P23" s="10" t="s">
        <v>113</v>
      </c>
    </row>
    <row r="24" spans="1:16" x14ac:dyDescent="0.25">
      <c r="A24" s="3">
        <v>1971</v>
      </c>
      <c r="B24" s="3" t="s">
        <v>21</v>
      </c>
      <c r="C24" s="3" t="s">
        <v>39</v>
      </c>
      <c r="D24" s="6">
        <v>16447</v>
      </c>
      <c r="E24" s="6">
        <v>2626</v>
      </c>
      <c r="F24" s="6">
        <v>4795</v>
      </c>
      <c r="G24" s="6"/>
      <c r="H24" s="7">
        <f t="shared" si="0"/>
        <v>9026</v>
      </c>
      <c r="I24" s="7">
        <f t="shared" si="1"/>
        <v>7421</v>
      </c>
      <c r="J24" s="6" t="s">
        <v>69</v>
      </c>
      <c r="K24" s="6">
        <v>311</v>
      </c>
      <c r="L24" s="7">
        <v>2250</v>
      </c>
      <c r="M24" s="6" t="s">
        <v>79</v>
      </c>
      <c r="N24" s="7"/>
      <c r="O24" t="s">
        <v>110</v>
      </c>
      <c r="P24" s="10" t="s">
        <v>113</v>
      </c>
    </row>
    <row r="25" spans="1:16" x14ac:dyDescent="0.25">
      <c r="A25" s="3">
        <v>1972</v>
      </c>
      <c r="B25" s="3" t="s">
        <v>21</v>
      </c>
      <c r="C25" s="3" t="s">
        <v>40</v>
      </c>
      <c r="D25" s="6">
        <v>16447</v>
      </c>
      <c r="E25" s="6">
        <v>2626</v>
      </c>
      <c r="F25" s="6">
        <v>4795</v>
      </c>
      <c r="G25" s="6"/>
      <c r="H25" s="7">
        <f t="shared" si="0"/>
        <v>9026</v>
      </c>
      <c r="I25" s="7">
        <f t="shared" si="1"/>
        <v>7421</v>
      </c>
      <c r="J25" s="6" t="s">
        <v>70</v>
      </c>
      <c r="K25" s="6">
        <v>311</v>
      </c>
      <c r="L25" s="7">
        <v>2267</v>
      </c>
      <c r="M25" s="6" t="s">
        <v>79</v>
      </c>
      <c r="N25" s="7"/>
      <c r="O25" t="s">
        <v>111</v>
      </c>
      <c r="P25" s="10" t="s">
        <v>113</v>
      </c>
    </row>
    <row r="26" spans="1:16" x14ac:dyDescent="0.25">
      <c r="A26" s="3">
        <v>1972</v>
      </c>
      <c r="B26" s="3" t="s">
        <v>21</v>
      </c>
      <c r="C26" s="3" t="s">
        <v>41</v>
      </c>
      <c r="D26" s="6">
        <v>16447</v>
      </c>
      <c r="E26" s="6">
        <v>2626</v>
      </c>
      <c r="F26" s="6">
        <v>4795</v>
      </c>
      <c r="G26" s="6"/>
      <c r="H26" s="7">
        <f t="shared" si="0"/>
        <v>9026</v>
      </c>
      <c r="I26" s="7">
        <f t="shared" si="1"/>
        <v>7421</v>
      </c>
      <c r="J26" s="6" t="s">
        <v>71</v>
      </c>
      <c r="K26" s="6">
        <v>311</v>
      </c>
      <c r="L26" s="7">
        <v>2265</v>
      </c>
      <c r="M26" s="6" t="s">
        <v>79</v>
      </c>
      <c r="N26" s="7"/>
      <c r="O26" t="s">
        <v>109</v>
      </c>
      <c r="P26" s="10" t="s">
        <v>113</v>
      </c>
    </row>
    <row r="27" spans="1:16" x14ac:dyDescent="0.25">
      <c r="A27" s="3">
        <v>1969</v>
      </c>
      <c r="B27" s="3" t="s">
        <v>21</v>
      </c>
      <c r="C27" s="3" t="s">
        <v>42</v>
      </c>
      <c r="D27" s="6">
        <v>15065</v>
      </c>
      <c r="E27" s="6">
        <v>2034</v>
      </c>
      <c r="F27" s="6">
        <v>4819</v>
      </c>
      <c r="G27" s="6"/>
      <c r="H27" s="7">
        <f t="shared" si="0"/>
        <v>8212</v>
      </c>
      <c r="I27" s="7">
        <f t="shared" si="1"/>
        <v>6853</v>
      </c>
      <c r="J27" s="6" t="s">
        <v>72</v>
      </c>
      <c r="K27" s="6">
        <v>311</v>
      </c>
      <c r="L27" s="7">
        <v>2273</v>
      </c>
      <c r="M27" s="6" t="s">
        <v>79</v>
      </c>
      <c r="N27" s="7"/>
      <c r="O27" t="s">
        <v>112</v>
      </c>
      <c r="P27" t="s">
        <v>113</v>
      </c>
    </row>
    <row r="28" spans="1:16" x14ac:dyDescent="0.25">
      <c r="A28" s="3">
        <v>1969</v>
      </c>
      <c r="B28" s="3" t="s">
        <v>21</v>
      </c>
      <c r="C28" s="3" t="s">
        <v>43</v>
      </c>
      <c r="D28" s="6">
        <v>15103</v>
      </c>
      <c r="E28" s="6">
        <v>2034</v>
      </c>
      <c r="F28" s="6">
        <v>4821</v>
      </c>
      <c r="G28" s="6"/>
      <c r="H28" s="7">
        <f t="shared" si="0"/>
        <v>8248</v>
      </c>
      <c r="I28" s="7">
        <f t="shared" si="1"/>
        <v>6855</v>
      </c>
      <c r="J28" s="6" t="s">
        <v>73</v>
      </c>
      <c r="K28" s="6">
        <v>311</v>
      </c>
      <c r="L28" s="7">
        <v>2261</v>
      </c>
      <c r="M28" s="6" t="s">
        <v>79</v>
      </c>
      <c r="N28" s="7"/>
      <c r="O28" t="s">
        <v>112</v>
      </c>
      <c r="P28" t="s">
        <v>113</v>
      </c>
    </row>
    <row r="29" spans="1:16" x14ac:dyDescent="0.25">
      <c r="A29" s="3">
        <v>1988</v>
      </c>
      <c r="B29" s="3" t="s">
        <v>21</v>
      </c>
      <c r="C29" s="3" t="s">
        <v>49</v>
      </c>
      <c r="D29" s="6">
        <v>48218</v>
      </c>
      <c r="E29" s="6">
        <v>9823</v>
      </c>
      <c r="F29" s="6">
        <v>6000</v>
      </c>
      <c r="G29" s="6">
        <v>6000</v>
      </c>
      <c r="H29" s="7">
        <f t="shared" si="0"/>
        <v>32395</v>
      </c>
      <c r="I29" s="7">
        <f t="shared" si="1"/>
        <v>15823</v>
      </c>
      <c r="J29" s="6" t="s">
        <v>74</v>
      </c>
      <c r="K29" s="6">
        <v>451</v>
      </c>
      <c r="L29" s="7">
        <v>4380</v>
      </c>
      <c r="M29" s="6" t="s">
        <v>78</v>
      </c>
      <c r="N29" s="7"/>
      <c r="O29" t="s">
        <v>119</v>
      </c>
    </row>
    <row r="30" spans="1:16" x14ac:dyDescent="0.25">
      <c r="A30" s="3">
        <v>2022</v>
      </c>
      <c r="B30" s="3" t="s">
        <v>46</v>
      </c>
      <c r="C30" s="3" t="s">
        <v>47</v>
      </c>
      <c r="D30" s="6">
        <v>42267</v>
      </c>
      <c r="E30" s="6">
        <v>9861</v>
      </c>
      <c r="F30" s="6">
        <v>9121</v>
      </c>
      <c r="G30" s="6"/>
      <c r="H30" s="7">
        <f t="shared" si="0"/>
        <v>23285</v>
      </c>
      <c r="I30" s="7">
        <f t="shared" si="1"/>
        <v>18982</v>
      </c>
      <c r="J30" s="6" t="s">
        <v>59</v>
      </c>
      <c r="K30" s="6">
        <v>340</v>
      </c>
      <c r="L30" s="7">
        <v>2520</v>
      </c>
      <c r="M30" s="6" t="s">
        <v>79</v>
      </c>
      <c r="N30" s="7"/>
      <c r="O30" t="s">
        <v>117</v>
      </c>
      <c r="P30" t="s">
        <v>116</v>
      </c>
    </row>
    <row r="31" spans="1:16" x14ac:dyDescent="0.25">
      <c r="A31" s="3">
        <v>2006</v>
      </c>
      <c r="B31" s="3" t="s">
        <v>21</v>
      </c>
      <c r="C31" s="3" t="s">
        <v>45</v>
      </c>
      <c r="D31" s="6">
        <v>49972</v>
      </c>
      <c r="E31" s="6">
        <v>10426</v>
      </c>
      <c r="F31" s="6">
        <v>11502</v>
      </c>
      <c r="G31" s="6"/>
      <c r="H31" s="7">
        <f t="shared" si="0"/>
        <v>28044</v>
      </c>
      <c r="I31" s="7">
        <f t="shared" si="1"/>
        <v>21928</v>
      </c>
      <c r="J31" s="6" t="s">
        <v>74</v>
      </c>
      <c r="K31" s="6">
        <v>450</v>
      </c>
      <c r="L31" s="7"/>
      <c r="M31" s="6" t="s">
        <v>79</v>
      </c>
      <c r="N31" s="7"/>
      <c r="O31" t="s">
        <v>115</v>
      </c>
      <c r="P31" t="s">
        <v>113</v>
      </c>
    </row>
    <row r="32" spans="1:16" x14ac:dyDescent="0.25">
      <c r="A32" s="3">
        <v>2005</v>
      </c>
      <c r="B32" s="3" t="s">
        <v>21</v>
      </c>
      <c r="C32" s="3" t="s">
        <v>48</v>
      </c>
      <c r="D32" s="6">
        <v>45862</v>
      </c>
      <c r="E32" s="7">
        <v>7665</v>
      </c>
      <c r="F32" s="6">
        <v>13102</v>
      </c>
      <c r="G32" s="6"/>
      <c r="H32" s="7">
        <f t="shared" si="0"/>
        <v>25095</v>
      </c>
      <c r="I32" s="7">
        <f t="shared" si="1"/>
        <v>20767</v>
      </c>
      <c r="J32" s="6" t="s">
        <v>75</v>
      </c>
      <c r="K32" s="6">
        <v>451</v>
      </c>
      <c r="L32" s="7">
        <v>1900</v>
      </c>
      <c r="M32" s="6" t="s">
        <v>79</v>
      </c>
      <c r="N32" s="7"/>
      <c r="O32" t="s">
        <v>118</v>
      </c>
      <c r="P32" t="s">
        <v>113</v>
      </c>
    </row>
    <row r="33" spans="1:16" x14ac:dyDescent="0.25">
      <c r="A33" s="3">
        <v>1988</v>
      </c>
      <c r="B33" s="3" t="s">
        <v>21</v>
      </c>
      <c r="C33" s="3" t="s">
        <v>121</v>
      </c>
      <c r="D33" s="6">
        <v>54463</v>
      </c>
      <c r="E33" s="7">
        <v>9823</v>
      </c>
      <c r="F33" s="6">
        <v>14000</v>
      </c>
      <c r="G33" s="6">
        <v>0</v>
      </c>
      <c r="H33" s="7">
        <f t="shared" si="0"/>
        <v>30640</v>
      </c>
      <c r="I33" s="7">
        <f t="shared" si="1"/>
        <v>23823</v>
      </c>
      <c r="J33" s="6" t="s">
        <v>74</v>
      </c>
      <c r="K33" s="6">
        <v>451</v>
      </c>
      <c r="L33" s="7">
        <v>4380</v>
      </c>
      <c r="M33" s="6" t="s">
        <v>78</v>
      </c>
      <c r="N33" s="7"/>
      <c r="O33" t="s">
        <v>120</v>
      </c>
      <c r="P33" t="s">
        <v>113</v>
      </c>
    </row>
    <row r="34" spans="1:16" x14ac:dyDescent="0.25">
      <c r="A34" s="3">
        <v>1988</v>
      </c>
      <c r="B34" s="3" t="s">
        <v>21</v>
      </c>
      <c r="C34" s="11" t="s">
        <v>124</v>
      </c>
      <c r="D34" s="6">
        <v>67326</v>
      </c>
      <c r="E34" s="7">
        <v>7899</v>
      </c>
      <c r="F34" s="6">
        <v>14000</v>
      </c>
      <c r="G34" s="6">
        <v>0</v>
      </c>
      <c r="H34" s="7">
        <f t="shared" si="0"/>
        <v>45427</v>
      </c>
      <c r="I34" s="7">
        <f t="shared" si="1"/>
        <v>21899</v>
      </c>
      <c r="J34" s="6" t="s">
        <v>125</v>
      </c>
      <c r="K34" s="6">
        <v>333</v>
      </c>
      <c r="L34" s="7">
        <v>4380</v>
      </c>
      <c r="M34" s="6" t="s">
        <v>78</v>
      </c>
      <c r="O34" t="s">
        <v>120</v>
      </c>
      <c r="P34" t="s">
        <v>113</v>
      </c>
    </row>
    <row r="35" spans="1:16" x14ac:dyDescent="0.25">
      <c r="A35" s="3">
        <v>2007</v>
      </c>
      <c r="B35" s="3" t="s">
        <v>21</v>
      </c>
      <c r="C35" s="3" t="s">
        <v>55</v>
      </c>
      <c r="D35" s="6">
        <v>43501</v>
      </c>
      <c r="E35" s="7">
        <v>8500</v>
      </c>
      <c r="F35" s="6">
        <v>18634</v>
      </c>
      <c r="G35" s="3"/>
      <c r="H35" s="7">
        <f t="shared" si="0"/>
        <v>16367</v>
      </c>
      <c r="I35" s="7">
        <f t="shared" si="1"/>
        <v>27134</v>
      </c>
      <c r="J35" s="6" t="s">
        <v>74</v>
      </c>
      <c r="K35" s="6">
        <v>451</v>
      </c>
      <c r="L35" s="7">
        <v>2117</v>
      </c>
      <c r="M35" s="6" t="s">
        <v>78</v>
      </c>
      <c r="N35" s="7"/>
      <c r="P35" t="s">
        <v>128</v>
      </c>
    </row>
    <row r="36" spans="1:16" x14ac:dyDescent="0.25">
      <c r="A36" s="3">
        <v>1988</v>
      </c>
      <c r="B36" s="3" t="s">
        <v>21</v>
      </c>
      <c r="C36" s="3" t="s">
        <v>122</v>
      </c>
      <c r="D36" s="6">
        <v>60075</v>
      </c>
      <c r="E36" s="7">
        <v>9823</v>
      </c>
      <c r="F36" s="6">
        <v>25000</v>
      </c>
      <c r="G36" s="6">
        <v>0</v>
      </c>
      <c r="H36" s="7">
        <f t="shared" si="0"/>
        <v>25252</v>
      </c>
      <c r="I36" s="7">
        <f t="shared" si="1"/>
        <v>34823</v>
      </c>
      <c r="J36" s="6" t="s">
        <v>74</v>
      </c>
      <c r="K36" s="6">
        <v>451</v>
      </c>
      <c r="L36" s="7">
        <v>2100</v>
      </c>
      <c r="M36" s="6" t="s">
        <v>78</v>
      </c>
      <c r="N36" s="7"/>
      <c r="P36" t="s">
        <v>113</v>
      </c>
    </row>
    <row r="37" spans="1:16" x14ac:dyDescent="0.25">
      <c r="A37" s="3">
        <v>1988</v>
      </c>
      <c r="B37" s="3" t="s">
        <v>21</v>
      </c>
      <c r="C37" s="11" t="s">
        <v>123</v>
      </c>
      <c r="D37" s="7">
        <v>69298</v>
      </c>
      <c r="E37" s="7">
        <v>7899</v>
      </c>
      <c r="F37" s="6">
        <v>25000</v>
      </c>
      <c r="G37" s="6">
        <v>0</v>
      </c>
      <c r="H37" s="7">
        <f t="shared" si="0"/>
        <v>36399</v>
      </c>
      <c r="I37" s="7">
        <f t="shared" si="1"/>
        <v>32899</v>
      </c>
      <c r="J37" s="6" t="s">
        <v>125</v>
      </c>
      <c r="K37" s="6">
        <v>333</v>
      </c>
      <c r="L37" s="7">
        <v>2100</v>
      </c>
      <c r="M37" s="6" t="s">
        <v>78</v>
      </c>
      <c r="P37" t="s">
        <v>113</v>
      </c>
    </row>
    <row r="38" spans="1:16" x14ac:dyDescent="0.25">
      <c r="A38" s="3">
        <v>1992</v>
      </c>
      <c r="B38" s="3" t="s">
        <v>21</v>
      </c>
      <c r="C38" s="3" t="s">
        <v>51</v>
      </c>
      <c r="D38" s="7">
        <v>93037</v>
      </c>
      <c r="E38" s="7">
        <v>12992</v>
      </c>
      <c r="F38" s="6">
        <v>35894</v>
      </c>
      <c r="G38" s="6"/>
      <c r="H38" s="7">
        <f t="shared" si="0"/>
        <v>44151</v>
      </c>
      <c r="I38" s="7">
        <f t="shared" si="1"/>
        <v>48886</v>
      </c>
      <c r="J38" s="6" t="s">
        <v>74</v>
      </c>
      <c r="K38" s="6">
        <v>466</v>
      </c>
      <c r="L38" s="7"/>
      <c r="M38" s="6" t="s">
        <v>79</v>
      </c>
      <c r="N38" s="7"/>
      <c r="O38" t="s">
        <v>114</v>
      </c>
    </row>
    <row r="39" spans="1:16" x14ac:dyDescent="0.25">
      <c r="A39" s="3">
        <v>1992</v>
      </c>
      <c r="B39" s="3" t="s">
        <v>21</v>
      </c>
      <c r="C39" s="3" t="s">
        <v>44</v>
      </c>
      <c r="D39" s="7">
        <v>93038</v>
      </c>
      <c r="E39" s="7">
        <v>12472</v>
      </c>
      <c r="F39" s="6">
        <v>36384</v>
      </c>
      <c r="G39" s="6"/>
      <c r="H39" s="7">
        <f t="shared" si="0"/>
        <v>44182</v>
      </c>
      <c r="I39" s="7">
        <f t="shared" si="1"/>
        <v>48856</v>
      </c>
      <c r="J39" s="6" t="s">
        <v>74</v>
      </c>
      <c r="K39" s="6">
        <v>465.5</v>
      </c>
      <c r="L39" s="7"/>
      <c r="M39" s="6" t="s">
        <v>79</v>
      </c>
      <c r="N39" s="7"/>
      <c r="O39" t="s">
        <v>114</v>
      </c>
      <c r="P39" t="s">
        <v>113</v>
      </c>
    </row>
    <row r="40" spans="1:16" x14ac:dyDescent="0.25">
      <c r="A40" s="3">
        <v>2005</v>
      </c>
      <c r="B40" s="3" t="s">
        <v>21</v>
      </c>
      <c r="C40" s="3" t="s">
        <v>50</v>
      </c>
      <c r="D40" s="7">
        <v>81911</v>
      </c>
      <c r="E40" s="7">
        <v>9726</v>
      </c>
      <c r="F40" s="6">
        <v>42472</v>
      </c>
      <c r="G40" s="6">
        <v>10790</v>
      </c>
      <c r="H40" s="7">
        <f t="shared" si="0"/>
        <v>29713</v>
      </c>
      <c r="I40" s="7">
        <f t="shared" si="1"/>
        <v>52198</v>
      </c>
      <c r="J40" s="6" t="s">
        <v>75</v>
      </c>
      <c r="K40" s="6">
        <v>350</v>
      </c>
      <c r="L40" s="7">
        <v>2841</v>
      </c>
      <c r="M40" s="6" t="s">
        <v>79</v>
      </c>
      <c r="N40" s="7"/>
      <c r="P40" t="s">
        <v>113</v>
      </c>
    </row>
  </sheetData>
  <sortState xmlns:xlrd2="http://schemas.microsoft.com/office/spreadsheetml/2017/richdata2" ref="A2:O40">
    <sortCondition ref="F2:F40"/>
  </sortState>
  <hyperlinks>
    <hyperlink ref="P8" r:id="rId1" xr:uid="{208F810E-B5D4-4619-B620-607716E92509}"/>
  </hyperlinks>
  <pageMargins left="0.7" right="0.7" top="0.75" bottom="0.75" header="0.3" footer="0.3"/>
  <pageSetup paperSize="9" orientation="portrait" r:id="rId2"/>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D10ED-D085-4321-AA67-E51287E21076}">
  <dimension ref="A1:O21"/>
  <sheetViews>
    <sheetView zoomScale="145" zoomScaleNormal="145" workbookViewId="0">
      <selection activeCell="A21" sqref="A21"/>
    </sheetView>
  </sheetViews>
  <sheetFormatPr defaultRowHeight="15" x14ac:dyDescent="0.25"/>
  <cols>
    <col min="2" max="2" width="12.28515625" bestFit="1" customWidth="1"/>
    <col min="3" max="3" width="17.7109375" customWidth="1"/>
    <col min="6" max="6" width="19.28515625" bestFit="1" customWidth="1"/>
    <col min="7" max="7" width="16.7109375" bestFit="1" customWidth="1"/>
    <col min="8" max="8" width="18.7109375" bestFit="1" customWidth="1"/>
  </cols>
  <sheetData>
    <row r="1" spans="1:15" ht="15.75" thickBot="1" x14ac:dyDescent="0.3">
      <c r="A1" s="1" t="s">
        <v>0</v>
      </c>
      <c r="B1" s="1" t="s">
        <v>1</v>
      </c>
      <c r="C1" s="1" t="s">
        <v>2</v>
      </c>
      <c r="D1" s="1" t="s">
        <v>14</v>
      </c>
      <c r="E1" s="1" t="s">
        <v>3</v>
      </c>
      <c r="F1" s="1" t="s">
        <v>11</v>
      </c>
      <c r="G1" s="1" t="s">
        <v>4</v>
      </c>
      <c r="H1" s="1" t="s">
        <v>10</v>
      </c>
      <c r="I1" s="1" t="s">
        <v>6</v>
      </c>
      <c r="J1" s="2" t="s">
        <v>12</v>
      </c>
      <c r="K1" s="2" t="s">
        <v>7</v>
      </c>
      <c r="L1" s="1" t="s">
        <v>5</v>
      </c>
      <c r="M1" s="2" t="s">
        <v>13</v>
      </c>
      <c r="N1" s="1" t="s">
        <v>8</v>
      </c>
      <c r="O1" s="1" t="s">
        <v>9</v>
      </c>
    </row>
    <row r="2" spans="1:15" x14ac:dyDescent="0.25">
      <c r="A2" s="3">
        <v>2022</v>
      </c>
      <c r="B2" s="3" t="s">
        <v>15</v>
      </c>
      <c r="C2" s="3" t="s">
        <v>16</v>
      </c>
      <c r="D2" s="4">
        <v>14.6</v>
      </c>
      <c r="E2" s="5">
        <v>0.7</v>
      </c>
      <c r="F2" s="6">
        <v>0</v>
      </c>
      <c r="G2" s="6">
        <v>0</v>
      </c>
      <c r="H2" s="7">
        <f t="shared" ref="H2:H20" si="0">D2-E2-F2</f>
        <v>13.9</v>
      </c>
      <c r="I2" s="6" t="s">
        <v>57</v>
      </c>
      <c r="J2" s="6"/>
      <c r="K2" s="7">
        <v>2500</v>
      </c>
      <c r="L2" s="6" t="s">
        <v>80</v>
      </c>
      <c r="N2" t="s">
        <v>82</v>
      </c>
      <c r="O2" s="8" t="s">
        <v>83</v>
      </c>
    </row>
    <row r="3" spans="1:15" x14ac:dyDescent="0.25">
      <c r="A3" s="3">
        <v>2019</v>
      </c>
      <c r="B3" s="3" t="s">
        <v>17</v>
      </c>
      <c r="C3" s="3" t="s">
        <v>18</v>
      </c>
      <c r="D3" s="6">
        <v>585</v>
      </c>
      <c r="E3" s="6">
        <v>150</v>
      </c>
      <c r="F3" s="6">
        <v>0</v>
      </c>
      <c r="G3" s="6">
        <v>0</v>
      </c>
      <c r="H3" s="7">
        <f t="shared" si="0"/>
        <v>435</v>
      </c>
      <c r="I3" s="6" t="s">
        <v>58</v>
      </c>
      <c r="J3" s="6">
        <v>318</v>
      </c>
      <c r="K3" s="7">
        <v>1930</v>
      </c>
      <c r="L3" s="6" t="s">
        <v>78</v>
      </c>
      <c r="N3" t="s">
        <v>81</v>
      </c>
      <c r="O3" s="9" t="s">
        <v>85</v>
      </c>
    </row>
    <row r="4" spans="1:15" x14ac:dyDescent="0.25">
      <c r="A4" s="3">
        <v>1966</v>
      </c>
      <c r="B4" s="3" t="s">
        <v>28</v>
      </c>
      <c r="C4" s="3" t="s">
        <v>129</v>
      </c>
      <c r="D4" s="6">
        <v>1538</v>
      </c>
      <c r="E4" s="6">
        <v>847</v>
      </c>
      <c r="F4" s="6">
        <v>3.6</v>
      </c>
      <c r="G4" s="6">
        <v>0</v>
      </c>
      <c r="H4" s="7">
        <f t="shared" si="0"/>
        <v>687.4</v>
      </c>
      <c r="I4" s="6" t="s">
        <v>61</v>
      </c>
      <c r="J4" s="13">
        <v>287</v>
      </c>
      <c r="K4" s="7">
        <v>2630</v>
      </c>
      <c r="L4" s="6" t="s">
        <v>80</v>
      </c>
      <c r="M4" s="7"/>
      <c r="N4" t="s">
        <v>131</v>
      </c>
      <c r="O4" t="s">
        <v>93</v>
      </c>
    </row>
    <row r="5" spans="1:15" x14ac:dyDescent="0.25">
      <c r="A5" s="3">
        <v>1966</v>
      </c>
      <c r="B5" s="3" t="s">
        <v>28</v>
      </c>
      <c r="C5" s="3" t="s">
        <v>130</v>
      </c>
      <c r="D5" s="6">
        <v>1620</v>
      </c>
      <c r="E5" s="6">
        <v>800</v>
      </c>
      <c r="F5" s="6">
        <v>3.6</v>
      </c>
      <c r="G5" s="6">
        <v>0</v>
      </c>
      <c r="H5" s="7">
        <f t="shared" si="0"/>
        <v>816.4</v>
      </c>
      <c r="I5" s="6" t="s">
        <v>62</v>
      </c>
      <c r="J5" s="6">
        <v>287</v>
      </c>
      <c r="K5" s="7">
        <v>1880</v>
      </c>
      <c r="L5" s="6" t="s">
        <v>80</v>
      </c>
      <c r="M5" s="7"/>
      <c r="N5" t="s">
        <v>92</v>
      </c>
      <c r="O5" t="s">
        <v>95</v>
      </c>
    </row>
    <row r="6" spans="1:15" x14ac:dyDescent="0.25">
      <c r="A6" s="3">
        <v>2010</v>
      </c>
      <c r="B6" s="3" t="s">
        <v>21</v>
      </c>
      <c r="C6" s="3" t="s">
        <v>22</v>
      </c>
      <c r="D6" s="6">
        <v>462</v>
      </c>
      <c r="E6" s="6">
        <v>171.1</v>
      </c>
      <c r="F6" s="6">
        <v>14.9</v>
      </c>
      <c r="G6" s="6">
        <v>0</v>
      </c>
      <c r="H6" s="7">
        <f t="shared" si="0"/>
        <v>276</v>
      </c>
      <c r="I6" s="6" t="s">
        <v>77</v>
      </c>
      <c r="J6" s="6">
        <v>160</v>
      </c>
      <c r="L6" s="6" t="s">
        <v>79</v>
      </c>
      <c r="M6" s="7"/>
      <c r="N6" t="s">
        <v>89</v>
      </c>
      <c r="O6" t="s">
        <v>90</v>
      </c>
    </row>
    <row r="7" spans="1:15" x14ac:dyDescent="0.25">
      <c r="A7" s="3">
        <v>2019</v>
      </c>
      <c r="B7" s="3" t="s">
        <v>19</v>
      </c>
      <c r="C7" s="3" t="s">
        <v>20</v>
      </c>
      <c r="D7" s="6">
        <v>1471</v>
      </c>
      <c r="E7" s="6">
        <v>626</v>
      </c>
      <c r="F7" s="6">
        <v>27</v>
      </c>
      <c r="G7" s="6">
        <v>0</v>
      </c>
      <c r="H7" s="7">
        <f t="shared" si="0"/>
        <v>818</v>
      </c>
      <c r="I7" s="6" t="s">
        <v>59</v>
      </c>
      <c r="J7" s="6"/>
      <c r="K7" s="7">
        <v>2000</v>
      </c>
      <c r="L7" s="6" t="s">
        <v>78</v>
      </c>
      <c r="N7" t="s">
        <v>87</v>
      </c>
      <c r="O7" t="s">
        <v>88</v>
      </c>
    </row>
    <row r="8" spans="1:15" x14ac:dyDescent="0.25">
      <c r="A8" s="3">
        <v>2022</v>
      </c>
      <c r="B8" s="3" t="s">
        <v>52</v>
      </c>
      <c r="C8" s="3" t="s">
        <v>53</v>
      </c>
      <c r="D8" s="6">
        <v>1000</v>
      </c>
      <c r="E8" s="6">
        <v>340</v>
      </c>
      <c r="F8" s="6">
        <v>30</v>
      </c>
      <c r="G8" s="6">
        <v>0</v>
      </c>
      <c r="H8" s="7">
        <f t="shared" si="0"/>
        <v>630</v>
      </c>
      <c r="I8" s="6" t="s">
        <v>76</v>
      </c>
      <c r="J8" s="6">
        <v>333</v>
      </c>
      <c r="K8" s="7"/>
      <c r="L8" s="6" t="s">
        <v>78</v>
      </c>
      <c r="M8" s="7"/>
      <c r="N8" t="s">
        <v>126</v>
      </c>
      <c r="O8" t="s">
        <v>86</v>
      </c>
    </row>
    <row r="9" spans="1:15" x14ac:dyDescent="0.25">
      <c r="A9" s="3">
        <v>1966</v>
      </c>
      <c r="B9" s="3" t="s">
        <v>21</v>
      </c>
      <c r="C9" s="3" t="s">
        <v>23</v>
      </c>
      <c r="D9" s="6">
        <v>995.2</v>
      </c>
      <c r="E9" s="6">
        <v>294.3</v>
      </c>
      <c r="F9" s="6">
        <v>33</v>
      </c>
      <c r="G9" s="6">
        <v>0</v>
      </c>
      <c r="H9" s="7">
        <f t="shared" si="0"/>
        <v>667.90000000000009</v>
      </c>
      <c r="I9" s="15" t="s">
        <v>132</v>
      </c>
      <c r="J9" s="6">
        <v>230</v>
      </c>
      <c r="L9" s="6" t="s">
        <v>79</v>
      </c>
      <c r="M9" s="7"/>
      <c r="N9" t="s">
        <v>91</v>
      </c>
      <c r="O9" t="s">
        <v>84</v>
      </c>
    </row>
    <row r="10" spans="1:15" x14ac:dyDescent="0.25">
      <c r="A10" s="3">
        <v>1967</v>
      </c>
      <c r="B10" s="3" t="s">
        <v>21</v>
      </c>
      <c r="C10" s="3" t="s">
        <v>24</v>
      </c>
      <c r="D10" s="6">
        <v>1026</v>
      </c>
      <c r="E10" s="6">
        <v>296</v>
      </c>
      <c r="F10" s="6">
        <v>33</v>
      </c>
      <c r="G10" s="6">
        <v>0</v>
      </c>
      <c r="H10" s="7">
        <f t="shared" si="0"/>
        <v>697</v>
      </c>
      <c r="I10" s="15" t="s">
        <v>132</v>
      </c>
      <c r="J10" s="6">
        <v>230</v>
      </c>
      <c r="L10" s="6" t="s">
        <v>79</v>
      </c>
      <c r="M10" s="7"/>
      <c r="N10" t="s">
        <v>91</v>
      </c>
      <c r="O10" t="s">
        <v>84</v>
      </c>
    </row>
    <row r="11" spans="1:15" x14ac:dyDescent="0.25">
      <c r="A11" s="3">
        <v>1967</v>
      </c>
      <c r="B11" s="3" t="s">
        <v>21</v>
      </c>
      <c r="C11" s="3" t="s">
        <v>25</v>
      </c>
      <c r="D11" s="6">
        <v>1006</v>
      </c>
      <c r="E11" s="6">
        <v>303</v>
      </c>
      <c r="F11" s="6">
        <v>33</v>
      </c>
      <c r="G11" s="6">
        <v>0</v>
      </c>
      <c r="H11" s="7">
        <f t="shared" si="0"/>
        <v>670</v>
      </c>
      <c r="I11" s="15" t="s">
        <v>132</v>
      </c>
      <c r="J11" s="6">
        <v>230</v>
      </c>
      <c r="K11" s="12"/>
      <c r="L11" s="6" t="s">
        <v>79</v>
      </c>
      <c r="M11" s="7"/>
      <c r="N11" t="s">
        <v>91</v>
      </c>
      <c r="O11" t="s">
        <v>84</v>
      </c>
    </row>
    <row r="12" spans="1:15" x14ac:dyDescent="0.25">
      <c r="A12" s="3">
        <v>1967</v>
      </c>
      <c r="B12" s="3" t="s">
        <v>21</v>
      </c>
      <c r="C12" s="3" t="s">
        <v>26</v>
      </c>
      <c r="D12" s="6">
        <v>1006</v>
      </c>
      <c r="E12" s="6">
        <v>299.60000000000002</v>
      </c>
      <c r="F12" s="6">
        <v>33</v>
      </c>
      <c r="G12" s="6">
        <v>0</v>
      </c>
      <c r="H12" s="7">
        <f t="shared" si="0"/>
        <v>673.4</v>
      </c>
      <c r="I12" s="15" t="s">
        <v>132</v>
      </c>
      <c r="J12" s="6">
        <v>230</v>
      </c>
      <c r="K12" s="3"/>
      <c r="L12" s="6" t="s">
        <v>79</v>
      </c>
      <c r="M12" s="7"/>
      <c r="N12" t="s">
        <v>91</v>
      </c>
      <c r="O12" t="s">
        <v>84</v>
      </c>
    </row>
    <row r="13" spans="1:15" x14ac:dyDescent="0.25">
      <c r="A13" s="3">
        <v>1968</v>
      </c>
      <c r="B13" s="3" t="s">
        <v>21</v>
      </c>
      <c r="C13" s="3" t="s">
        <v>27</v>
      </c>
      <c r="D13" s="6">
        <v>1039</v>
      </c>
      <c r="E13" s="6">
        <v>306</v>
      </c>
      <c r="F13" s="6">
        <v>33</v>
      </c>
      <c r="G13" s="6">
        <v>0</v>
      </c>
      <c r="H13" s="7">
        <f t="shared" si="0"/>
        <v>700</v>
      </c>
      <c r="I13" s="15" t="s">
        <v>132</v>
      </c>
      <c r="J13" s="6">
        <v>230</v>
      </c>
      <c r="L13" s="6" t="s">
        <v>79</v>
      </c>
      <c r="M13" s="7"/>
      <c r="N13" t="s">
        <v>91</v>
      </c>
      <c r="O13" t="s">
        <v>84</v>
      </c>
    </row>
    <row r="14" spans="1:15" x14ac:dyDescent="0.25">
      <c r="A14" s="3">
        <v>2013</v>
      </c>
      <c r="B14" s="3" t="s">
        <v>30</v>
      </c>
      <c r="C14" s="3" t="s">
        <v>31</v>
      </c>
      <c r="D14" s="6">
        <v>3780</v>
      </c>
      <c r="E14" s="6">
        <v>1200</v>
      </c>
      <c r="F14" s="6">
        <v>170</v>
      </c>
      <c r="G14" s="6">
        <v>0</v>
      </c>
      <c r="H14" s="7">
        <f t="shared" si="0"/>
        <v>2410</v>
      </c>
      <c r="I14" s="6" t="s">
        <v>64</v>
      </c>
      <c r="J14" s="6">
        <v>333</v>
      </c>
      <c r="K14" s="6">
        <v>1880</v>
      </c>
      <c r="L14" s="6" t="s">
        <v>78</v>
      </c>
      <c r="M14" s="7"/>
      <c r="N14" t="s">
        <v>98</v>
      </c>
      <c r="O14" t="s">
        <v>99</v>
      </c>
    </row>
    <row r="15" spans="1:15" x14ac:dyDescent="0.25">
      <c r="A15" s="3">
        <v>2019</v>
      </c>
      <c r="B15" s="3" t="s">
        <v>30</v>
      </c>
      <c r="C15" s="3" t="s">
        <v>32</v>
      </c>
      <c r="D15" s="6">
        <v>3640</v>
      </c>
      <c r="E15" s="6">
        <v>1200</v>
      </c>
      <c r="F15" s="6">
        <v>170</v>
      </c>
      <c r="G15" s="6">
        <v>0</v>
      </c>
      <c r="H15" s="7">
        <f t="shared" si="0"/>
        <v>2270</v>
      </c>
      <c r="I15" s="6" t="s">
        <v>64</v>
      </c>
      <c r="J15" s="6">
        <v>333</v>
      </c>
      <c r="K15" s="6">
        <v>1880</v>
      </c>
      <c r="L15" s="6" t="s">
        <v>78</v>
      </c>
      <c r="M15" s="7"/>
      <c r="N15" t="s">
        <v>100</v>
      </c>
      <c r="O15" t="s">
        <v>101</v>
      </c>
    </row>
    <row r="16" spans="1:15" x14ac:dyDescent="0.25">
      <c r="A16" s="3">
        <v>2019</v>
      </c>
      <c r="B16" s="3" t="s">
        <v>21</v>
      </c>
      <c r="C16" s="3" t="s">
        <v>29</v>
      </c>
      <c r="D16" s="6">
        <v>4250</v>
      </c>
      <c r="E16" s="6">
        <v>1372</v>
      </c>
      <c r="F16" s="6">
        <v>300</v>
      </c>
      <c r="G16" s="6">
        <v>0</v>
      </c>
      <c r="H16" s="7">
        <f t="shared" si="0"/>
        <v>2578</v>
      </c>
      <c r="I16" s="15" t="s">
        <v>133</v>
      </c>
      <c r="J16" s="6">
        <v>333</v>
      </c>
      <c r="K16" s="3"/>
      <c r="L16" s="6" t="s">
        <v>79</v>
      </c>
      <c r="M16" s="7"/>
      <c r="N16" t="s">
        <v>96</v>
      </c>
      <c r="O16" t="s">
        <v>97</v>
      </c>
    </row>
    <row r="17" spans="1:15" x14ac:dyDescent="0.25">
      <c r="A17" s="3">
        <v>1995</v>
      </c>
      <c r="B17" s="3" t="s">
        <v>21</v>
      </c>
      <c r="C17" s="3" t="s">
        <v>36</v>
      </c>
      <c r="D17" s="6">
        <v>5038.6000000000004</v>
      </c>
      <c r="E17" s="6">
        <v>1673.7</v>
      </c>
      <c r="F17" s="6">
        <v>473.3</v>
      </c>
      <c r="G17" s="6">
        <v>473.3</v>
      </c>
      <c r="H17" s="7">
        <f t="shared" si="0"/>
        <v>2891.6000000000004</v>
      </c>
      <c r="I17" s="6" t="s">
        <v>66</v>
      </c>
      <c r="J17" s="6">
        <v>300</v>
      </c>
      <c r="K17" s="6">
        <v>3732</v>
      </c>
      <c r="L17" s="6" t="s">
        <v>78</v>
      </c>
      <c r="M17" s="7"/>
      <c r="N17" t="s">
        <v>106</v>
      </c>
      <c r="O17" t="s">
        <v>107</v>
      </c>
    </row>
    <row r="18" spans="1:15" x14ac:dyDescent="0.25">
      <c r="A18" s="3">
        <v>1969</v>
      </c>
      <c r="B18" s="3" t="s">
        <v>28</v>
      </c>
      <c r="C18" s="3" t="s">
        <v>34</v>
      </c>
      <c r="D18" s="6">
        <v>5750</v>
      </c>
      <c r="E18" s="6">
        <v>1880</v>
      </c>
      <c r="F18" s="6">
        <v>520</v>
      </c>
      <c r="G18" s="6" t="s">
        <v>56</v>
      </c>
      <c r="H18" s="7">
        <f t="shared" si="0"/>
        <v>3350</v>
      </c>
      <c r="I18" s="6" t="s">
        <v>65</v>
      </c>
      <c r="J18" s="6">
        <v>314</v>
      </c>
      <c r="K18" s="6">
        <v>1880</v>
      </c>
      <c r="L18" s="6" t="s">
        <v>79</v>
      </c>
      <c r="M18" s="7"/>
      <c r="N18" t="s">
        <v>103</v>
      </c>
      <c r="O18" t="s">
        <v>105</v>
      </c>
    </row>
    <row r="19" spans="1:15" x14ac:dyDescent="0.25">
      <c r="A19" s="3">
        <v>1968</v>
      </c>
      <c r="B19" s="3" t="s">
        <v>28</v>
      </c>
      <c r="C19" s="3" t="s">
        <v>35</v>
      </c>
      <c r="D19" s="6">
        <v>5700</v>
      </c>
      <c r="E19" s="6">
        <v>1814</v>
      </c>
      <c r="F19" s="6">
        <v>756</v>
      </c>
      <c r="G19" s="6">
        <v>0</v>
      </c>
      <c r="H19" s="7">
        <f t="shared" si="0"/>
        <v>3130</v>
      </c>
      <c r="I19" s="6" t="s">
        <v>65</v>
      </c>
      <c r="J19" s="6">
        <v>314</v>
      </c>
      <c r="K19" s="6">
        <v>1880</v>
      </c>
      <c r="L19" s="6" t="s">
        <v>78</v>
      </c>
      <c r="M19" s="7"/>
      <c r="N19" t="s">
        <v>94</v>
      </c>
      <c r="O19" t="s">
        <v>95</v>
      </c>
    </row>
    <row r="20" spans="1:15" x14ac:dyDescent="0.25">
      <c r="A20" s="3">
        <v>2021</v>
      </c>
      <c r="B20" s="3" t="s">
        <v>30</v>
      </c>
      <c r="C20" s="3" t="s">
        <v>33</v>
      </c>
      <c r="D20" s="6">
        <v>3800</v>
      </c>
      <c r="E20" s="6">
        <v>1200</v>
      </c>
      <c r="F20" s="6">
        <v>800</v>
      </c>
      <c r="G20" s="6">
        <v>5</v>
      </c>
      <c r="H20" s="7">
        <f t="shared" si="0"/>
        <v>1800</v>
      </c>
      <c r="I20" s="6" t="s">
        <v>64</v>
      </c>
      <c r="J20" s="6">
        <v>333</v>
      </c>
      <c r="K20" s="7">
        <v>1930</v>
      </c>
      <c r="L20" s="6" t="s">
        <v>79</v>
      </c>
      <c r="M20" s="7"/>
      <c r="N20" t="s">
        <v>102</v>
      </c>
      <c r="O20" s="10" t="s">
        <v>104</v>
      </c>
    </row>
    <row r="21" spans="1:15" x14ac:dyDescent="0.25">
      <c r="A21" s="3"/>
      <c r="B21" s="3"/>
      <c r="C21" s="3"/>
      <c r="D21" s="6"/>
      <c r="E21" s="6"/>
      <c r="F21" s="6"/>
      <c r="G21" s="6"/>
      <c r="H21" s="7"/>
      <c r="I21" s="6"/>
      <c r="J21" s="6"/>
      <c r="K21" s="7"/>
      <c r="L21" s="6"/>
      <c r="M21" s="7"/>
      <c r="O21" s="10"/>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16DA-6120-4CC3-A9CE-296AE0DB4F63}">
  <dimension ref="A1:O8"/>
  <sheetViews>
    <sheetView workbookViewId="0">
      <selection sqref="A1:L8"/>
    </sheetView>
  </sheetViews>
  <sheetFormatPr defaultRowHeight="15" x14ac:dyDescent="0.25"/>
  <cols>
    <col min="1" max="1" width="5" bestFit="1" customWidth="1"/>
    <col min="2" max="2" width="12.28515625" bestFit="1" customWidth="1"/>
    <col min="3" max="3" width="12.7109375" bestFit="1" customWidth="1"/>
    <col min="4" max="4" width="10" bestFit="1" customWidth="1"/>
    <col min="5" max="5" width="8.7109375" bestFit="1" customWidth="1"/>
    <col min="6" max="6" width="19.28515625" bestFit="1" customWidth="1"/>
    <col min="7" max="7" width="16.7109375" bestFit="1" customWidth="1"/>
    <col min="8" max="8" width="18.7109375" bestFit="1" customWidth="1"/>
    <col min="9" max="9" width="11" bestFit="1" customWidth="1"/>
    <col min="10" max="10" width="10.140625" bestFit="1" customWidth="1"/>
    <col min="13" max="13" width="10.140625" bestFit="1" customWidth="1"/>
  </cols>
  <sheetData>
    <row r="1" spans="1:15" ht="15.75" thickBot="1" x14ac:dyDescent="0.3">
      <c r="A1" s="1" t="s">
        <v>0</v>
      </c>
      <c r="B1" s="1" t="s">
        <v>1</v>
      </c>
      <c r="C1" s="1" t="s">
        <v>2</v>
      </c>
      <c r="D1" s="1" t="s">
        <v>14</v>
      </c>
      <c r="E1" s="1" t="s">
        <v>3</v>
      </c>
      <c r="F1" s="1" t="s">
        <v>11</v>
      </c>
      <c r="G1" s="1" t="s">
        <v>4</v>
      </c>
      <c r="H1" s="1" t="s">
        <v>10</v>
      </c>
      <c r="I1" s="1" t="s">
        <v>6</v>
      </c>
      <c r="J1" s="2" t="s">
        <v>12</v>
      </c>
      <c r="K1" s="2" t="s">
        <v>7</v>
      </c>
      <c r="L1" s="1" t="s">
        <v>5</v>
      </c>
      <c r="M1" s="2" t="s">
        <v>13</v>
      </c>
      <c r="N1" s="1" t="s">
        <v>8</v>
      </c>
      <c r="O1" s="1" t="s">
        <v>9</v>
      </c>
    </row>
    <row r="2" spans="1:15" x14ac:dyDescent="0.25">
      <c r="A2" s="3">
        <v>1970</v>
      </c>
      <c r="B2" s="3" t="s">
        <v>21</v>
      </c>
      <c r="C2" s="3" t="s">
        <v>37</v>
      </c>
      <c r="D2" s="6">
        <v>14916</v>
      </c>
      <c r="E2" s="6">
        <v>2109</v>
      </c>
      <c r="F2" s="6">
        <v>4489</v>
      </c>
      <c r="G2" s="6"/>
      <c r="H2" s="7">
        <v>8318</v>
      </c>
      <c r="I2" s="6" t="s">
        <v>67</v>
      </c>
      <c r="J2" s="6">
        <v>311</v>
      </c>
      <c r="K2" s="7">
        <v>2263</v>
      </c>
      <c r="L2" s="6" t="s">
        <v>79</v>
      </c>
      <c r="M2" s="7"/>
      <c r="N2" t="s">
        <v>108</v>
      </c>
      <c r="O2" s="10" t="s">
        <v>113</v>
      </c>
    </row>
    <row r="3" spans="1:15" x14ac:dyDescent="0.25">
      <c r="A3" s="3">
        <v>1971</v>
      </c>
      <c r="B3" s="3" t="s">
        <v>21</v>
      </c>
      <c r="C3" s="3" t="s">
        <v>38</v>
      </c>
      <c r="D3" s="6">
        <v>15034</v>
      </c>
      <c r="E3" s="6">
        <v>2134</v>
      </c>
      <c r="F3" s="6">
        <v>4700</v>
      </c>
      <c r="G3" s="6"/>
      <c r="H3" s="7">
        <v>8200</v>
      </c>
      <c r="I3" s="6" t="s">
        <v>68</v>
      </c>
      <c r="J3" s="6">
        <v>311</v>
      </c>
      <c r="K3" s="7">
        <v>2263</v>
      </c>
      <c r="L3" s="6" t="s">
        <v>79</v>
      </c>
      <c r="M3" s="7"/>
      <c r="N3" t="s">
        <v>109</v>
      </c>
      <c r="O3" s="10" t="s">
        <v>113</v>
      </c>
    </row>
    <row r="4" spans="1:15" x14ac:dyDescent="0.25">
      <c r="A4" s="3">
        <v>1971</v>
      </c>
      <c r="B4" s="3" t="s">
        <v>21</v>
      </c>
      <c r="C4" s="3" t="s">
        <v>39</v>
      </c>
      <c r="D4" s="6">
        <v>16447</v>
      </c>
      <c r="E4" s="6">
        <v>2626</v>
      </c>
      <c r="F4" s="6">
        <v>4795</v>
      </c>
      <c r="G4" s="6"/>
      <c r="H4" s="7">
        <v>9026</v>
      </c>
      <c r="I4" s="6" t="s">
        <v>69</v>
      </c>
      <c r="J4" s="6">
        <v>311</v>
      </c>
      <c r="K4" s="7">
        <v>2250</v>
      </c>
      <c r="L4" s="6" t="s">
        <v>79</v>
      </c>
      <c r="M4" s="7"/>
      <c r="N4" t="s">
        <v>110</v>
      </c>
      <c r="O4" s="10" t="s">
        <v>113</v>
      </c>
    </row>
    <row r="5" spans="1:15" x14ac:dyDescent="0.25">
      <c r="A5" s="3">
        <v>1972</v>
      </c>
      <c r="B5" s="3" t="s">
        <v>21</v>
      </c>
      <c r="C5" s="3" t="s">
        <v>40</v>
      </c>
      <c r="D5" s="6">
        <v>16447</v>
      </c>
      <c r="E5" s="6">
        <v>2626</v>
      </c>
      <c r="F5" s="6">
        <v>4795</v>
      </c>
      <c r="G5" s="6"/>
      <c r="H5" s="7">
        <v>9026</v>
      </c>
      <c r="I5" s="6" t="s">
        <v>70</v>
      </c>
      <c r="J5" s="6">
        <v>311</v>
      </c>
      <c r="K5" s="7">
        <v>2267</v>
      </c>
      <c r="L5" s="6" t="s">
        <v>79</v>
      </c>
      <c r="M5" s="7"/>
      <c r="N5" t="s">
        <v>111</v>
      </c>
      <c r="O5" s="10" t="s">
        <v>113</v>
      </c>
    </row>
    <row r="6" spans="1:15" x14ac:dyDescent="0.25">
      <c r="A6" s="3">
        <v>1972</v>
      </c>
      <c r="B6" s="3" t="s">
        <v>21</v>
      </c>
      <c r="C6" s="3" t="s">
        <v>41</v>
      </c>
      <c r="D6" s="6">
        <v>16447</v>
      </c>
      <c r="E6" s="6">
        <v>2626</v>
      </c>
      <c r="F6" s="6">
        <v>4795</v>
      </c>
      <c r="G6" s="6"/>
      <c r="H6" s="7">
        <v>9026</v>
      </c>
      <c r="I6" s="6" t="s">
        <v>71</v>
      </c>
      <c r="J6" s="6">
        <v>311</v>
      </c>
      <c r="K6" s="7">
        <v>2265</v>
      </c>
      <c r="L6" s="6" t="s">
        <v>79</v>
      </c>
      <c r="M6" s="7"/>
      <c r="N6" t="s">
        <v>109</v>
      </c>
      <c r="O6" s="10" t="s">
        <v>113</v>
      </c>
    </row>
    <row r="7" spans="1:15" x14ac:dyDescent="0.25">
      <c r="A7" s="3">
        <v>1969</v>
      </c>
      <c r="B7" s="3" t="s">
        <v>21</v>
      </c>
      <c r="C7" s="3" t="s">
        <v>42</v>
      </c>
      <c r="D7" s="6">
        <v>15065</v>
      </c>
      <c r="E7" s="6">
        <v>2034</v>
      </c>
      <c r="F7" s="6">
        <v>4819</v>
      </c>
      <c r="G7" s="6"/>
      <c r="H7" s="7">
        <v>8212</v>
      </c>
      <c r="I7" s="6" t="s">
        <v>72</v>
      </c>
      <c r="J7" s="6">
        <v>311</v>
      </c>
      <c r="K7" s="7">
        <v>2273</v>
      </c>
      <c r="L7" s="6" t="s">
        <v>79</v>
      </c>
      <c r="M7" s="7"/>
      <c r="N7" t="s">
        <v>112</v>
      </c>
      <c r="O7" t="s">
        <v>113</v>
      </c>
    </row>
    <row r="8" spans="1:15" x14ac:dyDescent="0.25">
      <c r="A8" s="3">
        <v>1969</v>
      </c>
      <c r="B8" s="3" t="s">
        <v>21</v>
      </c>
      <c r="C8" s="3" t="s">
        <v>43</v>
      </c>
      <c r="D8" s="6">
        <v>15103</v>
      </c>
      <c r="E8" s="6">
        <v>2034</v>
      </c>
      <c r="F8" s="6">
        <v>4821</v>
      </c>
      <c r="G8" s="6"/>
      <c r="H8" s="7">
        <v>8248</v>
      </c>
      <c r="I8" s="6" t="s">
        <v>73</v>
      </c>
      <c r="J8" s="6">
        <v>311</v>
      </c>
      <c r="K8" s="7">
        <v>2261</v>
      </c>
      <c r="L8" s="6" t="s">
        <v>79</v>
      </c>
      <c r="M8" s="7"/>
      <c r="N8" t="s">
        <v>112</v>
      </c>
      <c r="O8" t="s">
        <v>113</v>
      </c>
    </row>
  </sheetData>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C091A-49CE-499C-982B-16F117DC1C7C}">
  <dimension ref="A1:O13"/>
  <sheetViews>
    <sheetView zoomScale="70" zoomScaleNormal="70" workbookViewId="0">
      <selection activeCell="I34" sqref="I34"/>
    </sheetView>
  </sheetViews>
  <sheetFormatPr defaultRowHeight="15" x14ac:dyDescent="0.25"/>
  <cols>
    <col min="1" max="1" width="16.42578125" customWidth="1"/>
    <col min="3" max="3" width="18.85546875" customWidth="1"/>
  </cols>
  <sheetData>
    <row r="1" spans="1:15" ht="15.75" thickBot="1" x14ac:dyDescent="0.3">
      <c r="A1" s="1" t="s">
        <v>0</v>
      </c>
      <c r="B1" s="1" t="s">
        <v>1</v>
      </c>
      <c r="C1" s="1" t="s">
        <v>2</v>
      </c>
      <c r="D1" s="1" t="s">
        <v>14</v>
      </c>
      <c r="E1" s="1" t="s">
        <v>3</v>
      </c>
      <c r="F1" s="1" t="s">
        <v>11</v>
      </c>
      <c r="G1" s="1" t="s">
        <v>4</v>
      </c>
      <c r="H1" s="1" t="s">
        <v>10</v>
      </c>
      <c r="I1" s="1" t="s">
        <v>6</v>
      </c>
      <c r="J1" s="2" t="s">
        <v>12</v>
      </c>
      <c r="K1" s="2" t="s">
        <v>7</v>
      </c>
      <c r="L1" s="1" t="s">
        <v>5</v>
      </c>
      <c r="M1" s="2" t="s">
        <v>13</v>
      </c>
      <c r="N1" s="1" t="s">
        <v>8</v>
      </c>
      <c r="O1" s="1" t="s">
        <v>9</v>
      </c>
    </row>
    <row r="2" spans="1:15" x14ac:dyDescent="0.25">
      <c r="A2" s="3">
        <v>1988</v>
      </c>
      <c r="B2" s="3" t="s">
        <v>21</v>
      </c>
      <c r="C2" s="3" t="s">
        <v>49</v>
      </c>
      <c r="D2" s="6">
        <v>48218</v>
      </c>
      <c r="E2" s="6">
        <v>9823</v>
      </c>
      <c r="F2" s="6">
        <v>6000</v>
      </c>
      <c r="G2" s="6">
        <v>6000</v>
      </c>
      <c r="H2" s="7">
        <f t="shared" ref="H2:H13" si="0">D2-E2-F2</f>
        <v>32395</v>
      </c>
      <c r="I2" s="6" t="s">
        <v>74</v>
      </c>
      <c r="J2" s="6">
        <v>451</v>
      </c>
      <c r="K2" s="7">
        <v>4380</v>
      </c>
      <c r="L2" s="6" t="s">
        <v>78</v>
      </c>
      <c r="M2" s="7"/>
      <c r="N2" t="s">
        <v>119</v>
      </c>
    </row>
    <row r="3" spans="1:15" x14ac:dyDescent="0.25">
      <c r="A3" s="3">
        <v>2022</v>
      </c>
      <c r="B3" s="3" t="s">
        <v>46</v>
      </c>
      <c r="C3" s="3" t="s">
        <v>47</v>
      </c>
      <c r="D3" s="6">
        <v>42267</v>
      </c>
      <c r="E3" s="6">
        <v>9861</v>
      </c>
      <c r="F3" s="6">
        <v>9121</v>
      </c>
      <c r="G3" s="6"/>
      <c r="H3" s="7">
        <f t="shared" si="0"/>
        <v>23285</v>
      </c>
      <c r="I3" s="6" t="s">
        <v>59</v>
      </c>
      <c r="J3" s="6">
        <v>340</v>
      </c>
      <c r="K3" s="7">
        <v>2520</v>
      </c>
      <c r="L3" s="6" t="s">
        <v>79</v>
      </c>
      <c r="M3" s="7"/>
      <c r="N3" t="s">
        <v>117</v>
      </c>
      <c r="O3" t="s">
        <v>116</v>
      </c>
    </row>
    <row r="4" spans="1:15" x14ac:dyDescent="0.25">
      <c r="A4" s="3">
        <v>2006</v>
      </c>
      <c r="B4" s="3" t="s">
        <v>21</v>
      </c>
      <c r="C4" s="3" t="s">
        <v>45</v>
      </c>
      <c r="D4" s="6">
        <v>49972</v>
      </c>
      <c r="E4" s="6">
        <v>10426</v>
      </c>
      <c r="F4" s="6">
        <v>11502</v>
      </c>
      <c r="G4" s="6"/>
      <c r="H4" s="7">
        <f t="shared" si="0"/>
        <v>28044</v>
      </c>
      <c r="I4" s="6" t="s">
        <v>74</v>
      </c>
      <c r="J4" s="6">
        <v>450</v>
      </c>
      <c r="K4" s="7"/>
      <c r="L4" s="6" t="s">
        <v>79</v>
      </c>
      <c r="M4" s="7"/>
      <c r="N4" t="s">
        <v>115</v>
      </c>
      <c r="O4" t="s">
        <v>113</v>
      </c>
    </row>
    <row r="5" spans="1:15" x14ac:dyDescent="0.25">
      <c r="A5" s="3">
        <v>2005</v>
      </c>
      <c r="B5" s="3" t="s">
        <v>21</v>
      </c>
      <c r="C5" s="3" t="s">
        <v>48</v>
      </c>
      <c r="D5" s="6">
        <v>45862</v>
      </c>
      <c r="E5" s="7">
        <v>7665</v>
      </c>
      <c r="F5" s="6">
        <v>13102</v>
      </c>
      <c r="G5" s="6"/>
      <c r="H5" s="7">
        <f t="shared" si="0"/>
        <v>25095</v>
      </c>
      <c r="I5" s="6" t="s">
        <v>75</v>
      </c>
      <c r="J5" s="6">
        <v>451</v>
      </c>
      <c r="K5" s="7">
        <v>1900</v>
      </c>
      <c r="L5" s="6" t="s">
        <v>79</v>
      </c>
      <c r="M5" s="7"/>
      <c r="N5" t="s">
        <v>118</v>
      </c>
      <c r="O5" t="s">
        <v>113</v>
      </c>
    </row>
    <row r="6" spans="1:15" x14ac:dyDescent="0.25">
      <c r="A6" s="3">
        <v>1988</v>
      </c>
      <c r="B6" s="3" t="s">
        <v>21</v>
      </c>
      <c r="C6" s="3" t="s">
        <v>121</v>
      </c>
      <c r="D6" s="6">
        <v>54463</v>
      </c>
      <c r="E6" s="7">
        <v>9823</v>
      </c>
      <c r="F6" s="6">
        <v>14000</v>
      </c>
      <c r="G6" s="6">
        <v>0</v>
      </c>
      <c r="H6" s="7">
        <f t="shared" si="0"/>
        <v>30640</v>
      </c>
      <c r="I6" s="6" t="s">
        <v>74</v>
      </c>
      <c r="J6" s="6">
        <v>451</v>
      </c>
      <c r="K6" s="7">
        <v>4380</v>
      </c>
      <c r="L6" s="6" t="s">
        <v>78</v>
      </c>
      <c r="M6" s="7"/>
      <c r="N6" t="s">
        <v>120</v>
      </c>
      <c r="O6" t="s">
        <v>113</v>
      </c>
    </row>
    <row r="7" spans="1:15" x14ac:dyDescent="0.25">
      <c r="A7" s="3">
        <v>1988</v>
      </c>
      <c r="B7" s="3" t="s">
        <v>21</v>
      </c>
      <c r="C7" s="11" t="s">
        <v>124</v>
      </c>
      <c r="D7" s="6">
        <v>67326</v>
      </c>
      <c r="E7" s="7">
        <v>7899</v>
      </c>
      <c r="F7" s="6">
        <v>14000</v>
      </c>
      <c r="G7" s="6">
        <v>0</v>
      </c>
      <c r="H7" s="7">
        <f t="shared" si="0"/>
        <v>45427</v>
      </c>
      <c r="I7" s="6" t="s">
        <v>125</v>
      </c>
      <c r="J7" s="6">
        <v>333</v>
      </c>
      <c r="K7" s="7">
        <v>4380</v>
      </c>
      <c r="L7" s="6" t="s">
        <v>78</v>
      </c>
      <c r="N7" t="s">
        <v>120</v>
      </c>
      <c r="O7" t="s">
        <v>113</v>
      </c>
    </row>
    <row r="8" spans="1:15" x14ac:dyDescent="0.25">
      <c r="A8" s="3">
        <v>2007</v>
      </c>
      <c r="B8" s="3" t="s">
        <v>21</v>
      </c>
      <c r="C8" s="3" t="s">
        <v>55</v>
      </c>
      <c r="D8" s="6">
        <v>43501</v>
      </c>
      <c r="E8" s="7">
        <v>8500</v>
      </c>
      <c r="F8" s="6">
        <v>18634</v>
      </c>
      <c r="G8" s="3"/>
      <c r="H8" s="7">
        <f t="shared" si="0"/>
        <v>16367</v>
      </c>
      <c r="I8" s="6" t="s">
        <v>74</v>
      </c>
      <c r="J8" s="6">
        <v>451</v>
      </c>
      <c r="K8" s="7">
        <v>2117</v>
      </c>
      <c r="L8" s="6" t="s">
        <v>78</v>
      </c>
      <c r="M8" s="7"/>
      <c r="O8" t="s">
        <v>128</v>
      </c>
    </row>
    <row r="9" spans="1:15" x14ac:dyDescent="0.25">
      <c r="A9" s="3">
        <v>1988</v>
      </c>
      <c r="B9" s="3" t="s">
        <v>21</v>
      </c>
      <c r="C9" s="3" t="s">
        <v>122</v>
      </c>
      <c r="D9" s="6">
        <v>60075</v>
      </c>
      <c r="E9" s="7">
        <v>9823</v>
      </c>
      <c r="F9" s="6">
        <v>25000</v>
      </c>
      <c r="G9" s="6">
        <v>0</v>
      </c>
      <c r="H9" s="7">
        <f t="shared" si="0"/>
        <v>25252</v>
      </c>
      <c r="I9" s="6" t="s">
        <v>74</v>
      </c>
      <c r="J9" s="6">
        <v>451</v>
      </c>
      <c r="K9" s="7">
        <v>2100</v>
      </c>
      <c r="L9" s="6" t="s">
        <v>78</v>
      </c>
      <c r="M9" s="7"/>
      <c r="O9" t="s">
        <v>113</v>
      </c>
    </row>
    <row r="10" spans="1:15" x14ac:dyDescent="0.25">
      <c r="A10" s="3">
        <v>1988</v>
      </c>
      <c r="B10" s="3" t="s">
        <v>21</v>
      </c>
      <c r="C10" s="11" t="s">
        <v>123</v>
      </c>
      <c r="D10" s="7">
        <v>69298</v>
      </c>
      <c r="E10" s="7">
        <v>7899</v>
      </c>
      <c r="F10" s="6">
        <v>25000</v>
      </c>
      <c r="G10" s="6">
        <v>0</v>
      </c>
      <c r="H10" s="7">
        <f t="shared" si="0"/>
        <v>36399</v>
      </c>
      <c r="I10" s="6" t="s">
        <v>125</v>
      </c>
      <c r="J10" s="6">
        <v>333</v>
      </c>
      <c r="K10" s="7">
        <v>2100</v>
      </c>
      <c r="L10" s="6" t="s">
        <v>78</v>
      </c>
      <c r="O10" t="s">
        <v>113</v>
      </c>
    </row>
    <row r="11" spans="1:15" x14ac:dyDescent="0.25">
      <c r="A11" s="3">
        <v>1992</v>
      </c>
      <c r="B11" s="3" t="s">
        <v>21</v>
      </c>
      <c r="C11" s="3" t="s">
        <v>51</v>
      </c>
      <c r="D11" s="7">
        <v>93037</v>
      </c>
      <c r="E11" s="7">
        <v>12992</v>
      </c>
      <c r="F11" s="6">
        <v>35894</v>
      </c>
      <c r="G11" s="6"/>
      <c r="H11" s="7">
        <f t="shared" si="0"/>
        <v>44151</v>
      </c>
      <c r="I11" s="6" t="s">
        <v>74</v>
      </c>
      <c r="J11" s="6">
        <v>466</v>
      </c>
      <c r="K11" s="7"/>
      <c r="L11" s="6" t="s">
        <v>79</v>
      </c>
      <c r="M11" s="7"/>
      <c r="N11" t="s">
        <v>114</v>
      </c>
    </row>
    <row r="12" spans="1:15" x14ac:dyDescent="0.25">
      <c r="A12" s="3">
        <v>1992</v>
      </c>
      <c r="B12" s="3" t="s">
        <v>21</v>
      </c>
      <c r="C12" s="3" t="s">
        <v>44</v>
      </c>
      <c r="D12" s="7">
        <v>93038</v>
      </c>
      <c r="E12" s="7">
        <v>12472</v>
      </c>
      <c r="F12" s="6">
        <v>36384</v>
      </c>
      <c r="G12" s="6"/>
      <c r="H12" s="7">
        <f t="shared" si="0"/>
        <v>44182</v>
      </c>
      <c r="I12" s="6" t="s">
        <v>74</v>
      </c>
      <c r="J12" s="6">
        <v>465.5</v>
      </c>
      <c r="K12" s="7"/>
      <c r="L12" s="6" t="s">
        <v>79</v>
      </c>
      <c r="M12" s="7"/>
      <c r="N12" t="s">
        <v>114</v>
      </c>
      <c r="O12" t="s">
        <v>113</v>
      </c>
    </row>
    <row r="13" spans="1:15" x14ac:dyDescent="0.25">
      <c r="A13" s="3">
        <v>2005</v>
      </c>
      <c r="B13" s="3" t="s">
        <v>21</v>
      </c>
      <c r="C13" s="3" t="s">
        <v>50</v>
      </c>
      <c r="D13" s="7">
        <v>81911</v>
      </c>
      <c r="E13" s="7">
        <v>9726</v>
      </c>
      <c r="F13" s="6">
        <v>42472</v>
      </c>
      <c r="G13" s="6">
        <v>10790</v>
      </c>
      <c r="H13" s="7">
        <f t="shared" si="0"/>
        <v>29713</v>
      </c>
      <c r="I13" s="6" t="s">
        <v>75</v>
      </c>
      <c r="J13" s="6">
        <v>350</v>
      </c>
      <c r="K13" s="7">
        <v>2841</v>
      </c>
      <c r="L13" s="6" t="s">
        <v>79</v>
      </c>
      <c r="M13" s="7"/>
      <c r="O13" t="s">
        <v>113</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22334-6E3E-4E3D-93CF-BF9B02F79F45}">
  <dimension ref="A1:AD22"/>
  <sheetViews>
    <sheetView tabSelected="1" zoomScale="85" zoomScaleNormal="85" workbookViewId="0">
      <selection activeCell="I14" sqref="I14"/>
    </sheetView>
  </sheetViews>
  <sheetFormatPr defaultRowHeight="15" x14ac:dyDescent="0.25"/>
  <cols>
    <col min="3" max="3" width="17.7109375" customWidth="1"/>
    <col min="4" max="4" width="12.85546875" customWidth="1"/>
    <col min="6" max="6" width="19.28515625" bestFit="1" customWidth="1"/>
    <col min="7" max="7" width="16.7109375" hidden="1" customWidth="1"/>
    <col min="8" max="8" width="18.7109375" bestFit="1" customWidth="1"/>
    <col min="12" max="15" width="0" hidden="1" customWidth="1"/>
    <col min="19" max="19" width="16.140625" customWidth="1"/>
    <col min="20" max="20" width="22.140625" customWidth="1"/>
    <col min="21" max="21" width="19.85546875" customWidth="1"/>
    <col min="22" max="22" width="20.85546875" customWidth="1"/>
    <col min="23" max="23" width="21.42578125" customWidth="1"/>
    <col min="24" max="24" width="19.5703125" customWidth="1"/>
    <col min="27" max="27" width="14" customWidth="1"/>
  </cols>
  <sheetData>
    <row r="1" spans="1:30" ht="15.75" thickBot="1" x14ac:dyDescent="0.3">
      <c r="A1" s="1" t="s">
        <v>0</v>
      </c>
      <c r="B1" s="1" t="s">
        <v>1</v>
      </c>
      <c r="C1" s="1" t="s">
        <v>2</v>
      </c>
      <c r="D1" s="1" t="s">
        <v>14</v>
      </c>
      <c r="E1" s="1" t="s">
        <v>3</v>
      </c>
      <c r="F1" s="1" t="s">
        <v>11</v>
      </c>
      <c r="G1" s="1" t="s">
        <v>4</v>
      </c>
      <c r="H1" s="1" t="s">
        <v>10</v>
      </c>
      <c r="I1" s="6" t="s">
        <v>141</v>
      </c>
      <c r="J1" s="1" t="s">
        <v>6</v>
      </c>
      <c r="K1" s="2" t="s">
        <v>12</v>
      </c>
      <c r="L1" s="1" t="s">
        <v>5</v>
      </c>
      <c r="M1" s="2" t="s">
        <v>13</v>
      </c>
      <c r="N1" s="1" t="s">
        <v>8</v>
      </c>
      <c r="O1" s="1" t="s">
        <v>9</v>
      </c>
      <c r="P1" s="2" t="s">
        <v>7</v>
      </c>
      <c r="Q1" s="6" t="s">
        <v>149</v>
      </c>
      <c r="R1" s="6" t="s">
        <v>150</v>
      </c>
      <c r="U1" t="s">
        <v>134</v>
      </c>
      <c r="V1" t="s">
        <v>135</v>
      </c>
      <c r="W1" s="7" t="s">
        <v>136</v>
      </c>
      <c r="X1" s="7" t="s">
        <v>137</v>
      </c>
      <c r="Y1" s="7" t="s">
        <v>139</v>
      </c>
      <c r="Z1" s="9" t="s">
        <v>138</v>
      </c>
      <c r="AA1" s="7" t="s">
        <v>151</v>
      </c>
      <c r="AC1" s="7" t="s">
        <v>139</v>
      </c>
      <c r="AD1" s="7" t="s">
        <v>152</v>
      </c>
    </row>
    <row r="2" spans="1:30" ht="15.75" hidden="1" thickBot="1" x14ac:dyDescent="0.3">
      <c r="A2" s="3">
        <v>2022</v>
      </c>
      <c r="B2" s="3" t="s">
        <v>15</v>
      </c>
      <c r="C2" s="3" t="s">
        <v>16</v>
      </c>
      <c r="D2" s="4">
        <v>14.6</v>
      </c>
      <c r="E2" s="5">
        <v>0.7</v>
      </c>
      <c r="F2" s="6">
        <v>0</v>
      </c>
      <c r="G2" s="6">
        <v>0</v>
      </c>
      <c r="H2" s="7">
        <f t="shared" ref="H2:H11" si="0">D2-E2-F2</f>
        <v>13.9</v>
      </c>
      <c r="J2" s="14" t="s">
        <v>57</v>
      </c>
      <c r="K2" s="6"/>
      <c r="L2" s="6" t="s">
        <v>80</v>
      </c>
      <c r="N2" t="s">
        <v>82</v>
      </c>
      <c r="O2" s="8" t="s">
        <v>83</v>
      </c>
      <c r="P2" s="7">
        <v>2500</v>
      </c>
      <c r="S2" s="4" t="s">
        <v>144</v>
      </c>
      <c r="U2" s="16">
        <v>0</v>
      </c>
    </row>
    <row r="3" spans="1:30" x14ac:dyDescent="0.25">
      <c r="A3" s="3">
        <v>2019</v>
      </c>
      <c r="B3" s="3" t="s">
        <v>17</v>
      </c>
      <c r="C3" s="3" t="s">
        <v>18</v>
      </c>
      <c r="D3" s="6">
        <v>585</v>
      </c>
      <c r="E3" s="6">
        <v>150</v>
      </c>
      <c r="F3" s="6">
        <v>0</v>
      </c>
      <c r="G3" s="6">
        <v>0</v>
      </c>
      <c r="H3" s="7">
        <f t="shared" si="0"/>
        <v>435</v>
      </c>
      <c r="I3" s="7">
        <f>D3-H3</f>
        <v>150</v>
      </c>
      <c r="J3" s="6" t="s">
        <v>58</v>
      </c>
      <c r="K3" s="6">
        <v>318</v>
      </c>
      <c r="L3" s="6" t="s">
        <v>78</v>
      </c>
      <c r="N3" t="s">
        <v>81</v>
      </c>
      <c r="O3" s="9" t="s">
        <v>85</v>
      </c>
      <c r="P3" s="7">
        <v>1930</v>
      </c>
      <c r="Q3" s="25">
        <f>AVERAGE(P3:P11)</f>
        <v>2199.1111111111113</v>
      </c>
      <c r="R3" s="28">
        <f>AVERAGE(K3:K11)</f>
        <v>310.75</v>
      </c>
      <c r="S3" t="s">
        <v>146</v>
      </c>
      <c r="U3" s="16">
        <v>100</v>
      </c>
      <c r="V3" s="7">
        <f t="shared" ref="V3:V22" si="1">U3*$T$4+$T$5</f>
        <v>33.21</v>
      </c>
      <c r="W3" s="7">
        <f t="shared" ref="W3:W22" si="2">U3*$T$8+$T$9</f>
        <v>160.80000000000001</v>
      </c>
      <c r="X3" s="18">
        <f>EXP(($Q$3)/($R$3*9.81))*(U3+V3)-(U3+V3)</f>
        <v>140.84030880755236</v>
      </c>
      <c r="Y3" s="29">
        <v>1.1399999999999999</v>
      </c>
      <c r="Z3" s="19">
        <f>$Y$3*(EXP(($Q$3)/($R$3*9.81))*(U3+V3)-(U3+V3))</f>
        <v>160.55795204060968</v>
      </c>
      <c r="AA3" s="20">
        <f>ABS(W3-Z3)/W3</f>
        <v>1.5052733792931202E-3</v>
      </c>
      <c r="AC3">
        <v>5</v>
      </c>
      <c r="AD3">
        <v>8.0299999999999994</v>
      </c>
    </row>
    <row r="4" spans="1:30" x14ac:dyDescent="0.25">
      <c r="A4" s="3">
        <v>1966</v>
      </c>
      <c r="B4" s="3" t="s">
        <v>28</v>
      </c>
      <c r="C4" s="3" t="s">
        <v>129</v>
      </c>
      <c r="D4" s="6">
        <v>1538</v>
      </c>
      <c r="E4" s="6">
        <v>847</v>
      </c>
      <c r="F4" s="6">
        <v>99.8</v>
      </c>
      <c r="G4" s="6">
        <v>0</v>
      </c>
      <c r="H4" s="7">
        <f t="shared" si="0"/>
        <v>591.20000000000005</v>
      </c>
      <c r="I4" s="7">
        <f t="shared" ref="I4:I11" si="3">D4-H4</f>
        <v>946.8</v>
      </c>
      <c r="J4" s="6" t="s">
        <v>61</v>
      </c>
      <c r="K4" s="13">
        <v>287</v>
      </c>
      <c r="L4" s="6" t="s">
        <v>80</v>
      </c>
      <c r="M4" s="7"/>
      <c r="N4" t="s">
        <v>131</v>
      </c>
      <c r="O4" t="s">
        <v>93</v>
      </c>
      <c r="P4" s="7">
        <v>2630</v>
      </c>
      <c r="Q4" s="26"/>
      <c r="R4" s="28"/>
      <c r="S4" s="7" t="s">
        <v>144</v>
      </c>
      <c r="T4" s="7">
        <v>0.33210000000000001</v>
      </c>
      <c r="U4" s="16">
        <v>200</v>
      </c>
      <c r="V4" s="7">
        <f t="shared" si="1"/>
        <v>66.42</v>
      </c>
      <c r="W4" s="7">
        <f t="shared" si="2"/>
        <v>321.60000000000002</v>
      </c>
      <c r="X4" s="18">
        <f t="shared" ref="X4:X22" si="4">EXP(($Q$3)/($R$3*9.81))*(U4+V4)-(U4+V4)</f>
        <v>281.68061761510472</v>
      </c>
      <c r="Y4" s="29"/>
      <c r="Z4" s="19">
        <f t="shared" ref="Z4:Z22" si="5">$Y$3*(EXP(($Q$3)/($R$3*9.81))*(U4+V4)-(U4+V4))</f>
        <v>321.11590408121936</v>
      </c>
      <c r="AA4" s="20">
        <f t="shared" ref="AA4:AA22" si="6">ABS(W4-Z4)/W4</f>
        <v>1.5052733792931202E-3</v>
      </c>
      <c r="AC4">
        <v>6</v>
      </c>
      <c r="AD4">
        <v>7.16</v>
      </c>
    </row>
    <row r="5" spans="1:30" x14ac:dyDescent="0.25">
      <c r="A5" s="3">
        <v>1966</v>
      </c>
      <c r="B5" s="3" t="s">
        <v>28</v>
      </c>
      <c r="C5" s="3" t="s">
        <v>130</v>
      </c>
      <c r="D5" s="6">
        <v>1620</v>
      </c>
      <c r="E5" s="6">
        <v>800</v>
      </c>
      <c r="F5" s="6">
        <v>112</v>
      </c>
      <c r="G5" s="6">
        <v>0</v>
      </c>
      <c r="H5" s="7">
        <f t="shared" si="0"/>
        <v>708</v>
      </c>
      <c r="I5" s="7">
        <f t="shared" si="3"/>
        <v>912</v>
      </c>
      <c r="J5" s="6" t="s">
        <v>62</v>
      </c>
      <c r="K5" s="6">
        <v>287</v>
      </c>
      <c r="L5" s="6" t="s">
        <v>80</v>
      </c>
      <c r="M5" s="7"/>
      <c r="N5" t="s">
        <v>92</v>
      </c>
      <c r="O5" t="s">
        <v>95</v>
      </c>
      <c r="P5" s="7">
        <v>1880</v>
      </c>
      <c r="Q5" s="26"/>
      <c r="R5" s="28"/>
      <c r="S5" s="7" t="s">
        <v>145</v>
      </c>
      <c r="T5" s="7">
        <v>0</v>
      </c>
      <c r="U5" s="16">
        <v>300</v>
      </c>
      <c r="V5" s="7">
        <f t="shared" si="1"/>
        <v>99.63</v>
      </c>
      <c r="W5" s="7">
        <f t="shared" si="2"/>
        <v>482.40000000000003</v>
      </c>
      <c r="X5" s="18">
        <f t="shared" si="4"/>
        <v>422.520926422657</v>
      </c>
      <c r="Y5" s="29"/>
      <c r="Z5" s="19">
        <f t="shared" si="5"/>
        <v>481.67385612182892</v>
      </c>
      <c r="AA5" s="20">
        <f t="shared" si="6"/>
        <v>1.505273379293356E-3</v>
      </c>
      <c r="AC5">
        <v>7</v>
      </c>
      <c r="AD5">
        <v>6.28</v>
      </c>
    </row>
    <row r="6" spans="1:30" x14ac:dyDescent="0.25">
      <c r="A6" s="3">
        <v>2019</v>
      </c>
      <c r="B6" s="3" t="s">
        <v>19</v>
      </c>
      <c r="C6" s="3" t="s">
        <v>20</v>
      </c>
      <c r="D6" s="6">
        <v>1471</v>
      </c>
      <c r="E6" s="6">
        <v>626</v>
      </c>
      <c r="F6" s="6">
        <v>27</v>
      </c>
      <c r="G6" s="6">
        <v>0</v>
      </c>
      <c r="H6" s="7">
        <f t="shared" si="0"/>
        <v>818</v>
      </c>
      <c r="I6" s="7">
        <f t="shared" si="3"/>
        <v>653</v>
      </c>
      <c r="J6" s="6" t="s">
        <v>59</v>
      </c>
      <c r="K6" s="6"/>
      <c r="L6" s="6" t="s">
        <v>78</v>
      </c>
      <c r="N6" t="s">
        <v>87</v>
      </c>
      <c r="O6" t="s">
        <v>88</v>
      </c>
      <c r="P6" s="7">
        <v>2000</v>
      </c>
      <c r="Q6" s="26"/>
      <c r="R6" s="28"/>
      <c r="U6" s="16">
        <v>400</v>
      </c>
      <c r="V6" s="7">
        <f t="shared" si="1"/>
        <v>132.84</v>
      </c>
      <c r="W6" s="7">
        <f t="shared" si="2"/>
        <v>643.20000000000005</v>
      </c>
      <c r="X6" s="18">
        <f t="shared" si="4"/>
        <v>563.36123523020945</v>
      </c>
      <c r="Y6" s="29"/>
      <c r="Z6" s="19">
        <f t="shared" si="5"/>
        <v>642.23180816243871</v>
      </c>
      <c r="AA6" s="20">
        <f t="shared" si="6"/>
        <v>1.5052733792931202E-3</v>
      </c>
      <c r="AC6">
        <v>8</v>
      </c>
      <c r="AD6">
        <v>5.41</v>
      </c>
    </row>
    <row r="7" spans="1:30" x14ac:dyDescent="0.25">
      <c r="A7" s="3">
        <v>2022</v>
      </c>
      <c r="B7" s="3" t="s">
        <v>52</v>
      </c>
      <c r="C7" s="3" t="s">
        <v>53</v>
      </c>
      <c r="D7" s="6">
        <v>1000</v>
      </c>
      <c r="E7" s="6">
        <v>340</v>
      </c>
      <c r="F7" s="6">
        <v>30</v>
      </c>
      <c r="G7" s="6">
        <v>0</v>
      </c>
      <c r="H7" s="7">
        <f t="shared" si="0"/>
        <v>630</v>
      </c>
      <c r="I7" s="7">
        <f t="shared" si="3"/>
        <v>370</v>
      </c>
      <c r="J7" s="6" t="s">
        <v>76</v>
      </c>
      <c r="K7" s="6">
        <v>333</v>
      </c>
      <c r="L7" s="6" t="s">
        <v>78</v>
      </c>
      <c r="M7" s="7"/>
      <c r="N7" t="s">
        <v>126</v>
      </c>
      <c r="O7" t="s">
        <v>86</v>
      </c>
      <c r="P7" s="7">
        <v>1930</v>
      </c>
      <c r="Q7" s="26"/>
      <c r="R7" s="28"/>
      <c r="S7" t="s">
        <v>147</v>
      </c>
      <c r="U7" s="16">
        <v>500</v>
      </c>
      <c r="V7" s="7">
        <f t="shared" si="1"/>
        <v>166.05</v>
      </c>
      <c r="W7" s="7">
        <f t="shared" si="2"/>
        <v>804</v>
      </c>
      <c r="X7" s="18">
        <f t="shared" si="4"/>
        <v>704.20154403776178</v>
      </c>
      <c r="Y7" s="29"/>
      <c r="Z7" s="19">
        <f t="shared" si="5"/>
        <v>802.78976020304833</v>
      </c>
      <c r="AA7" s="20">
        <f t="shared" si="6"/>
        <v>1.5052733792931202E-3</v>
      </c>
      <c r="AC7">
        <v>9</v>
      </c>
      <c r="AD7">
        <v>4.53</v>
      </c>
    </row>
    <row r="8" spans="1:30" x14ac:dyDescent="0.25">
      <c r="A8" s="3">
        <v>1995</v>
      </c>
      <c r="B8" s="3" t="s">
        <v>21</v>
      </c>
      <c r="C8" s="3" t="s">
        <v>36</v>
      </c>
      <c r="D8" s="6">
        <v>5038.6000000000004</v>
      </c>
      <c r="E8" s="6">
        <v>1673.7</v>
      </c>
      <c r="F8" s="6">
        <v>473.3</v>
      </c>
      <c r="G8" s="6">
        <v>473.3</v>
      </c>
      <c r="H8" s="7">
        <f t="shared" si="0"/>
        <v>2891.6000000000004</v>
      </c>
      <c r="I8" s="7">
        <f t="shared" si="3"/>
        <v>2147</v>
      </c>
      <c r="J8" s="6" t="s">
        <v>66</v>
      </c>
      <c r="K8" s="6">
        <v>300</v>
      </c>
      <c r="L8" s="6" t="s">
        <v>78</v>
      </c>
      <c r="M8" s="7"/>
      <c r="N8" t="s">
        <v>106</v>
      </c>
      <c r="O8" t="s">
        <v>107</v>
      </c>
      <c r="P8" s="4">
        <v>3732</v>
      </c>
      <c r="Q8" s="26"/>
      <c r="R8" s="28"/>
      <c r="S8" s="7" t="s">
        <v>144</v>
      </c>
      <c r="T8" s="7">
        <v>1.6080000000000001</v>
      </c>
      <c r="U8" s="16">
        <v>600</v>
      </c>
      <c r="V8" s="7">
        <f t="shared" si="1"/>
        <v>199.26</v>
      </c>
      <c r="W8" s="7">
        <f t="shared" si="2"/>
        <v>964.80000000000007</v>
      </c>
      <c r="X8" s="18">
        <f t="shared" si="4"/>
        <v>845.041852845314</v>
      </c>
      <c r="Y8" s="29"/>
      <c r="Z8" s="19">
        <f t="shared" si="5"/>
        <v>963.34771224365784</v>
      </c>
      <c r="AA8" s="20">
        <f t="shared" si="6"/>
        <v>1.505273379293356E-3</v>
      </c>
      <c r="AC8">
        <v>10</v>
      </c>
      <c r="AD8">
        <v>3.65</v>
      </c>
    </row>
    <row r="9" spans="1:30" x14ac:dyDescent="0.25">
      <c r="A9" s="3">
        <v>1969</v>
      </c>
      <c r="B9" s="3" t="s">
        <v>28</v>
      </c>
      <c r="C9" s="3" t="s">
        <v>34</v>
      </c>
      <c r="D9" s="6">
        <v>5750</v>
      </c>
      <c r="E9" s="6">
        <v>1880</v>
      </c>
      <c r="F9" s="6">
        <v>520</v>
      </c>
      <c r="G9" s="6" t="s">
        <v>56</v>
      </c>
      <c r="H9" s="7">
        <f t="shared" si="0"/>
        <v>3350</v>
      </c>
      <c r="I9" s="7">
        <f t="shared" si="3"/>
        <v>2400</v>
      </c>
      <c r="J9" s="6" t="s">
        <v>65</v>
      </c>
      <c r="K9" s="6">
        <v>314</v>
      </c>
      <c r="L9" s="6" t="s">
        <v>79</v>
      </c>
      <c r="M9" s="7"/>
      <c r="N9" t="s">
        <v>103</v>
      </c>
      <c r="O9" t="s">
        <v>105</v>
      </c>
      <c r="P9" s="4">
        <v>1880</v>
      </c>
      <c r="Q9" s="26"/>
      <c r="R9" s="28"/>
      <c r="S9" s="7" t="s">
        <v>145</v>
      </c>
      <c r="T9" s="7">
        <v>0</v>
      </c>
      <c r="U9" s="16">
        <v>700</v>
      </c>
      <c r="V9" s="7">
        <f t="shared" si="1"/>
        <v>232.47</v>
      </c>
      <c r="W9" s="7">
        <f t="shared" si="2"/>
        <v>1125.6000000000001</v>
      </c>
      <c r="X9" s="18">
        <f t="shared" si="4"/>
        <v>985.88216165286644</v>
      </c>
      <c r="Y9" s="29"/>
      <c r="Z9" s="19">
        <f t="shared" si="5"/>
        <v>1123.9056642842677</v>
      </c>
      <c r="AA9" s="20">
        <f t="shared" si="6"/>
        <v>1.5052733792932211E-3</v>
      </c>
      <c r="AC9">
        <v>11</v>
      </c>
      <c r="AD9">
        <v>2.78</v>
      </c>
    </row>
    <row r="10" spans="1:30" x14ac:dyDescent="0.25">
      <c r="A10" s="3">
        <v>1968</v>
      </c>
      <c r="B10" s="3" t="s">
        <v>28</v>
      </c>
      <c r="C10" s="3" t="s">
        <v>35</v>
      </c>
      <c r="D10" s="6">
        <v>5700</v>
      </c>
      <c r="E10" s="6">
        <v>1814</v>
      </c>
      <c r="F10" s="6">
        <v>756</v>
      </c>
      <c r="G10" s="6">
        <v>0</v>
      </c>
      <c r="H10" s="7">
        <f t="shared" si="0"/>
        <v>3130</v>
      </c>
      <c r="I10" s="7">
        <f t="shared" si="3"/>
        <v>2570</v>
      </c>
      <c r="J10" s="6" t="s">
        <v>65</v>
      </c>
      <c r="K10" s="6">
        <v>314</v>
      </c>
      <c r="L10" s="6" t="s">
        <v>78</v>
      </c>
      <c r="M10" s="7"/>
      <c r="N10" t="s">
        <v>94</v>
      </c>
      <c r="O10" t="s">
        <v>95</v>
      </c>
      <c r="P10" s="4">
        <v>1880</v>
      </c>
      <c r="Q10" s="26"/>
      <c r="R10" s="28"/>
      <c r="U10" s="16">
        <v>800</v>
      </c>
      <c r="V10" s="7">
        <f t="shared" si="1"/>
        <v>265.68</v>
      </c>
      <c r="W10" s="7">
        <f t="shared" si="2"/>
        <v>1286.4000000000001</v>
      </c>
      <c r="X10" s="18">
        <f t="shared" si="4"/>
        <v>1126.7224704604189</v>
      </c>
      <c r="Y10" s="29"/>
      <c r="Z10" s="19">
        <f t="shared" si="5"/>
        <v>1284.4636163248774</v>
      </c>
      <c r="AA10" s="20">
        <f t="shared" si="6"/>
        <v>1.5052733792931202E-3</v>
      </c>
      <c r="AC10">
        <v>12</v>
      </c>
      <c r="AD10">
        <v>1.9</v>
      </c>
    </row>
    <row r="11" spans="1:30" ht="15.75" thickBot="1" x14ac:dyDescent="0.3">
      <c r="A11" s="3">
        <v>2021</v>
      </c>
      <c r="B11" s="3" t="s">
        <v>30</v>
      </c>
      <c r="C11" s="3" t="s">
        <v>33</v>
      </c>
      <c r="D11" s="6">
        <v>3800</v>
      </c>
      <c r="E11" s="6">
        <v>1200</v>
      </c>
      <c r="F11" s="6">
        <v>800</v>
      </c>
      <c r="G11" s="6">
        <v>5</v>
      </c>
      <c r="H11" s="7">
        <f t="shared" si="0"/>
        <v>1800</v>
      </c>
      <c r="I11" s="7">
        <f t="shared" si="3"/>
        <v>2000</v>
      </c>
      <c r="J11" s="6" t="s">
        <v>64</v>
      </c>
      <c r="K11" s="6">
        <v>333</v>
      </c>
      <c r="L11" s="6" t="s">
        <v>79</v>
      </c>
      <c r="M11" s="7"/>
      <c r="N11" t="s">
        <v>102</v>
      </c>
      <c r="O11" s="10" t="s">
        <v>104</v>
      </c>
      <c r="P11" s="7">
        <v>1930</v>
      </c>
      <c r="Q11" s="27"/>
      <c r="R11" s="28"/>
      <c r="U11" s="16">
        <v>900</v>
      </c>
      <c r="V11" s="7">
        <f t="shared" si="1"/>
        <v>298.89</v>
      </c>
      <c r="W11" s="7">
        <f t="shared" si="2"/>
        <v>1447.2</v>
      </c>
      <c r="X11" s="18">
        <f t="shared" si="4"/>
        <v>1267.5627792679711</v>
      </c>
      <c r="Y11" s="29"/>
      <c r="Z11" s="19">
        <f t="shared" si="5"/>
        <v>1445.0215683654869</v>
      </c>
      <c r="AA11" s="20">
        <f t="shared" si="6"/>
        <v>1.5052733792931987E-3</v>
      </c>
      <c r="AC11">
        <v>13</v>
      </c>
      <c r="AD11">
        <v>1.03</v>
      </c>
    </row>
    <row r="12" spans="1:30" x14ac:dyDescent="0.25">
      <c r="D12" s="7"/>
      <c r="E12" s="7"/>
      <c r="F12" s="7"/>
      <c r="G12" s="7"/>
      <c r="H12" s="7"/>
      <c r="I12" s="7"/>
      <c r="J12" s="7"/>
      <c r="L12" s="7"/>
      <c r="M12" s="7"/>
      <c r="P12" s="7"/>
      <c r="U12" s="16">
        <v>1000</v>
      </c>
      <c r="V12" s="7">
        <f t="shared" si="1"/>
        <v>332.1</v>
      </c>
      <c r="W12" s="7">
        <f t="shared" si="2"/>
        <v>1608</v>
      </c>
      <c r="X12" s="18">
        <f t="shared" si="4"/>
        <v>1408.4030880755236</v>
      </c>
      <c r="Y12" s="29"/>
      <c r="Z12" s="19">
        <f t="shared" si="5"/>
        <v>1605.5795204060967</v>
      </c>
      <c r="AA12" s="20">
        <f t="shared" si="6"/>
        <v>1.5052733792931202E-3</v>
      </c>
      <c r="AC12">
        <v>14</v>
      </c>
      <c r="AD12">
        <v>0.15</v>
      </c>
    </row>
    <row r="13" spans="1:30" x14ac:dyDescent="0.25">
      <c r="U13" s="16">
        <v>1100</v>
      </c>
      <c r="V13" s="7">
        <f t="shared" si="1"/>
        <v>365.31</v>
      </c>
      <c r="W13" s="7">
        <f t="shared" si="2"/>
        <v>1768.8000000000002</v>
      </c>
      <c r="X13" s="18">
        <f t="shared" si="4"/>
        <v>1549.2433968830755</v>
      </c>
      <c r="Y13" s="29"/>
      <c r="Z13" s="19">
        <f t="shared" si="5"/>
        <v>1766.1374724467059</v>
      </c>
      <c r="AA13" s="20">
        <f t="shared" si="6"/>
        <v>1.5052733792934416E-3</v>
      </c>
      <c r="AC13">
        <v>15</v>
      </c>
      <c r="AD13">
        <v>0.73</v>
      </c>
    </row>
    <row r="14" spans="1:30" x14ac:dyDescent="0.25">
      <c r="U14" s="16">
        <v>1200</v>
      </c>
      <c r="V14" s="7">
        <f t="shared" si="1"/>
        <v>398.52</v>
      </c>
      <c r="W14" s="7">
        <f t="shared" si="2"/>
        <v>1929.6000000000001</v>
      </c>
      <c r="X14" s="18">
        <f t="shared" si="4"/>
        <v>1690.083705690628</v>
      </c>
      <c r="Y14" s="29"/>
      <c r="Z14" s="19">
        <f t="shared" si="5"/>
        <v>1926.6954244873157</v>
      </c>
      <c r="AA14" s="20">
        <f t="shared" si="6"/>
        <v>1.505273379293356E-3</v>
      </c>
      <c r="AC14">
        <v>16</v>
      </c>
      <c r="AD14">
        <v>1.6</v>
      </c>
    </row>
    <row r="15" spans="1:30" x14ac:dyDescent="0.25">
      <c r="U15" s="16">
        <v>1300</v>
      </c>
      <c r="V15" s="7">
        <f t="shared" si="1"/>
        <v>431.73</v>
      </c>
      <c r="W15" s="7">
        <f t="shared" si="2"/>
        <v>2090.4</v>
      </c>
      <c r="X15" s="18">
        <f t="shared" si="4"/>
        <v>1830.9240144981804</v>
      </c>
      <c r="Y15" s="29"/>
      <c r="Z15" s="19">
        <f t="shared" si="5"/>
        <v>2087.2533765279254</v>
      </c>
      <c r="AA15" s="20">
        <f t="shared" si="6"/>
        <v>1.5052733792932833E-3</v>
      </c>
      <c r="AC15">
        <v>17</v>
      </c>
      <c r="AD15">
        <v>2.48</v>
      </c>
    </row>
    <row r="16" spans="1:30" x14ac:dyDescent="0.25">
      <c r="U16" s="16">
        <v>1400</v>
      </c>
      <c r="V16" s="7">
        <f t="shared" si="1"/>
        <v>464.94</v>
      </c>
      <c r="W16" s="7">
        <f t="shared" si="2"/>
        <v>2251.2000000000003</v>
      </c>
      <c r="X16" s="18">
        <f t="shared" si="4"/>
        <v>1971.7643233057329</v>
      </c>
      <c r="Y16" s="29"/>
      <c r="Z16" s="19">
        <f t="shared" si="5"/>
        <v>2247.8113285685354</v>
      </c>
      <c r="AA16" s="20">
        <f t="shared" si="6"/>
        <v>1.5052733792932211E-3</v>
      </c>
      <c r="AC16">
        <v>18</v>
      </c>
      <c r="AD16">
        <v>3.35</v>
      </c>
    </row>
    <row r="17" spans="21:30" x14ac:dyDescent="0.25">
      <c r="U17" s="16">
        <v>1500</v>
      </c>
      <c r="V17" s="7">
        <f t="shared" si="1"/>
        <v>498.15000000000003</v>
      </c>
      <c r="W17" s="7">
        <f t="shared" si="2"/>
        <v>2412</v>
      </c>
      <c r="X17" s="18">
        <f t="shared" si="4"/>
        <v>2112.6046321132849</v>
      </c>
      <c r="Y17" s="29"/>
      <c r="Z17" s="19">
        <f t="shared" si="5"/>
        <v>2408.3692806091444</v>
      </c>
      <c r="AA17" s="20">
        <f t="shared" si="6"/>
        <v>1.505273379293356E-3</v>
      </c>
      <c r="AC17">
        <v>19</v>
      </c>
      <c r="AD17">
        <v>4.2300000000000004</v>
      </c>
    </row>
    <row r="18" spans="21:30" x14ac:dyDescent="0.25">
      <c r="U18" s="16">
        <v>1600</v>
      </c>
      <c r="V18" s="7">
        <f t="shared" si="1"/>
        <v>531.36</v>
      </c>
      <c r="W18" s="7">
        <f t="shared" si="2"/>
        <v>2572.8000000000002</v>
      </c>
      <c r="X18" s="18">
        <f t="shared" si="4"/>
        <v>2253.4449409208378</v>
      </c>
      <c r="Y18" s="29"/>
      <c r="Z18" s="19">
        <f t="shared" si="5"/>
        <v>2568.9272326497548</v>
      </c>
      <c r="AA18" s="20">
        <f t="shared" si="6"/>
        <v>1.5052733792931202E-3</v>
      </c>
      <c r="AC18">
        <v>20</v>
      </c>
    </row>
    <row r="19" spans="21:30" x14ac:dyDescent="0.25">
      <c r="U19" s="16">
        <v>1700</v>
      </c>
      <c r="V19" s="7">
        <f t="shared" si="1"/>
        <v>564.57000000000005</v>
      </c>
      <c r="W19" s="7">
        <f t="shared" si="2"/>
        <v>2733.6000000000004</v>
      </c>
      <c r="X19" s="18">
        <f t="shared" si="4"/>
        <v>2394.2852497283898</v>
      </c>
      <c r="Y19" s="29"/>
      <c r="Z19" s="19">
        <f t="shared" si="5"/>
        <v>2729.4851846903639</v>
      </c>
      <c r="AA19" s="20">
        <f t="shared" si="6"/>
        <v>1.5052733792934112E-3</v>
      </c>
    </row>
    <row r="20" spans="21:30" x14ac:dyDescent="0.25">
      <c r="U20" s="16">
        <v>1800</v>
      </c>
      <c r="V20" s="7">
        <f t="shared" si="1"/>
        <v>597.78</v>
      </c>
      <c r="W20" s="7">
        <f t="shared" si="2"/>
        <v>2894.4</v>
      </c>
      <c r="X20" s="18">
        <f t="shared" si="4"/>
        <v>2535.1255585359422</v>
      </c>
      <c r="Y20" s="29"/>
      <c r="Z20" s="19">
        <f t="shared" si="5"/>
        <v>2890.0431367309739</v>
      </c>
      <c r="AA20" s="20">
        <f t="shared" si="6"/>
        <v>1.5052733792931987E-3</v>
      </c>
    </row>
    <row r="21" spans="21:30" x14ac:dyDescent="0.25">
      <c r="U21" s="16">
        <v>1900</v>
      </c>
      <c r="V21" s="7">
        <f t="shared" si="1"/>
        <v>630.99</v>
      </c>
      <c r="W21" s="7">
        <f t="shared" si="2"/>
        <v>3055.2000000000003</v>
      </c>
      <c r="X21" s="18">
        <f t="shared" si="4"/>
        <v>2675.9658673434942</v>
      </c>
      <c r="Y21" s="29"/>
      <c r="Z21" s="19">
        <f t="shared" si="5"/>
        <v>3050.6010887715834</v>
      </c>
      <c r="AA21" s="20">
        <f t="shared" si="6"/>
        <v>1.5052733792933063E-3</v>
      </c>
    </row>
    <row r="22" spans="21:30" x14ac:dyDescent="0.25">
      <c r="U22" s="16">
        <v>2000</v>
      </c>
      <c r="V22" s="7">
        <f t="shared" si="1"/>
        <v>664.2</v>
      </c>
      <c r="W22" s="7">
        <f t="shared" si="2"/>
        <v>3216</v>
      </c>
      <c r="X22" s="18">
        <f t="shared" si="4"/>
        <v>2816.8061761510471</v>
      </c>
      <c r="Y22" s="29"/>
      <c r="Z22" s="19">
        <f t="shared" si="5"/>
        <v>3211.1590408121933</v>
      </c>
      <c r="AA22" s="20">
        <f t="shared" si="6"/>
        <v>1.5052733792931202E-3</v>
      </c>
    </row>
  </sheetData>
  <mergeCells count="3">
    <mergeCell ref="Q3:Q11"/>
    <mergeCell ref="R3:R11"/>
    <mergeCell ref="Y3:Y22"/>
  </mergeCell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7CEE9-61DB-45C0-903D-6E17D60508FA}">
  <dimension ref="A1:AB33"/>
  <sheetViews>
    <sheetView topLeftCell="O14" zoomScale="160" zoomScaleNormal="160" workbookViewId="0">
      <selection activeCell="G11" sqref="G11"/>
    </sheetView>
  </sheetViews>
  <sheetFormatPr defaultRowHeight="15" x14ac:dyDescent="0.25"/>
  <cols>
    <col min="5" max="5" width="10.5703125" customWidth="1"/>
    <col min="6" max="6" width="20.7109375" customWidth="1"/>
    <col min="7" max="7" width="18.85546875" customWidth="1"/>
    <col min="17" max="17" width="11.85546875" bestFit="1" customWidth="1"/>
    <col min="18" max="18" width="17.7109375" bestFit="1" customWidth="1"/>
    <col min="19" max="19" width="14.7109375" bestFit="1" customWidth="1"/>
    <col min="20" max="20" width="19.140625" bestFit="1" customWidth="1"/>
    <col min="22" max="22" width="18.42578125" bestFit="1" customWidth="1"/>
  </cols>
  <sheetData>
    <row r="1" spans="1:28" ht="15.75" thickBot="1" x14ac:dyDescent="0.3">
      <c r="A1" s="1" t="s">
        <v>0</v>
      </c>
      <c r="B1" s="1" t="s">
        <v>1</v>
      </c>
      <c r="C1" s="1" t="s">
        <v>2</v>
      </c>
      <c r="D1" s="1" t="s">
        <v>14</v>
      </c>
      <c r="E1" s="1" t="s">
        <v>3</v>
      </c>
      <c r="F1" s="1" t="s">
        <v>11</v>
      </c>
      <c r="G1" s="1" t="s">
        <v>153</v>
      </c>
      <c r="H1" s="1" t="s">
        <v>10</v>
      </c>
      <c r="I1" s="1" t="s">
        <v>6</v>
      </c>
      <c r="J1" s="2" t="s">
        <v>12</v>
      </c>
      <c r="K1" s="2" t="s">
        <v>7</v>
      </c>
      <c r="L1" s="1" t="s">
        <v>150</v>
      </c>
      <c r="M1" s="6" t="s">
        <v>154</v>
      </c>
      <c r="Q1" s="7" t="s">
        <v>134</v>
      </c>
      <c r="R1" s="7" t="s">
        <v>135</v>
      </c>
      <c r="S1" s="7" t="s">
        <v>136</v>
      </c>
      <c r="T1" s="7" t="s">
        <v>137</v>
      </c>
      <c r="U1" s="7" t="s">
        <v>139</v>
      </c>
      <c r="V1" s="7" t="s">
        <v>138</v>
      </c>
      <c r="W1" s="7" t="s">
        <v>151</v>
      </c>
      <c r="AA1" t="s">
        <v>139</v>
      </c>
      <c r="AB1" t="s">
        <v>155</v>
      </c>
    </row>
    <row r="2" spans="1:28" x14ac:dyDescent="0.25">
      <c r="A2" s="3">
        <v>1970</v>
      </c>
      <c r="B2" s="3" t="s">
        <v>21</v>
      </c>
      <c r="C2" s="3" t="s">
        <v>37</v>
      </c>
      <c r="D2" s="6">
        <v>14916</v>
      </c>
      <c r="E2" s="6">
        <v>2109</v>
      </c>
      <c r="F2" s="6">
        <v>4489</v>
      </c>
      <c r="G2" s="6">
        <f>D2-H2</f>
        <v>6598</v>
      </c>
      <c r="H2" s="7">
        <v>8318</v>
      </c>
      <c r="I2" s="6" t="s">
        <v>67</v>
      </c>
      <c r="J2" s="6">
        <v>311</v>
      </c>
      <c r="K2" s="7">
        <v>2263</v>
      </c>
      <c r="L2" s="25">
        <v>311</v>
      </c>
      <c r="M2" s="30">
        <f>AVERAGE(K2:K8)</f>
        <v>2263.1428571428573</v>
      </c>
      <c r="N2" t="s">
        <v>146</v>
      </c>
      <c r="Q2" s="7">
        <v>2000</v>
      </c>
      <c r="R2" s="21">
        <f>$O$3*Q2+$O$4</f>
        <v>4050.2000000000003</v>
      </c>
      <c r="S2" s="21">
        <f>$O$7*Q2+$O$8</f>
        <v>7355.8</v>
      </c>
      <c r="T2" s="21">
        <f>EXP(($M$2)/($L$2*9.81))*(Q2+R2)-(Q2+R2)</f>
        <v>6653.3827388882946</v>
      </c>
      <c r="U2" s="29">
        <v>1.1100000000000001</v>
      </c>
      <c r="V2" s="21">
        <f>$U$2*(EXP(($M$2)/($L$2*9.81))*(Q2+R2)-(Q2+R2))</f>
        <v>7385.2548401660079</v>
      </c>
      <c r="W2" s="22">
        <f>ABS(S2-V2)/S2</f>
        <v>4.0043013901965348E-3</v>
      </c>
      <c r="AA2" s="7">
        <v>5</v>
      </c>
      <c r="AB2" s="7">
        <v>5.03</v>
      </c>
    </row>
    <row r="3" spans="1:28" x14ac:dyDescent="0.25">
      <c r="A3" s="3">
        <v>1971</v>
      </c>
      <c r="B3" s="3" t="s">
        <v>21</v>
      </c>
      <c r="C3" s="3" t="s">
        <v>38</v>
      </c>
      <c r="D3" s="6">
        <v>15034</v>
      </c>
      <c r="E3" s="6">
        <v>2134</v>
      </c>
      <c r="F3" s="6">
        <v>4700</v>
      </c>
      <c r="G3" s="6">
        <f t="shared" ref="G3:G8" si="0">D3-H3</f>
        <v>6834</v>
      </c>
      <c r="H3" s="7">
        <v>8200</v>
      </c>
      <c r="I3" s="6" t="s">
        <v>68</v>
      </c>
      <c r="J3" s="6">
        <v>311</v>
      </c>
      <c r="K3" s="7">
        <v>2263</v>
      </c>
      <c r="L3" s="26"/>
      <c r="M3" s="30"/>
      <c r="N3" s="7" t="s">
        <v>144</v>
      </c>
      <c r="O3" s="7">
        <v>2.0251000000000001</v>
      </c>
      <c r="Q3" s="7">
        <v>2100</v>
      </c>
      <c r="R3" s="21">
        <f t="shared" ref="R3:R32" si="1">$O$3*Q3+$O$4</f>
        <v>4252.71</v>
      </c>
      <c r="S3" s="21">
        <f t="shared" ref="S3:S32" si="2">$O$7*Q3+$O$8</f>
        <v>7723.59</v>
      </c>
      <c r="T3" s="21">
        <f>EXP(($M$2)/($L$2*9.81))*(Q3+R3)-(Q3+R3)</f>
        <v>6986.051875832708</v>
      </c>
      <c r="U3" s="29"/>
      <c r="V3" s="21">
        <f t="shared" ref="V3:V32" si="3">$U$2*(EXP(($M$2)/($L$2*9.81))*(Q3+R3)-(Q3+R3))</f>
        <v>7754.5175821743069</v>
      </c>
      <c r="W3" s="22">
        <f t="shared" ref="W3:W32" si="4">ABS(S3-V3)/S3</f>
        <v>4.004301390196364E-3</v>
      </c>
      <c r="AA3" s="7">
        <v>6</v>
      </c>
      <c r="AB3" s="7">
        <v>4.12</v>
      </c>
    </row>
    <row r="4" spans="1:28" x14ac:dyDescent="0.25">
      <c r="A4" s="3">
        <v>1971</v>
      </c>
      <c r="B4" s="3" t="s">
        <v>21</v>
      </c>
      <c r="C4" s="3" t="s">
        <v>39</v>
      </c>
      <c r="D4" s="6">
        <v>16447</v>
      </c>
      <c r="E4" s="6">
        <v>2626</v>
      </c>
      <c r="F4" s="6">
        <v>4795</v>
      </c>
      <c r="G4" s="6">
        <f t="shared" si="0"/>
        <v>7421</v>
      </c>
      <c r="H4" s="7">
        <v>9026</v>
      </c>
      <c r="I4" s="6" t="s">
        <v>69</v>
      </c>
      <c r="J4" s="6">
        <v>311</v>
      </c>
      <c r="K4" s="7">
        <v>2250</v>
      </c>
      <c r="L4" s="26"/>
      <c r="M4" s="30"/>
      <c r="N4" s="7" t="s">
        <v>145</v>
      </c>
      <c r="O4" s="7">
        <v>0</v>
      </c>
      <c r="Q4" s="7">
        <v>2200</v>
      </c>
      <c r="R4" s="21">
        <f t="shared" si="1"/>
        <v>4455.22</v>
      </c>
      <c r="S4" s="21">
        <f t="shared" si="2"/>
        <v>8091.38</v>
      </c>
      <c r="T4" s="21">
        <f t="shared" ref="T4:T32" si="5">EXP(($M$2)/($L$2*9.81))*(Q4+R4)-(Q4+R4)</f>
        <v>7318.7210127771241</v>
      </c>
      <c r="U4" s="29"/>
      <c r="V4" s="21">
        <f t="shared" si="3"/>
        <v>8123.7803241826086</v>
      </c>
      <c r="W4" s="22">
        <f t="shared" si="4"/>
        <v>4.0043013901965461E-3</v>
      </c>
      <c r="AA4" s="7">
        <v>7</v>
      </c>
      <c r="AB4" s="7">
        <v>3.22</v>
      </c>
    </row>
    <row r="5" spans="1:28" x14ac:dyDescent="0.25">
      <c r="A5" s="3">
        <v>1972</v>
      </c>
      <c r="B5" s="3" t="s">
        <v>21</v>
      </c>
      <c r="C5" s="3" t="s">
        <v>40</v>
      </c>
      <c r="D5" s="6">
        <v>16447</v>
      </c>
      <c r="E5" s="6">
        <v>2626</v>
      </c>
      <c r="F5" s="6">
        <v>4795</v>
      </c>
      <c r="G5" s="6">
        <f t="shared" si="0"/>
        <v>7421</v>
      </c>
      <c r="H5" s="7">
        <v>9026</v>
      </c>
      <c r="I5" s="6" t="s">
        <v>70</v>
      </c>
      <c r="J5" s="6">
        <v>311</v>
      </c>
      <c r="K5" s="7">
        <v>2267</v>
      </c>
      <c r="L5" s="26"/>
      <c r="M5" s="30"/>
      <c r="Q5" s="7">
        <v>2300</v>
      </c>
      <c r="R5" s="21">
        <f t="shared" si="1"/>
        <v>4657.7300000000005</v>
      </c>
      <c r="S5" s="21">
        <f t="shared" si="2"/>
        <v>8459.17</v>
      </c>
      <c r="T5" s="21">
        <f t="shared" si="5"/>
        <v>7651.3901497215384</v>
      </c>
      <c r="U5" s="29"/>
      <c r="V5" s="21">
        <f t="shared" si="3"/>
        <v>8493.0430661909086</v>
      </c>
      <c r="W5" s="22">
        <f t="shared" si="4"/>
        <v>4.0043013901964975E-3</v>
      </c>
      <c r="AA5" s="7">
        <v>8</v>
      </c>
      <c r="AB5" s="7">
        <v>2.31</v>
      </c>
    </row>
    <row r="6" spans="1:28" x14ac:dyDescent="0.25">
      <c r="A6" s="3">
        <v>1972</v>
      </c>
      <c r="B6" s="3" t="s">
        <v>21</v>
      </c>
      <c r="C6" s="3" t="s">
        <v>41</v>
      </c>
      <c r="D6" s="6">
        <v>16447</v>
      </c>
      <c r="E6" s="6">
        <v>2626</v>
      </c>
      <c r="F6" s="6">
        <v>4795</v>
      </c>
      <c r="G6" s="6">
        <f t="shared" si="0"/>
        <v>7421</v>
      </c>
      <c r="H6" s="7">
        <v>9026</v>
      </c>
      <c r="I6" s="6" t="s">
        <v>71</v>
      </c>
      <c r="J6" s="6">
        <v>311</v>
      </c>
      <c r="K6" s="7">
        <v>2265</v>
      </c>
      <c r="L6" s="26"/>
      <c r="M6" s="30"/>
      <c r="N6" t="s">
        <v>147</v>
      </c>
      <c r="Q6" s="7">
        <v>2400</v>
      </c>
      <c r="R6" s="21">
        <f t="shared" si="1"/>
        <v>4860.2400000000007</v>
      </c>
      <c r="S6" s="21">
        <f t="shared" si="2"/>
        <v>8826.9600000000009</v>
      </c>
      <c r="T6" s="21">
        <f t="shared" si="5"/>
        <v>7984.0592866659526</v>
      </c>
      <c r="U6" s="29"/>
      <c r="V6" s="21">
        <f t="shared" si="3"/>
        <v>8862.3058081992076</v>
      </c>
      <c r="W6" s="22">
        <f t="shared" si="4"/>
        <v>4.004301390196246E-3</v>
      </c>
      <c r="AA6" s="7">
        <v>9</v>
      </c>
      <c r="AB6" s="7">
        <v>1.41</v>
      </c>
    </row>
    <row r="7" spans="1:28" x14ac:dyDescent="0.25">
      <c r="A7" s="3">
        <v>1969</v>
      </c>
      <c r="B7" s="3" t="s">
        <v>21</v>
      </c>
      <c r="C7" s="3" t="s">
        <v>42</v>
      </c>
      <c r="D7" s="6">
        <v>15065</v>
      </c>
      <c r="E7" s="6">
        <v>2034</v>
      </c>
      <c r="F7" s="6">
        <v>4819</v>
      </c>
      <c r="G7" s="6">
        <f t="shared" si="0"/>
        <v>6853</v>
      </c>
      <c r="H7" s="7">
        <v>8212</v>
      </c>
      <c r="I7" s="6" t="s">
        <v>72</v>
      </c>
      <c r="J7" s="6">
        <v>311</v>
      </c>
      <c r="K7" s="7">
        <v>2273</v>
      </c>
      <c r="L7" s="26"/>
      <c r="M7" s="30"/>
      <c r="N7" s="7" t="s">
        <v>144</v>
      </c>
      <c r="O7" s="7">
        <v>3.6779000000000002</v>
      </c>
      <c r="Q7" s="7">
        <v>2500</v>
      </c>
      <c r="R7" s="21">
        <f t="shared" si="1"/>
        <v>5062.75</v>
      </c>
      <c r="S7" s="21">
        <f t="shared" si="2"/>
        <v>9194.75</v>
      </c>
      <c r="T7" s="21">
        <f t="shared" si="5"/>
        <v>8316.7284236103678</v>
      </c>
      <c r="U7" s="29"/>
      <c r="V7" s="21">
        <f t="shared" si="3"/>
        <v>9231.5685502075085</v>
      </c>
      <c r="W7" s="22">
        <f t="shared" si="4"/>
        <v>4.0043013901964108E-3</v>
      </c>
      <c r="AA7" s="7">
        <v>10</v>
      </c>
      <c r="AB7" s="7">
        <v>0.5</v>
      </c>
    </row>
    <row r="8" spans="1:28" x14ac:dyDescent="0.25">
      <c r="A8" s="3">
        <v>1969</v>
      </c>
      <c r="B8" s="3" t="s">
        <v>21</v>
      </c>
      <c r="C8" s="3" t="s">
        <v>43</v>
      </c>
      <c r="D8" s="6">
        <v>15103</v>
      </c>
      <c r="E8" s="6">
        <v>2034</v>
      </c>
      <c r="F8" s="6">
        <v>4821</v>
      </c>
      <c r="G8" s="6">
        <f t="shared" si="0"/>
        <v>6855</v>
      </c>
      <c r="H8" s="7">
        <v>8248</v>
      </c>
      <c r="I8" s="6" t="s">
        <v>73</v>
      </c>
      <c r="J8" s="6">
        <v>311</v>
      </c>
      <c r="K8" s="7">
        <v>2261</v>
      </c>
      <c r="L8" s="26"/>
      <c r="M8" s="30"/>
      <c r="N8" s="7" t="s">
        <v>145</v>
      </c>
      <c r="O8" s="7">
        <v>0</v>
      </c>
      <c r="Q8" s="7">
        <v>2600</v>
      </c>
      <c r="R8" s="21">
        <f t="shared" si="1"/>
        <v>5265.26</v>
      </c>
      <c r="S8" s="21">
        <f t="shared" si="2"/>
        <v>9562.5400000000009</v>
      </c>
      <c r="T8" s="21">
        <f t="shared" si="5"/>
        <v>8649.3975605547803</v>
      </c>
      <c r="U8" s="29"/>
      <c r="V8" s="21">
        <f t="shared" si="3"/>
        <v>9600.8312922158075</v>
      </c>
      <c r="W8" s="22">
        <f t="shared" si="4"/>
        <v>4.0043013901961827E-3</v>
      </c>
      <c r="AA8" s="7">
        <v>11</v>
      </c>
      <c r="AB8" s="7">
        <v>0.4</v>
      </c>
    </row>
    <row r="9" spans="1:28" x14ac:dyDescent="0.25">
      <c r="Q9" s="7">
        <v>2700</v>
      </c>
      <c r="R9" s="21">
        <f t="shared" si="1"/>
        <v>5467.77</v>
      </c>
      <c r="S9" s="21">
        <f t="shared" si="2"/>
        <v>9930.33</v>
      </c>
      <c r="T9" s="21">
        <f t="shared" si="5"/>
        <v>8982.0666974991982</v>
      </c>
      <c r="U9" s="29"/>
      <c r="V9" s="21">
        <f t="shared" si="3"/>
        <v>9970.0940342241101</v>
      </c>
      <c r="W9" s="22">
        <f t="shared" si="4"/>
        <v>4.004301390196521E-3</v>
      </c>
      <c r="AA9" s="7">
        <v>12</v>
      </c>
      <c r="AB9" s="7">
        <v>1.3</v>
      </c>
    </row>
    <row r="10" spans="1:28" x14ac:dyDescent="0.25">
      <c r="Q10" s="7">
        <v>2800</v>
      </c>
      <c r="R10" s="21">
        <f t="shared" si="1"/>
        <v>5670.2800000000007</v>
      </c>
      <c r="S10" s="21">
        <f t="shared" si="2"/>
        <v>10298.120000000001</v>
      </c>
      <c r="T10" s="21">
        <f t="shared" si="5"/>
        <v>9314.7358344436125</v>
      </c>
      <c r="U10" s="29"/>
      <c r="V10" s="21">
        <f t="shared" si="3"/>
        <v>10339.356776232411</v>
      </c>
      <c r="W10" s="22">
        <f t="shared" si="4"/>
        <v>4.0043013901964811E-3</v>
      </c>
      <c r="AA10" s="7">
        <v>13</v>
      </c>
      <c r="AB10" s="7">
        <v>2.21</v>
      </c>
    </row>
    <row r="11" spans="1:28" x14ac:dyDescent="0.25">
      <c r="Q11" s="7">
        <v>2900</v>
      </c>
      <c r="R11" s="21">
        <f t="shared" si="1"/>
        <v>5872.79</v>
      </c>
      <c r="S11" s="21">
        <f t="shared" si="2"/>
        <v>10665.91</v>
      </c>
      <c r="T11" s="21">
        <f t="shared" si="5"/>
        <v>9647.4049713880268</v>
      </c>
      <c r="U11" s="29"/>
      <c r="V11" s="21">
        <f t="shared" si="3"/>
        <v>10708.61951824071</v>
      </c>
      <c r="W11" s="22">
        <f t="shared" si="4"/>
        <v>4.0043013901964455E-3</v>
      </c>
      <c r="AA11" s="7">
        <v>14</v>
      </c>
      <c r="AB11" s="7">
        <v>3.11</v>
      </c>
    </row>
    <row r="12" spans="1:28" x14ac:dyDescent="0.25">
      <c r="Q12" s="7">
        <v>3000</v>
      </c>
      <c r="R12" s="21">
        <f t="shared" si="1"/>
        <v>6075.3</v>
      </c>
      <c r="S12" s="21">
        <f t="shared" si="2"/>
        <v>11033.7</v>
      </c>
      <c r="T12" s="21">
        <f t="shared" si="5"/>
        <v>9980.0741083324392</v>
      </c>
      <c r="U12" s="29"/>
      <c r="V12" s="21">
        <f t="shared" si="3"/>
        <v>11077.882260249009</v>
      </c>
      <c r="W12" s="22">
        <f t="shared" si="4"/>
        <v>4.004301390196246E-3</v>
      </c>
      <c r="AA12" s="7"/>
      <c r="AB12" s="7"/>
    </row>
    <row r="13" spans="1:28" x14ac:dyDescent="0.25">
      <c r="Q13" s="7">
        <v>3100</v>
      </c>
      <c r="R13" s="21">
        <f t="shared" si="1"/>
        <v>6277.81</v>
      </c>
      <c r="S13" s="21">
        <f t="shared" si="2"/>
        <v>11401.49</v>
      </c>
      <c r="T13" s="21">
        <f t="shared" si="5"/>
        <v>10312.743245276855</v>
      </c>
      <c r="U13" s="29"/>
      <c r="V13" s="21">
        <f t="shared" si="3"/>
        <v>11447.14500225731</v>
      </c>
      <c r="W13" s="22">
        <f t="shared" si="4"/>
        <v>4.0043013901963796E-3</v>
      </c>
    </row>
    <row r="14" spans="1:28" x14ac:dyDescent="0.25">
      <c r="Q14" s="7">
        <v>3200</v>
      </c>
      <c r="R14" s="21">
        <f t="shared" si="1"/>
        <v>6480.3200000000006</v>
      </c>
      <c r="S14" s="21">
        <f t="shared" si="2"/>
        <v>11769.28</v>
      </c>
      <c r="T14" s="21">
        <f t="shared" si="5"/>
        <v>10645.412382221268</v>
      </c>
      <c r="U14" s="29"/>
      <c r="V14" s="21">
        <f t="shared" si="3"/>
        <v>11816.407744265609</v>
      </c>
      <c r="W14" s="22">
        <f t="shared" si="4"/>
        <v>4.0043013901961948E-3</v>
      </c>
    </row>
    <row r="15" spans="1:28" x14ac:dyDescent="0.25">
      <c r="Q15" s="7">
        <v>3300</v>
      </c>
      <c r="R15" s="21">
        <f t="shared" si="1"/>
        <v>6682.8300000000008</v>
      </c>
      <c r="S15" s="21">
        <f t="shared" si="2"/>
        <v>12137.07</v>
      </c>
      <c r="T15" s="21">
        <f t="shared" si="5"/>
        <v>10978.081519165687</v>
      </c>
      <c r="U15" s="29"/>
      <c r="V15" s="21">
        <f t="shared" si="3"/>
        <v>12185.670486273913</v>
      </c>
      <c r="W15" s="22">
        <f t="shared" si="4"/>
        <v>4.0043013901966207E-3</v>
      </c>
    </row>
    <row r="16" spans="1:28" x14ac:dyDescent="0.25">
      <c r="Q16" s="7">
        <v>3400</v>
      </c>
      <c r="R16" s="21">
        <f t="shared" si="1"/>
        <v>6885.34</v>
      </c>
      <c r="S16" s="21">
        <f t="shared" si="2"/>
        <v>12504.86</v>
      </c>
      <c r="T16" s="21">
        <f t="shared" si="5"/>
        <v>11310.7506561101</v>
      </c>
      <c r="U16" s="29"/>
      <c r="V16" s="21">
        <f t="shared" si="3"/>
        <v>12554.933228282212</v>
      </c>
      <c r="W16" s="22">
        <f t="shared" si="4"/>
        <v>4.0043013901964403E-3</v>
      </c>
    </row>
    <row r="17" spans="17:23" x14ac:dyDescent="0.25">
      <c r="Q17" s="7">
        <v>3500</v>
      </c>
      <c r="R17" s="21">
        <f t="shared" si="1"/>
        <v>7087.85</v>
      </c>
      <c r="S17" s="21">
        <f t="shared" si="2"/>
        <v>12872.650000000001</v>
      </c>
      <c r="T17" s="21">
        <f t="shared" si="5"/>
        <v>11643.419793054514</v>
      </c>
      <c r="U17" s="29"/>
      <c r="V17" s="21">
        <f t="shared" si="3"/>
        <v>12924.195970290511</v>
      </c>
      <c r="W17" s="22">
        <f t="shared" si="4"/>
        <v>4.0043013901962694E-3</v>
      </c>
    </row>
    <row r="18" spans="17:23" x14ac:dyDescent="0.25">
      <c r="Q18" s="7">
        <v>3600</v>
      </c>
      <c r="R18" s="21">
        <f t="shared" si="1"/>
        <v>7290.3600000000006</v>
      </c>
      <c r="S18" s="21">
        <f t="shared" si="2"/>
        <v>13240.44</v>
      </c>
      <c r="T18" s="21">
        <f t="shared" si="5"/>
        <v>11976.088929998929</v>
      </c>
      <c r="U18" s="29"/>
      <c r="V18" s="21">
        <f t="shared" si="3"/>
        <v>13293.458712298812</v>
      </c>
      <c r="W18" s="22">
        <f t="shared" si="4"/>
        <v>4.0043013901963839E-3</v>
      </c>
    </row>
    <row r="19" spans="17:23" x14ac:dyDescent="0.25">
      <c r="Q19" s="7">
        <v>3700</v>
      </c>
      <c r="R19" s="21">
        <f t="shared" si="1"/>
        <v>7492.8700000000008</v>
      </c>
      <c r="S19" s="21">
        <f t="shared" si="2"/>
        <v>13608.230000000001</v>
      </c>
      <c r="T19" s="21">
        <f t="shared" si="5"/>
        <v>12308.758066943343</v>
      </c>
      <c r="U19" s="29"/>
      <c r="V19" s="21">
        <f t="shared" si="3"/>
        <v>13662.721454307111</v>
      </c>
      <c r="W19" s="22">
        <f t="shared" si="4"/>
        <v>4.0043013901962235E-3</v>
      </c>
    </row>
    <row r="20" spans="17:23" x14ac:dyDescent="0.25">
      <c r="Q20" s="7">
        <v>3800</v>
      </c>
      <c r="R20" s="21">
        <f t="shared" si="1"/>
        <v>7695.38</v>
      </c>
      <c r="S20" s="21">
        <f t="shared" si="2"/>
        <v>13976.02</v>
      </c>
      <c r="T20" s="21">
        <f t="shared" si="5"/>
        <v>12641.427203887761</v>
      </c>
      <c r="U20" s="29"/>
      <c r="V20" s="21">
        <f t="shared" si="3"/>
        <v>14031.984196315416</v>
      </c>
      <c r="W20" s="22">
        <f t="shared" si="4"/>
        <v>4.004301390196593E-3</v>
      </c>
    </row>
    <row r="21" spans="17:23" x14ac:dyDescent="0.25">
      <c r="Q21" s="7">
        <v>3900</v>
      </c>
      <c r="R21" s="21">
        <f t="shared" si="1"/>
        <v>7897.89</v>
      </c>
      <c r="S21" s="21">
        <f t="shared" si="2"/>
        <v>14343.810000000001</v>
      </c>
      <c r="T21" s="21">
        <f t="shared" si="5"/>
        <v>12974.096340832173</v>
      </c>
      <c r="U21" s="29"/>
      <c r="V21" s="21">
        <f t="shared" si="3"/>
        <v>14401.246938323713</v>
      </c>
      <c r="W21" s="22">
        <f t="shared" si="4"/>
        <v>4.0043013901963093E-3</v>
      </c>
    </row>
    <row r="22" spans="17:23" x14ac:dyDescent="0.25">
      <c r="Q22" s="7">
        <v>4000</v>
      </c>
      <c r="R22" s="21">
        <f t="shared" si="1"/>
        <v>8100.4000000000005</v>
      </c>
      <c r="S22" s="21">
        <f t="shared" si="2"/>
        <v>14711.6</v>
      </c>
      <c r="T22" s="21">
        <f t="shared" si="5"/>
        <v>13306.765477776589</v>
      </c>
      <c r="U22" s="29"/>
      <c r="V22" s="21">
        <f t="shared" si="3"/>
        <v>14770.509680332016</v>
      </c>
      <c r="W22" s="22">
        <f t="shared" si="4"/>
        <v>4.0043013901965348E-3</v>
      </c>
    </row>
    <row r="23" spans="17:23" x14ac:dyDescent="0.25">
      <c r="Q23" s="7">
        <v>4100</v>
      </c>
      <c r="R23" s="21">
        <f t="shared" si="1"/>
        <v>8302.91</v>
      </c>
      <c r="S23" s="21">
        <f t="shared" si="2"/>
        <v>15079.390000000001</v>
      </c>
      <c r="T23" s="21">
        <f t="shared" si="5"/>
        <v>13639.434614721002</v>
      </c>
      <c r="U23" s="29"/>
      <c r="V23" s="21">
        <f t="shared" si="3"/>
        <v>15139.772422340313</v>
      </c>
      <c r="W23" s="22">
        <f t="shared" si="4"/>
        <v>4.004301390196266E-3</v>
      </c>
    </row>
    <row r="24" spans="17:23" x14ac:dyDescent="0.25">
      <c r="Q24" s="7">
        <v>4200</v>
      </c>
      <c r="R24" s="21">
        <f t="shared" si="1"/>
        <v>8505.42</v>
      </c>
      <c r="S24" s="21">
        <f t="shared" si="2"/>
        <v>15447.18</v>
      </c>
      <c r="T24" s="21">
        <f t="shared" si="5"/>
        <v>13972.103751665416</v>
      </c>
      <c r="U24" s="29"/>
      <c r="V24" s="21">
        <f t="shared" si="3"/>
        <v>15509.035164348614</v>
      </c>
      <c r="W24" s="22">
        <f t="shared" si="4"/>
        <v>4.004301390196364E-3</v>
      </c>
    </row>
    <row r="25" spans="17:23" x14ac:dyDescent="0.25">
      <c r="Q25" s="7">
        <v>4300</v>
      </c>
      <c r="R25" s="21">
        <f t="shared" si="1"/>
        <v>8707.93</v>
      </c>
      <c r="S25" s="21">
        <f t="shared" si="2"/>
        <v>15814.970000000001</v>
      </c>
      <c r="T25" s="21">
        <f t="shared" si="5"/>
        <v>14304.77288860983</v>
      </c>
      <c r="U25" s="29"/>
      <c r="V25" s="21">
        <f t="shared" si="3"/>
        <v>15878.297906356913</v>
      </c>
      <c r="W25" s="22">
        <f t="shared" si="4"/>
        <v>4.0043013901962269E-3</v>
      </c>
    </row>
    <row r="26" spans="17:23" x14ac:dyDescent="0.25">
      <c r="Q26" s="7">
        <v>4400</v>
      </c>
      <c r="R26" s="21">
        <f t="shared" si="1"/>
        <v>8910.44</v>
      </c>
      <c r="S26" s="21">
        <f t="shared" si="2"/>
        <v>16182.76</v>
      </c>
      <c r="T26" s="21">
        <f t="shared" si="5"/>
        <v>14637.442025554248</v>
      </c>
      <c r="U26" s="29"/>
      <c r="V26" s="21">
        <f t="shared" si="3"/>
        <v>16247.560648365217</v>
      </c>
      <c r="W26" s="22">
        <f t="shared" si="4"/>
        <v>4.0043013901965461E-3</v>
      </c>
    </row>
    <row r="27" spans="17:23" x14ac:dyDescent="0.25">
      <c r="Q27" s="7">
        <v>4500</v>
      </c>
      <c r="R27" s="21">
        <f t="shared" si="1"/>
        <v>9112.9500000000007</v>
      </c>
      <c r="S27" s="21">
        <f t="shared" si="2"/>
        <v>16550.55</v>
      </c>
      <c r="T27" s="21">
        <f t="shared" si="5"/>
        <v>14970.111162498662</v>
      </c>
      <c r="U27" s="29"/>
      <c r="V27" s="21">
        <f t="shared" si="3"/>
        <v>16616.823390373516</v>
      </c>
      <c r="W27" s="22">
        <f t="shared" si="4"/>
        <v>4.004301390196521E-3</v>
      </c>
    </row>
    <row r="28" spans="17:23" x14ac:dyDescent="0.25">
      <c r="Q28" s="7">
        <v>4600</v>
      </c>
      <c r="R28" s="21">
        <f t="shared" si="1"/>
        <v>9315.4600000000009</v>
      </c>
      <c r="S28" s="21">
        <f t="shared" si="2"/>
        <v>16918.34</v>
      </c>
      <c r="T28" s="21">
        <f t="shared" si="5"/>
        <v>15302.780299443077</v>
      </c>
      <c r="U28" s="29"/>
      <c r="V28" s="21">
        <f t="shared" si="3"/>
        <v>16986.086132381817</v>
      </c>
      <c r="W28" s="22">
        <f t="shared" si="4"/>
        <v>4.0043013901964975E-3</v>
      </c>
    </row>
    <row r="29" spans="17:23" x14ac:dyDescent="0.25">
      <c r="Q29" s="7">
        <v>4700</v>
      </c>
      <c r="R29" s="21">
        <f t="shared" si="1"/>
        <v>9517.9700000000012</v>
      </c>
      <c r="S29" s="21">
        <f t="shared" si="2"/>
        <v>17286.13</v>
      </c>
      <c r="T29" s="21">
        <f t="shared" si="5"/>
        <v>15635.449436387491</v>
      </c>
      <c r="U29" s="29"/>
      <c r="V29" s="21">
        <f t="shared" si="3"/>
        <v>17355.348874390118</v>
      </c>
      <c r="W29" s="22">
        <f t="shared" si="4"/>
        <v>4.0043013901964741E-3</v>
      </c>
    </row>
    <row r="30" spans="17:23" x14ac:dyDescent="0.25">
      <c r="Q30" s="7">
        <v>4800</v>
      </c>
      <c r="R30" s="21">
        <f t="shared" si="1"/>
        <v>9720.4800000000014</v>
      </c>
      <c r="S30" s="21">
        <f t="shared" si="2"/>
        <v>17653.920000000002</v>
      </c>
      <c r="T30" s="21">
        <f t="shared" si="5"/>
        <v>15968.118573331905</v>
      </c>
      <c r="U30" s="29"/>
      <c r="V30" s="21">
        <f t="shared" si="3"/>
        <v>17724.611616398415</v>
      </c>
      <c r="W30" s="22">
        <f t="shared" si="4"/>
        <v>4.004301390196246E-3</v>
      </c>
    </row>
    <row r="31" spans="17:23" x14ac:dyDescent="0.25">
      <c r="Q31" s="7">
        <v>4900</v>
      </c>
      <c r="R31" s="21">
        <f t="shared" si="1"/>
        <v>9922.99</v>
      </c>
      <c r="S31" s="21">
        <f t="shared" si="2"/>
        <v>18021.71</v>
      </c>
      <c r="T31" s="21">
        <f t="shared" si="5"/>
        <v>16300.787710276318</v>
      </c>
      <c r="U31" s="29"/>
      <c r="V31" s="21">
        <f t="shared" si="3"/>
        <v>18093.874358406716</v>
      </c>
      <c r="W31" s="22">
        <f t="shared" si="4"/>
        <v>4.0043013901964316E-3</v>
      </c>
    </row>
    <row r="32" spans="17:23" x14ac:dyDescent="0.25">
      <c r="Q32" s="7">
        <v>5000</v>
      </c>
      <c r="R32" s="21">
        <f t="shared" si="1"/>
        <v>10125.5</v>
      </c>
      <c r="S32" s="21">
        <f t="shared" si="2"/>
        <v>18389.5</v>
      </c>
      <c r="T32" s="21">
        <f t="shared" si="5"/>
        <v>16633.456847220736</v>
      </c>
      <c r="U32" s="29"/>
      <c r="V32" s="21">
        <f t="shared" si="3"/>
        <v>18463.137100415017</v>
      </c>
      <c r="W32" s="22">
        <f t="shared" si="4"/>
        <v>4.0043013901964108E-3</v>
      </c>
    </row>
    <row r="33" spans="20:20" x14ac:dyDescent="0.25">
      <c r="T33" s="7"/>
    </row>
  </sheetData>
  <mergeCells count="3">
    <mergeCell ref="L2:L8"/>
    <mergeCell ref="M2:M8"/>
    <mergeCell ref="U2:U32"/>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D2F64-B90E-43D4-AEE3-5B9F2B1E7FA0}">
  <dimension ref="A1:AB18"/>
  <sheetViews>
    <sheetView zoomScale="55" zoomScaleNormal="55" workbookViewId="0">
      <selection activeCell="C8" sqref="C8"/>
    </sheetView>
  </sheetViews>
  <sheetFormatPr defaultRowHeight="15" x14ac:dyDescent="0.25"/>
  <cols>
    <col min="3" max="3" width="26" bestFit="1" customWidth="1"/>
    <col min="4" max="4" width="10" bestFit="1" customWidth="1"/>
    <col min="6" max="6" width="19.28515625" bestFit="1" customWidth="1"/>
    <col min="7" max="7" width="16.7109375" bestFit="1" customWidth="1"/>
    <col min="8" max="8" width="12.28515625" customWidth="1"/>
    <col min="11" max="11" width="11.140625" customWidth="1"/>
    <col min="17" max="17" width="11.85546875" bestFit="1" customWidth="1"/>
    <col min="18" max="18" width="17.7109375" bestFit="1" customWidth="1"/>
    <col min="19" max="19" width="14.7109375" bestFit="1" customWidth="1"/>
    <col min="20" max="20" width="19.140625" bestFit="1" customWidth="1"/>
    <col min="22" max="22" width="18.42578125" bestFit="1" customWidth="1"/>
    <col min="24" max="24" width="19.7109375" bestFit="1" customWidth="1"/>
  </cols>
  <sheetData>
    <row r="1" spans="1:28" ht="15.75" thickBot="1" x14ac:dyDescent="0.3">
      <c r="A1" s="1" t="s">
        <v>0</v>
      </c>
      <c r="B1" s="1" t="s">
        <v>1</v>
      </c>
      <c r="C1" s="1" t="s">
        <v>2</v>
      </c>
      <c r="D1" s="1" t="s">
        <v>14</v>
      </c>
      <c r="E1" s="1" t="s">
        <v>3</v>
      </c>
      <c r="F1" s="1" t="s">
        <v>11</v>
      </c>
      <c r="G1" s="1" t="s">
        <v>4</v>
      </c>
      <c r="H1" s="1" t="s">
        <v>10</v>
      </c>
      <c r="I1" s="1" t="s">
        <v>141</v>
      </c>
      <c r="J1" s="1" t="s">
        <v>6</v>
      </c>
      <c r="K1" s="2" t="s">
        <v>12</v>
      </c>
      <c r="L1" s="2" t="s">
        <v>7</v>
      </c>
      <c r="M1" s="6" t="s">
        <v>150</v>
      </c>
      <c r="N1" s="6" t="s">
        <v>149</v>
      </c>
      <c r="S1" s="7" t="s">
        <v>134</v>
      </c>
      <c r="T1" s="7" t="s">
        <v>135</v>
      </c>
      <c r="U1" s="7" t="s">
        <v>136</v>
      </c>
      <c r="V1" s="7" t="s">
        <v>137</v>
      </c>
      <c r="W1" s="7" t="s">
        <v>139</v>
      </c>
      <c r="X1" s="7" t="s">
        <v>138</v>
      </c>
      <c r="Y1" s="7" t="s">
        <v>151</v>
      </c>
      <c r="AA1" s="7" t="s">
        <v>139</v>
      </c>
      <c r="AB1" s="7" t="s">
        <v>152</v>
      </c>
    </row>
    <row r="2" spans="1:28" x14ac:dyDescent="0.25">
      <c r="A2" s="3">
        <v>1988</v>
      </c>
      <c r="B2" s="3" t="s">
        <v>21</v>
      </c>
      <c r="C2" s="3" t="s">
        <v>49</v>
      </c>
      <c r="D2" s="6">
        <v>48218</v>
      </c>
      <c r="E2" s="6">
        <v>9823</v>
      </c>
      <c r="F2" s="6">
        <v>6000</v>
      </c>
      <c r="G2" s="6">
        <v>6000</v>
      </c>
      <c r="H2" s="7">
        <f t="shared" ref="H2:H13" si="0">D2-E2-F2</f>
        <v>32395</v>
      </c>
      <c r="I2" s="6">
        <f>D2-H2</f>
        <v>15823</v>
      </c>
      <c r="J2" s="6" t="s">
        <v>74</v>
      </c>
      <c r="K2" s="6">
        <v>451</v>
      </c>
      <c r="L2" s="7">
        <v>4380</v>
      </c>
      <c r="M2" s="29">
        <f>AVERAGE(K2:K13)</f>
        <v>416.04166666666669</v>
      </c>
      <c r="N2" s="29">
        <f>AVERAGE(L2:L13)</f>
        <v>2968.6666666666665</v>
      </c>
      <c r="P2" t="s">
        <v>146</v>
      </c>
      <c r="S2" s="7">
        <v>5000</v>
      </c>
      <c r="T2" s="21">
        <f t="shared" ref="T2:T18" si="1">$Q$3*S2</f>
        <v>10904.5</v>
      </c>
      <c r="U2" s="21">
        <f t="shared" ref="U2:U18" si="2">$Q$7*S2</f>
        <v>16155</v>
      </c>
      <c r="V2" s="21">
        <f>EXP(($N$2)/($M$2*9.81))*(S2+T2)-(S2+T2)</f>
        <v>17011.947288085343</v>
      </c>
      <c r="W2" s="31">
        <v>0.95</v>
      </c>
      <c r="X2" s="21">
        <f>V2*$W$2</f>
        <v>16161.349923681075</v>
      </c>
      <c r="Y2" s="23">
        <f>ABS(U2-X2)/U2</f>
        <v>3.9306243770194181E-4</v>
      </c>
      <c r="AA2" s="24">
        <v>1</v>
      </c>
      <c r="AB2" s="22">
        <v>5.2999999999999999E-2</v>
      </c>
    </row>
    <row r="3" spans="1:28" x14ac:dyDescent="0.25">
      <c r="A3" s="3">
        <v>2022</v>
      </c>
      <c r="B3" s="3" t="s">
        <v>46</v>
      </c>
      <c r="C3" s="3" t="s">
        <v>47</v>
      </c>
      <c r="D3" s="6">
        <v>42267</v>
      </c>
      <c r="E3" s="6">
        <v>9861</v>
      </c>
      <c r="F3" s="6">
        <v>9121</v>
      </c>
      <c r="G3" s="6"/>
      <c r="H3" s="7">
        <f t="shared" si="0"/>
        <v>23285</v>
      </c>
      <c r="I3" s="6">
        <f t="shared" ref="I3:I13" si="3">D3-H3</f>
        <v>18982</v>
      </c>
      <c r="J3" s="6" t="s">
        <v>59</v>
      </c>
      <c r="K3" s="6">
        <v>340</v>
      </c>
      <c r="L3" s="7">
        <v>2520</v>
      </c>
      <c r="M3" s="29"/>
      <c r="N3" s="29"/>
      <c r="P3" s="7" t="s">
        <v>144</v>
      </c>
      <c r="Q3" s="7">
        <v>2.1808999999999998</v>
      </c>
      <c r="S3" s="7">
        <v>5500</v>
      </c>
      <c r="T3" s="21">
        <f t="shared" si="1"/>
        <v>11994.949999999999</v>
      </c>
      <c r="U3" s="21">
        <f t="shared" si="2"/>
        <v>17770.5</v>
      </c>
      <c r="V3" s="21">
        <f t="shared" ref="V3:V18" si="4">EXP(($N$2)/($M$2*9.81))*(S3+T3)-(S3+T3)</f>
        <v>18713.142016893871</v>
      </c>
      <c r="W3" s="31"/>
      <c r="X3" s="21">
        <f t="shared" ref="X3:X18" si="5">V3*$W$2</f>
        <v>17777.484916049176</v>
      </c>
      <c r="Y3" s="23">
        <f t="shared" ref="Y3:Y18" si="6">ABS(U3-X3)/U3</f>
        <v>3.9306243770157329E-4</v>
      </c>
      <c r="AA3">
        <v>0.99</v>
      </c>
      <c r="AB3" s="22">
        <v>4.2999999999999997E-2</v>
      </c>
    </row>
    <row r="4" spans="1:28" x14ac:dyDescent="0.25">
      <c r="A4" s="3">
        <v>2006</v>
      </c>
      <c r="B4" s="3" t="s">
        <v>21</v>
      </c>
      <c r="C4" s="3" t="s">
        <v>45</v>
      </c>
      <c r="D4" s="6">
        <v>49972</v>
      </c>
      <c r="E4" s="6">
        <v>10426</v>
      </c>
      <c r="F4" s="6">
        <v>11502</v>
      </c>
      <c r="G4" s="6"/>
      <c r="H4" s="7">
        <f t="shared" si="0"/>
        <v>28044</v>
      </c>
      <c r="I4" s="6">
        <f t="shared" si="3"/>
        <v>21928</v>
      </c>
      <c r="J4" s="6" t="s">
        <v>74</v>
      </c>
      <c r="K4" s="6">
        <v>450</v>
      </c>
      <c r="L4" s="7"/>
      <c r="M4" s="29"/>
      <c r="N4" s="29"/>
      <c r="P4" s="7" t="s">
        <v>145</v>
      </c>
      <c r="Q4" s="7">
        <v>0</v>
      </c>
      <c r="S4" s="7">
        <v>6000</v>
      </c>
      <c r="T4" s="21">
        <f t="shared" si="1"/>
        <v>13085.4</v>
      </c>
      <c r="U4" s="21">
        <f t="shared" si="2"/>
        <v>19386</v>
      </c>
      <c r="V4" s="21">
        <f t="shared" si="4"/>
        <v>20414.336745702414</v>
      </c>
      <c r="W4" s="31"/>
      <c r="X4" s="21">
        <f t="shared" si="5"/>
        <v>19393.619908417291</v>
      </c>
      <c r="Y4" s="23">
        <f t="shared" si="6"/>
        <v>3.9306243770201684E-4</v>
      </c>
      <c r="AA4">
        <v>0.98</v>
      </c>
      <c r="AB4" s="22">
        <v>3.2000000000000001E-2</v>
      </c>
    </row>
    <row r="5" spans="1:28" x14ac:dyDescent="0.25">
      <c r="A5" s="3">
        <v>2005</v>
      </c>
      <c r="B5" s="3" t="s">
        <v>21</v>
      </c>
      <c r="C5" s="3" t="s">
        <v>48</v>
      </c>
      <c r="D5" s="6">
        <v>45862</v>
      </c>
      <c r="E5" s="7">
        <v>7665</v>
      </c>
      <c r="F5" s="6">
        <v>13102</v>
      </c>
      <c r="G5" s="6"/>
      <c r="H5" s="7">
        <f t="shared" si="0"/>
        <v>25095</v>
      </c>
      <c r="I5" s="6">
        <f t="shared" si="3"/>
        <v>20767</v>
      </c>
      <c r="J5" s="6" t="s">
        <v>75</v>
      </c>
      <c r="K5" s="6">
        <v>451</v>
      </c>
      <c r="L5" s="7">
        <v>1900</v>
      </c>
      <c r="M5" s="29"/>
      <c r="N5" s="29"/>
      <c r="S5" s="7">
        <v>6500</v>
      </c>
      <c r="T5" s="21">
        <f t="shared" si="1"/>
        <v>14175.849999999999</v>
      </c>
      <c r="U5" s="21">
        <f t="shared" si="2"/>
        <v>21001.5</v>
      </c>
      <c r="V5" s="21">
        <f t="shared" si="4"/>
        <v>22115.531474510943</v>
      </c>
      <c r="W5" s="31"/>
      <c r="X5" s="21">
        <f t="shared" si="5"/>
        <v>21009.754900785396</v>
      </c>
      <c r="Y5" s="23">
        <f t="shared" si="6"/>
        <v>3.9306243770187253E-4</v>
      </c>
      <c r="AA5">
        <v>0.97</v>
      </c>
      <c r="AB5" s="22">
        <v>2.1000000000000001E-2</v>
      </c>
    </row>
    <row r="6" spans="1:28" x14ac:dyDescent="0.25">
      <c r="A6" s="3">
        <v>1988</v>
      </c>
      <c r="B6" s="3" t="s">
        <v>21</v>
      </c>
      <c r="C6" s="3" t="s">
        <v>121</v>
      </c>
      <c r="D6" s="6">
        <v>54463</v>
      </c>
      <c r="E6" s="7">
        <v>9823</v>
      </c>
      <c r="F6" s="6">
        <v>14000</v>
      </c>
      <c r="G6" s="6">
        <v>0</v>
      </c>
      <c r="H6" s="7">
        <f t="shared" si="0"/>
        <v>30640</v>
      </c>
      <c r="I6" s="6">
        <f t="shared" si="3"/>
        <v>23823</v>
      </c>
      <c r="J6" s="6" t="s">
        <v>74</v>
      </c>
      <c r="K6" s="6">
        <v>451</v>
      </c>
      <c r="L6" s="7">
        <v>4380</v>
      </c>
      <c r="M6" s="29"/>
      <c r="N6" s="29"/>
      <c r="P6" t="s">
        <v>147</v>
      </c>
      <c r="S6" s="7">
        <v>7000</v>
      </c>
      <c r="T6" s="21">
        <f t="shared" si="1"/>
        <v>15266.3</v>
      </c>
      <c r="U6" s="21">
        <f t="shared" si="2"/>
        <v>22617</v>
      </c>
      <c r="V6" s="21">
        <f t="shared" si="4"/>
        <v>23816.726203319482</v>
      </c>
      <c r="W6" s="31"/>
      <c r="X6" s="21">
        <f t="shared" si="5"/>
        <v>22625.889893153508</v>
      </c>
      <c r="Y6" s="23">
        <f t="shared" si="6"/>
        <v>3.9306243770207051E-4</v>
      </c>
      <c r="AA6">
        <v>0.96</v>
      </c>
      <c r="AB6" s="22">
        <v>1.0999999999999999E-2</v>
      </c>
    </row>
    <row r="7" spans="1:28" x14ac:dyDescent="0.25">
      <c r="A7" s="3">
        <v>1988</v>
      </c>
      <c r="B7" s="3" t="s">
        <v>21</v>
      </c>
      <c r="C7" s="11" t="s">
        <v>124</v>
      </c>
      <c r="D7" s="6">
        <v>67326</v>
      </c>
      <c r="E7" s="7">
        <v>7899</v>
      </c>
      <c r="F7" s="6">
        <v>14000</v>
      </c>
      <c r="G7" s="6">
        <v>0</v>
      </c>
      <c r="H7" s="7">
        <f t="shared" si="0"/>
        <v>45427</v>
      </c>
      <c r="I7" s="6">
        <f t="shared" si="3"/>
        <v>21899</v>
      </c>
      <c r="J7" s="6" t="s">
        <v>125</v>
      </c>
      <c r="K7" s="6">
        <v>333</v>
      </c>
      <c r="L7" s="7">
        <v>4380</v>
      </c>
      <c r="M7" s="29"/>
      <c r="N7" s="29"/>
      <c r="P7" s="7" t="s">
        <v>144</v>
      </c>
      <c r="Q7" s="7">
        <v>3.2309999999999999</v>
      </c>
      <c r="S7" s="7">
        <v>7500</v>
      </c>
      <c r="T7" s="21">
        <f t="shared" si="1"/>
        <v>16356.749999999998</v>
      </c>
      <c r="U7" s="21">
        <f t="shared" si="2"/>
        <v>24232.5</v>
      </c>
      <c r="V7" s="21">
        <f t="shared" si="4"/>
        <v>25517.920932128014</v>
      </c>
      <c r="W7" s="31"/>
      <c r="X7" s="21">
        <f t="shared" si="5"/>
        <v>24242.024885521612</v>
      </c>
      <c r="Y7" s="23">
        <f t="shared" si="6"/>
        <v>3.9306243770194181E-4</v>
      </c>
      <c r="AA7">
        <v>0.95</v>
      </c>
      <c r="AB7" s="22">
        <v>0</v>
      </c>
    </row>
    <row r="8" spans="1:28" x14ac:dyDescent="0.25">
      <c r="A8" s="3">
        <v>2007</v>
      </c>
      <c r="B8" s="3" t="s">
        <v>21</v>
      </c>
      <c r="C8" s="3" t="s">
        <v>55</v>
      </c>
      <c r="D8" s="6">
        <v>43501</v>
      </c>
      <c r="E8" s="7">
        <v>8500</v>
      </c>
      <c r="F8" s="6">
        <v>18634</v>
      </c>
      <c r="G8" s="3"/>
      <c r="H8" s="7">
        <f t="shared" si="0"/>
        <v>16367</v>
      </c>
      <c r="I8" s="6">
        <f t="shared" si="3"/>
        <v>27134</v>
      </c>
      <c r="J8" s="6" t="s">
        <v>74</v>
      </c>
      <c r="K8" s="6">
        <v>451</v>
      </c>
      <c r="L8" s="7">
        <v>2117</v>
      </c>
      <c r="M8" s="29"/>
      <c r="N8" s="29"/>
      <c r="P8" s="7" t="s">
        <v>145</v>
      </c>
      <c r="Q8" s="7">
        <v>0</v>
      </c>
      <c r="S8" s="7">
        <v>8000</v>
      </c>
      <c r="T8" s="21">
        <f t="shared" si="1"/>
        <v>17447.199999999997</v>
      </c>
      <c r="U8" s="21">
        <f t="shared" si="2"/>
        <v>25848</v>
      </c>
      <c r="V8" s="21">
        <f t="shared" si="4"/>
        <v>27219.115660936543</v>
      </c>
      <c r="W8" s="31"/>
      <c r="X8" s="21">
        <f t="shared" si="5"/>
        <v>25858.159877889713</v>
      </c>
      <c r="Y8" s="23">
        <f t="shared" si="6"/>
        <v>3.9306243770168844E-4</v>
      </c>
      <c r="AA8">
        <v>0.94</v>
      </c>
      <c r="AB8" s="22">
        <v>0.01</v>
      </c>
    </row>
    <row r="9" spans="1:28" x14ac:dyDescent="0.25">
      <c r="A9" s="3">
        <v>1988</v>
      </c>
      <c r="B9" s="3" t="s">
        <v>21</v>
      </c>
      <c r="C9" s="3" t="s">
        <v>122</v>
      </c>
      <c r="D9" s="6">
        <v>60075</v>
      </c>
      <c r="E9" s="7">
        <v>9823</v>
      </c>
      <c r="F9" s="6">
        <v>25000</v>
      </c>
      <c r="G9" s="6">
        <v>0</v>
      </c>
      <c r="H9" s="7">
        <f t="shared" si="0"/>
        <v>25252</v>
      </c>
      <c r="I9" s="6">
        <f t="shared" si="3"/>
        <v>34823</v>
      </c>
      <c r="J9" s="6" t="s">
        <v>74</v>
      </c>
      <c r="K9" s="6">
        <v>451</v>
      </c>
      <c r="L9" s="7">
        <v>2100</v>
      </c>
      <c r="M9" s="29"/>
      <c r="N9" s="29"/>
      <c r="S9" s="7">
        <v>8500</v>
      </c>
      <c r="T9" s="21">
        <f t="shared" si="1"/>
        <v>18537.649999999998</v>
      </c>
      <c r="U9" s="21">
        <f t="shared" si="2"/>
        <v>27463.5</v>
      </c>
      <c r="V9" s="21">
        <f t="shared" si="4"/>
        <v>28920.310389745082</v>
      </c>
      <c r="W9" s="31"/>
      <c r="X9" s="21">
        <f t="shared" si="5"/>
        <v>27474.294870257825</v>
      </c>
      <c r="Y9" s="23">
        <f t="shared" si="6"/>
        <v>3.9306243770186234E-4</v>
      </c>
      <c r="AA9">
        <v>0.93</v>
      </c>
      <c r="AB9" s="22">
        <v>2.1000000000000001E-2</v>
      </c>
    </row>
    <row r="10" spans="1:28" x14ac:dyDescent="0.25">
      <c r="A10" s="3">
        <v>1988</v>
      </c>
      <c r="B10" s="3" t="s">
        <v>21</v>
      </c>
      <c r="C10" s="11" t="s">
        <v>123</v>
      </c>
      <c r="D10" s="7">
        <v>69298</v>
      </c>
      <c r="E10" s="7">
        <v>7899</v>
      </c>
      <c r="F10" s="6">
        <v>25000</v>
      </c>
      <c r="G10" s="6">
        <v>0</v>
      </c>
      <c r="H10" s="7">
        <f t="shared" si="0"/>
        <v>36399</v>
      </c>
      <c r="I10" s="6">
        <f t="shared" si="3"/>
        <v>32899</v>
      </c>
      <c r="J10" s="6" t="s">
        <v>125</v>
      </c>
      <c r="K10" s="6">
        <v>333</v>
      </c>
      <c r="L10" s="7">
        <v>2100</v>
      </c>
      <c r="M10" s="29"/>
      <c r="N10" s="29"/>
      <c r="S10" s="7">
        <v>9000</v>
      </c>
      <c r="T10" s="21">
        <f t="shared" si="1"/>
        <v>19628.099999999999</v>
      </c>
      <c r="U10" s="21">
        <f t="shared" si="2"/>
        <v>29079</v>
      </c>
      <c r="V10" s="21">
        <f t="shared" si="4"/>
        <v>30621.505118553614</v>
      </c>
      <c r="W10" s="31"/>
      <c r="X10" s="21">
        <f t="shared" si="5"/>
        <v>29090.429862625933</v>
      </c>
      <c r="Y10" s="23">
        <f t="shared" si="6"/>
        <v>3.9306243770189178E-4</v>
      </c>
      <c r="AA10">
        <v>0.92</v>
      </c>
      <c r="AB10" s="22">
        <v>3.1E-2</v>
      </c>
    </row>
    <row r="11" spans="1:28" x14ac:dyDescent="0.25">
      <c r="A11" s="3">
        <v>1992</v>
      </c>
      <c r="B11" s="3" t="s">
        <v>21</v>
      </c>
      <c r="C11" s="3" t="s">
        <v>51</v>
      </c>
      <c r="D11" s="7">
        <v>93037</v>
      </c>
      <c r="E11" s="7">
        <v>12992</v>
      </c>
      <c r="F11" s="6">
        <v>35894</v>
      </c>
      <c r="G11" s="6"/>
      <c r="H11" s="7">
        <f t="shared" si="0"/>
        <v>44151</v>
      </c>
      <c r="I11" s="6">
        <f t="shared" si="3"/>
        <v>48886</v>
      </c>
      <c r="J11" s="6" t="s">
        <v>74</v>
      </c>
      <c r="K11" s="6">
        <v>466</v>
      </c>
      <c r="L11" s="7"/>
      <c r="M11" s="29"/>
      <c r="N11" s="29"/>
      <c r="S11" s="7">
        <v>9500</v>
      </c>
      <c r="T11" s="21">
        <f t="shared" si="1"/>
        <v>20718.55</v>
      </c>
      <c r="U11" s="21">
        <f t="shared" si="2"/>
        <v>30694.5</v>
      </c>
      <c r="V11" s="21">
        <f t="shared" si="4"/>
        <v>32322.699847362153</v>
      </c>
      <c r="W11" s="31"/>
      <c r="X11" s="21">
        <f t="shared" si="5"/>
        <v>30706.564854994045</v>
      </c>
      <c r="Y11" s="23">
        <f t="shared" si="6"/>
        <v>3.9306243770203663E-4</v>
      </c>
    </row>
    <row r="12" spans="1:28" x14ac:dyDescent="0.25">
      <c r="A12" s="3">
        <v>1992</v>
      </c>
      <c r="B12" s="3" t="s">
        <v>21</v>
      </c>
      <c r="C12" s="3" t="s">
        <v>44</v>
      </c>
      <c r="D12" s="7">
        <v>93038</v>
      </c>
      <c r="E12" s="7">
        <v>12472</v>
      </c>
      <c r="F12" s="6">
        <v>36384</v>
      </c>
      <c r="G12" s="6"/>
      <c r="H12" s="7">
        <f t="shared" si="0"/>
        <v>44182</v>
      </c>
      <c r="I12" s="6">
        <f t="shared" si="3"/>
        <v>48856</v>
      </c>
      <c r="J12" s="6" t="s">
        <v>74</v>
      </c>
      <c r="K12" s="6">
        <v>465.5</v>
      </c>
      <c r="L12" s="7"/>
      <c r="M12" s="29"/>
      <c r="N12" s="29"/>
      <c r="S12" s="7">
        <v>10000</v>
      </c>
      <c r="T12" s="21">
        <f t="shared" si="1"/>
        <v>21809</v>
      </c>
      <c r="U12" s="21">
        <f t="shared" si="2"/>
        <v>32310</v>
      </c>
      <c r="V12" s="21">
        <f t="shared" si="4"/>
        <v>34023.894576170685</v>
      </c>
      <c r="W12" s="31"/>
      <c r="X12" s="21">
        <f t="shared" si="5"/>
        <v>32322.69984736215</v>
      </c>
      <c r="Y12" s="23">
        <f t="shared" si="6"/>
        <v>3.9306243770194181E-4</v>
      </c>
    </row>
    <row r="13" spans="1:28" x14ac:dyDescent="0.25">
      <c r="A13" s="3">
        <v>2005</v>
      </c>
      <c r="B13" s="3" t="s">
        <v>21</v>
      </c>
      <c r="C13" s="3" t="s">
        <v>50</v>
      </c>
      <c r="D13" s="7">
        <v>81911</v>
      </c>
      <c r="E13" s="7">
        <v>9726</v>
      </c>
      <c r="F13" s="6">
        <v>42472</v>
      </c>
      <c r="G13" s="6">
        <v>10790</v>
      </c>
      <c r="H13" s="7">
        <f t="shared" si="0"/>
        <v>29713</v>
      </c>
      <c r="I13" s="6">
        <f t="shared" si="3"/>
        <v>52198</v>
      </c>
      <c r="J13" s="6" t="s">
        <v>75</v>
      </c>
      <c r="K13" s="6">
        <v>350</v>
      </c>
      <c r="L13" s="7">
        <v>2841</v>
      </c>
      <c r="M13" s="29"/>
      <c r="N13" s="29"/>
      <c r="S13" s="7">
        <v>10500</v>
      </c>
      <c r="T13" s="21">
        <f t="shared" si="1"/>
        <v>22899.449999999997</v>
      </c>
      <c r="U13" s="21">
        <f t="shared" si="2"/>
        <v>33925.5</v>
      </c>
      <c r="V13" s="21">
        <f t="shared" si="4"/>
        <v>35725.089304979221</v>
      </c>
      <c r="W13" s="31"/>
      <c r="X13" s="21">
        <f t="shared" si="5"/>
        <v>33938.834839730262</v>
      </c>
      <c r="Y13" s="23">
        <f t="shared" si="6"/>
        <v>3.9306243770207051E-4</v>
      </c>
    </row>
    <row r="14" spans="1:28" x14ac:dyDescent="0.25">
      <c r="S14" s="7">
        <v>11000</v>
      </c>
      <c r="T14" s="21">
        <f t="shared" si="1"/>
        <v>23989.899999999998</v>
      </c>
      <c r="U14" s="21">
        <f t="shared" si="2"/>
        <v>35541</v>
      </c>
      <c r="V14" s="21">
        <f t="shared" si="4"/>
        <v>37426.284033787742</v>
      </c>
      <c r="W14" s="31"/>
      <c r="X14" s="21">
        <f t="shared" si="5"/>
        <v>35554.969832098352</v>
      </c>
      <c r="Y14" s="23">
        <f t="shared" si="6"/>
        <v>3.9306243770157329E-4</v>
      </c>
    </row>
    <row r="15" spans="1:28" x14ac:dyDescent="0.25">
      <c r="S15" s="7">
        <v>11500</v>
      </c>
      <c r="T15" s="21">
        <f t="shared" si="1"/>
        <v>25080.35</v>
      </c>
      <c r="U15" s="21">
        <f t="shared" si="2"/>
        <v>37156.5</v>
      </c>
      <c r="V15" s="21">
        <f t="shared" si="4"/>
        <v>39127.478762596285</v>
      </c>
      <c r="W15" s="31"/>
      <c r="X15" s="21">
        <f t="shared" si="5"/>
        <v>37171.104824466471</v>
      </c>
      <c r="Y15" s="23">
        <f t="shared" si="6"/>
        <v>3.9306243770190262E-4</v>
      </c>
    </row>
    <row r="16" spans="1:28" x14ac:dyDescent="0.25">
      <c r="S16" s="7">
        <v>12000</v>
      </c>
      <c r="T16" s="21">
        <f t="shared" si="1"/>
        <v>26170.799999999999</v>
      </c>
      <c r="U16" s="21">
        <f t="shared" si="2"/>
        <v>38772</v>
      </c>
      <c r="V16" s="21">
        <f t="shared" si="4"/>
        <v>40828.673491404828</v>
      </c>
      <c r="W16" s="31"/>
      <c r="X16" s="21">
        <f t="shared" si="5"/>
        <v>38787.239816834583</v>
      </c>
      <c r="Y16" s="23">
        <f t="shared" si="6"/>
        <v>3.9306243770201684E-4</v>
      </c>
    </row>
    <row r="17" spans="19:25" x14ac:dyDescent="0.25">
      <c r="S17" s="7">
        <v>12500</v>
      </c>
      <c r="T17" s="21">
        <f t="shared" si="1"/>
        <v>27261.249999999996</v>
      </c>
      <c r="U17" s="21">
        <f t="shared" si="2"/>
        <v>40387.5</v>
      </c>
      <c r="V17" s="21">
        <f t="shared" si="4"/>
        <v>42529.868220213364</v>
      </c>
      <c r="W17" s="31"/>
      <c r="X17" s="21">
        <f t="shared" si="5"/>
        <v>40403.374809202694</v>
      </c>
      <c r="Y17" s="23">
        <f t="shared" si="6"/>
        <v>3.9306243770212195E-4</v>
      </c>
    </row>
    <row r="18" spans="19:25" x14ac:dyDescent="0.25">
      <c r="S18" s="7">
        <v>13000</v>
      </c>
      <c r="T18" s="21">
        <f t="shared" si="1"/>
        <v>28351.699999999997</v>
      </c>
      <c r="U18" s="21">
        <f t="shared" si="2"/>
        <v>42003</v>
      </c>
      <c r="V18" s="21">
        <f t="shared" si="4"/>
        <v>44231.062949021885</v>
      </c>
      <c r="W18" s="31"/>
      <c r="X18" s="21">
        <f t="shared" si="5"/>
        <v>42019.509801570792</v>
      </c>
      <c r="Y18" s="23">
        <f t="shared" si="6"/>
        <v>3.9306243770187253E-4</v>
      </c>
    </row>
  </sheetData>
  <mergeCells count="3">
    <mergeCell ref="M2:M13"/>
    <mergeCell ref="N2:N13"/>
    <mergeCell ref="W2:W18"/>
  </mergeCell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All Landers</vt:lpstr>
      <vt:lpstr>Small</vt:lpstr>
      <vt:lpstr>Medium</vt:lpstr>
      <vt:lpstr>Large</vt:lpstr>
      <vt:lpstr>Small (analysis)</vt:lpstr>
      <vt:lpstr>Medium (analysis)</vt:lpstr>
      <vt:lpstr>Large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Conall De Paor</dc:creator>
  <cp:lastModifiedBy>Conall De Paor</cp:lastModifiedBy>
  <dcterms:created xsi:type="dcterms:W3CDTF">2023-01-06T06:56:22Z</dcterms:created>
  <dcterms:modified xsi:type="dcterms:W3CDTF">2023-02-09T15:31:31Z</dcterms:modified>
</cp:coreProperties>
</file>