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 activeTab="2"/>
  </bookViews>
  <sheets>
    <sheet name="Sheet1" sheetId="1" r:id="rId1"/>
    <sheet name="Income Statement Accounts" sheetId="2" r:id="rId2"/>
    <sheet name="Income Statement" sheetId="3" r:id="rId3"/>
  </sheets>
  <definedNames>
    <definedName name="LocationTypeNames">LocationTypes[Location Type]</definedName>
  </definedNames>
  <calcPr calcId="145621" calcOnSave="0"/>
</workbook>
</file>

<file path=xl/calcChain.xml><?xml version="1.0" encoding="utf-8"?>
<calcChain xmlns="http://schemas.openxmlformats.org/spreadsheetml/2006/main">
  <c r="H1" i="3" l="1"/>
  <c r="D5" i="3"/>
  <c r="E5" i="3" s="1"/>
  <c r="F5" i="3" s="1"/>
  <c r="G5" i="3" s="1"/>
  <c r="H5" i="3" s="1"/>
  <c r="D3" i="3"/>
  <c r="E3" i="3" s="1"/>
  <c r="F3" i="3" s="1"/>
  <c r="G3" i="3" s="1"/>
  <c r="H3" i="3" s="1"/>
  <c r="D4" i="3"/>
  <c r="E4" i="3" s="1"/>
  <c r="F4" i="3" s="1"/>
  <c r="G4" i="3" s="1"/>
  <c r="H4" i="3" s="1"/>
  <c r="A2" i="3"/>
  <c r="A3" i="3" s="1"/>
  <c r="A4" i="3" s="1"/>
  <c r="A5" i="3" s="1"/>
  <c r="C6" i="3"/>
  <c r="D2" i="3"/>
  <c r="E2" i="3" s="1"/>
  <c r="F2" i="3" s="1"/>
  <c r="G2" i="3" s="1"/>
  <c r="H2" i="3" s="1"/>
  <c r="D1" i="3"/>
  <c r="E1" i="3" s="1"/>
  <c r="F1" i="3" s="1"/>
  <c r="G1" i="3" s="1"/>
  <c r="A3" i="2"/>
  <c r="A4" i="2" s="1"/>
  <c r="A5" i="2" s="1"/>
  <c r="H6" i="3" l="1"/>
  <c r="B5" i="3"/>
  <c r="B2" i="3"/>
  <c r="B4" i="3"/>
  <c r="B3" i="3"/>
  <c r="D6" i="3"/>
  <c r="S7" i="1"/>
  <c r="W7" i="1" s="1"/>
  <c r="K7" i="1"/>
  <c r="G7" i="1"/>
  <c r="AE7" i="1" l="1"/>
  <c r="T7" i="1"/>
  <c r="AB7" i="1"/>
  <c r="AA7" i="1"/>
  <c r="X7" i="1"/>
  <c r="AD7" i="1"/>
  <c r="Z7" i="1"/>
  <c r="V7" i="1"/>
  <c r="AC7" i="1"/>
  <c r="Y7" i="1"/>
  <c r="U7" i="1"/>
  <c r="P7" i="1"/>
  <c r="L7" i="1"/>
  <c r="O7" i="1"/>
  <c r="N7" i="1"/>
  <c r="E6" i="3" l="1"/>
  <c r="S2" i="1"/>
  <c r="K2" i="1"/>
  <c r="B9" i="1"/>
  <c r="C9" i="1"/>
  <c r="B8" i="1"/>
  <c r="C8" i="1"/>
  <c r="B7" i="1"/>
  <c r="C7" i="1"/>
  <c r="B6" i="1"/>
  <c r="C6" i="1"/>
  <c r="B5" i="1"/>
  <c r="C5" i="1"/>
  <c r="C2" i="1"/>
  <c r="C3" i="1"/>
  <c r="C4" i="1"/>
  <c r="B2" i="1"/>
  <c r="B3" i="1"/>
  <c r="B4" i="1"/>
  <c r="E2" i="1"/>
  <c r="G3" i="1"/>
  <c r="G4" i="1" s="1"/>
  <c r="G5" i="1" s="1"/>
  <c r="G6" i="1" s="1"/>
  <c r="S5" i="1" l="1"/>
  <c r="K6" i="1"/>
  <c r="S3" i="1"/>
  <c r="K4" i="1"/>
  <c r="S6" i="1"/>
  <c r="K3" i="1"/>
  <c r="S4" i="1"/>
  <c r="K5" i="1"/>
  <c r="E9" i="1"/>
  <c r="E8" i="1"/>
  <c r="E7" i="1"/>
  <c r="Y2" i="1" s="1"/>
  <c r="E6" i="1"/>
  <c r="X2" i="1" s="1"/>
  <c r="E5" i="1"/>
  <c r="V2" i="1" s="1"/>
  <c r="W2" i="1"/>
  <c r="N2" i="1"/>
  <c r="E3" i="1"/>
  <c r="T2" i="1" s="1"/>
  <c r="E4" i="1"/>
  <c r="F6" i="3" l="1"/>
  <c r="M2" i="1"/>
  <c r="M7" i="1"/>
  <c r="M5" i="1"/>
  <c r="L2" i="1"/>
  <c r="Y4" i="1"/>
  <c r="W6" i="1"/>
  <c r="AA6" i="1"/>
  <c r="AE6" i="1"/>
  <c r="T6" i="1"/>
  <c r="X6" i="1"/>
  <c r="AB6" i="1"/>
  <c r="V6" i="1"/>
  <c r="Z6" i="1"/>
  <c r="AD6" i="1"/>
  <c r="U6" i="1"/>
  <c r="Y6" i="1"/>
  <c r="AC6" i="1"/>
  <c r="Y3" i="1"/>
  <c r="O6" i="1"/>
  <c r="L6" i="1"/>
  <c r="P6" i="1"/>
  <c r="N6" i="1"/>
  <c r="M6" i="1"/>
  <c r="Z5" i="1"/>
  <c r="O5" i="1"/>
  <c r="T5" i="1"/>
  <c r="X5" i="1"/>
  <c r="V5" i="1"/>
  <c r="U5" i="1"/>
  <c r="W5" i="1"/>
  <c r="Y5" i="1"/>
  <c r="L5" i="1"/>
  <c r="N5" i="1"/>
  <c r="U3" i="1"/>
  <c r="U4" i="1"/>
  <c r="AA5" i="1"/>
  <c r="Z2" i="1"/>
  <c r="Z3" i="1"/>
  <c r="Z4" i="1"/>
  <c r="T3" i="1"/>
  <c r="X3" i="1"/>
  <c r="V3" i="1"/>
  <c r="T4" i="1"/>
  <c r="V4" i="1"/>
  <c r="X4" i="1"/>
  <c r="W3" i="1"/>
  <c r="W4" i="1"/>
  <c r="U2" i="1"/>
  <c r="L4" i="1"/>
  <c r="M4" i="1"/>
  <c r="N4" i="1"/>
  <c r="L3" i="1"/>
  <c r="M3" i="1"/>
  <c r="O2" i="1"/>
  <c r="O4" i="1"/>
  <c r="O3" i="1"/>
  <c r="N3" i="1"/>
  <c r="P5" i="1"/>
  <c r="AA4" i="1" l="1"/>
  <c r="AB5" i="1"/>
  <c r="AA2" i="1"/>
  <c r="AA3" i="1"/>
  <c r="P2" i="1"/>
  <c r="P3" i="1"/>
  <c r="P4" i="1"/>
  <c r="G6" i="3" l="1"/>
  <c r="AB3" i="1"/>
  <c r="AB4" i="1"/>
  <c r="AC5" i="1"/>
  <c r="AB2" i="1"/>
  <c r="AC2" i="1" l="1"/>
  <c r="AC3" i="1"/>
  <c r="AC4" i="1"/>
  <c r="AE5" i="1" l="1"/>
  <c r="AD5" i="1"/>
  <c r="AD2" i="1"/>
  <c r="AD3" i="1"/>
  <c r="AD4" i="1"/>
  <c r="AE4" i="1" l="1"/>
  <c r="AE3" i="1"/>
  <c r="AE2" i="1"/>
</calcChain>
</file>

<file path=xl/sharedStrings.xml><?xml version="1.0" encoding="utf-8"?>
<sst xmlns="http://schemas.openxmlformats.org/spreadsheetml/2006/main" count="43" uniqueCount="38">
  <si>
    <t>Date</t>
  </si>
  <si>
    <t>Location Type</t>
  </si>
  <si>
    <t>Basic</t>
  </si>
  <si>
    <t>ID</t>
  </si>
  <si>
    <t>Exclusive</t>
  </si>
  <si>
    <t>Premier</t>
  </si>
  <si>
    <t>Location Type Name</t>
  </si>
  <si>
    <t>Month</t>
  </si>
  <si>
    <t>Year</t>
  </si>
  <si>
    <t>2013</t>
  </si>
  <si>
    <t>2014</t>
  </si>
  <si>
    <t>2015</t>
  </si>
  <si>
    <t>2016</t>
  </si>
  <si>
    <t>2017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</si>
  <si>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</si>
  <si>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</si>
  <si>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</si>
  <si>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</si>
  <si>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</si>
  <si>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</si>
  <si>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</si>
  <si>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</si>
  <si>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</si>
  <si>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</si>
  <si>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</si>
  <si>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</si>
  <si>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Location Type ID</t>
  </si>
  <si>
    <t>Authorized</t>
  </si>
  <si>
    <t>Kiosk</t>
  </si>
  <si>
    <t>Other</t>
  </si>
  <si>
    <t>Revenue Type</t>
  </si>
  <si>
    <t>Accessory Revenue</t>
  </si>
  <si>
    <t>Data Plan Revenue</t>
  </si>
  <si>
    <t>New Revenue</t>
  </si>
  <si>
    <t>Total Revenue</t>
  </si>
  <si>
    <t>Revenue</t>
  </si>
  <si>
    <t>COGS</t>
  </si>
  <si>
    <t>Fourth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</si>
</sst>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2" borderId="2" applyNumberFormat="0" applyFont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1"/>
    <xf numFmtId="0" fontId="1" fillId="0" borderId="0" xfId="1" applyAlignment="1">
      <alignment horizontal="left"/>
    </xf>
    <xf numFmtId="0" fontId="1" fillId="0" borderId="0" xfId="1" applyFill="1"/>
    <xf numFmtId="0" fontId="1" fillId="0" borderId="0" xfId="1" applyFill="1" applyAlignment="1">
      <alignment horizontal="left"/>
    </xf>
    <xf numFmtId="164" fontId="1" fillId="0" borderId="0" xfId="2" applyNumberFormat="1" applyFont="1"/>
    <xf numFmtId="0" fontId="1" fillId="0" borderId="0" xfId="0" applyNumberFormat="1" applyFont="1" applyFill="1" applyBorder="1" applyAlignment="1" applyProtection="1"/>
    <xf numFmtId="164" fontId="1" fillId="0" borderId="0" xfId="0" applyNumberFormat="1" applyFont="1"/>
    <xf numFmtId="0" fontId="3" fillId="0" borderId="0" xfId="1" applyFont="1"/>
    <xf numFmtId="164" fontId="1" fillId="2" borderId="2" xfId="3" applyNumberFormat="1" applyFont="1"/>
    <xf numFmtId="0" fontId="4" fillId="0" borderId="0" xfId="1" applyFont="1" applyAlignment="1">
      <alignment horizontal="left"/>
    </xf>
  </cellXfs>
  <cellStyles count="4">
    <cellStyle name="Comma" xfId="2" builtinId="3"/>
    <cellStyle name="Normal" xfId="0" builtinId="0"/>
    <cellStyle name="Normal 2" xfId="1"/>
    <cellStyle name="Note" xfId="3" builtinId="1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ocationTypes" displayName="LocationTypes" ref="G1:H7" totalsRowShown="0">
  <autoFilter ref="G1:H7"/>
  <tableColumns count="2">
    <tableColumn id="1" name="ID" dataDxfId="36">
      <calculatedColumnFormula>G1+1</calculatedColumnFormula>
    </tableColumn>
    <tableColumn id="2" name="Location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aunches" displayName="Launches" ref="A1:E9" totalsRowShown="0">
  <autoFilter ref="A1:E9"/>
  <tableColumns count="5">
    <tableColumn id="1" name="Date" dataDxfId="35"/>
    <tableColumn id="5" name="Month" dataDxfId="34">
      <calculatedColumnFormula>MONTH(Launches[[#This Row],[Date]])</calculatedColumnFormula>
    </tableColumn>
    <tableColumn id="4" name="Year" dataDxfId="33">
      <calculatedColumnFormula>YEAR(Launches[[#This Row],[Date]])</calculatedColumnFormula>
    </tableColumn>
    <tableColumn id="2" name="Location Type" dataDxfId="32"/>
    <tableColumn id="3" name="Location Type Name" dataDxfId="31">
      <calculatedColumnFormula>VLOOKUP(Launches[[#This Row],[Location Type]], LocationTypes[],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J1:P7" totalsRowShown="0">
  <autoFilter ref="J1:P7"/>
  <tableColumns count="7">
    <tableColumn id="1" name="Location Type ID" dataDxfId="30"/>
    <tableColumn id="2" name="Location Type Name" dataDxfId="29">
      <calculatedColumnFormula>VLOOKUP(Table5[[#This Row],[Location Type ID]], LocationTypes[], 2, FALSE)</calculatedColumnFormula>
    </tableColumn>
    <tableColumn id="3" name="2013">
      <calculatedColumnFormula>COUNTIFS(Launches[Year], "="&amp;L$1, Launches[Location Type Name], "="&amp;$K2)</calculatedColumnFormula>
    </tableColumn>
    <tableColumn id="4" name="2014">
      <calculatedColumnFormula>COUNTIFS(Launches[Year], "="&amp;M$1, Launches[Location Type Name], "="&amp;$K2)</calculatedColumnFormula>
    </tableColumn>
    <tableColumn id="5" name="2015">
      <calculatedColumnFormula>COUNTIFS(Launches[Year], "="&amp;N$1, Launches[Location Type Name], "="&amp;$K2)</calculatedColumnFormula>
    </tableColumn>
    <tableColumn id="6" name="2016">
      <calculatedColumnFormula>COUNTIFS(Launches[Year], "="&amp;O$1, Launches[Location Type Name], "="&amp;$K2)</calculatedColumnFormula>
    </tableColumn>
    <tableColumn id="7" name="2017">
      <calculatedColumnFormula>COUNTIFS(Launches[Year], "="&amp;P$1, Launches[Location Type Name], "="&amp;$K2)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R1:AE7" totalsRowShown="0" headerRowDxfId="28">
  <autoFilter ref="R1:AE7"/>
  <tableColumns count="14">
    <tableColumn id="1" name="Location Type ID" dataDxfId="27"/>
    <tableColumn id="2" name="Location Type Name" dataDxfId="26">
      <calculatedColumnFormula>VLOOKUP(Table6[[#This Row],[Location Type ID]], LocationTypes[], 2, FALSE)</calculatedColumnFormula>
    </tableColumn>
    <tableColumn id="3" name="1/1/2013">
      <calculatedColumnFormula>COUNTIFS(Launches[Date], "="&amp;T$1, Launches[Location Type Name], "="&amp;$S2)</calculatedColumnFormula>
    </tableColumn>
    <tableColumn id="4" name="2/1/2013">
      <calculatedColumnFormula>COUNTIFS(Launches[Date], "="&amp;U$1, Launches[Location Type Name], "="&amp;$S2)</calculatedColumnFormula>
    </tableColumn>
    <tableColumn id="5" name="3/1/2013">
      <calculatedColumnFormula>COUNTIFS(Launches[Date], "="&amp;V$1, Launches[Location Type Name], "="&amp;$S2)</calculatedColumnFormula>
    </tableColumn>
    <tableColumn id="6" name="4/1/2013">
      <calculatedColumnFormula>COUNTIFS(Launches[Date], "="&amp;W$1, Launches[Location Type Name], "="&amp;$S2)</calculatedColumnFormula>
    </tableColumn>
    <tableColumn id="7" name="5/1/2013">
      <calculatedColumnFormula>COUNTIFS(Launches[Date], "="&amp;X$1, Launches[Location Type Name], "="&amp;$S2)</calculatedColumnFormula>
    </tableColumn>
    <tableColumn id="8" name="6/1/2013">
      <calculatedColumnFormula>COUNTIFS(Launches[Date], "="&amp;Y$1, Launches[Location Type Name], "="&amp;$S2)</calculatedColumnFormula>
    </tableColumn>
    <tableColumn id="9" name="7/1/2013">
      <calculatedColumnFormula>COUNTIFS(Launches[Date], "="&amp;Z$1, Launches[Location Type Name], "="&amp;$S2)</calculatedColumnFormula>
    </tableColumn>
    <tableColumn id="10" name="8/1/2013">
      <calculatedColumnFormula>COUNTIFS(Launches[Date], "="&amp;AA$1, Launches[Location Type Name], "="&amp;$S2)</calculatedColumnFormula>
    </tableColumn>
    <tableColumn id="11" name="9/1/2013">
      <calculatedColumnFormula>COUNTIFS(Launches[Date], "="&amp;AB$1, Launches[Location Type Name], "="&amp;$S2)</calculatedColumnFormula>
    </tableColumn>
    <tableColumn id="12" name="10/1/2013">
      <calculatedColumnFormula>COUNTIFS(Launches[Date], "="&amp;AC$1, Launches[Location Type Name], "="&amp;$S2)</calculatedColumnFormula>
    </tableColumn>
    <tableColumn id="13" name="11/1/2013">
      <calculatedColumnFormula>COUNTIFS(Launches[Date], "="&amp;AD$1, Launches[Location Type Name], "="&amp;$S2)</calculatedColumnFormula>
    </tableColumn>
    <tableColumn id="14" name="12/1/2013">
      <calculatedColumnFormula>COUNTIFS(Launches[Date], "="&amp;AE$1, Launches[Location Type Name], "="&amp;$S2)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B5" totalsRowShown="0" headerRowDxfId="10" dataDxfId="11" headerRowCellStyle="Normal 2" dataCellStyle="Normal 2">
  <autoFilter ref="A1:B5"/>
  <tableColumns count="2">
    <tableColumn id="1" name="ID" dataDxfId="25" dataCellStyle="Normal 2">
      <calculatedColumnFormula>A1+1</calculatedColumnFormula>
    </tableColumn>
    <tableColumn id="2" name="Revenue Type" dataDxfId="2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H6" headerRowCount="0" totalsRowCount="1" headerRowDxfId="22" dataDxfId="23" headerRowCellStyle="Comma" dataCellStyle="Comma">
  <tableColumns count="8">
    <tableColumn id="1" name="Column1" totalsRowDxfId="7" headerRowCellStyle="Normal 2" dataCellStyle="Normal 2">
      <calculatedColumnFormula>A1+1</calculatedColumnFormula>
    </tableColumn>
    <tableColumn id="2" name="Column2" totalsRowLabel="Total Revenue" totalsRowDxfId="6" headerRowCellStyle="Normal 2" dataCellStyle="Normal 2">
      <calculatedColumnFormula>VLOOKUP(A2, Table3[], 2, FALSE)</calculatedColumnFormula>
    </tableColumn>
    <tableColumn id="3" name="Column3" totalsRowFunction="sum" headerRowDxfId="17" dataDxfId="16" totalsRowDxfId="5" headerRowCellStyle="Comma" dataCellStyle="Note"/>
    <tableColumn id="4" name="Column4" totalsRowFunction="sum" headerRowDxfId="18" dataDxfId="15" totalsRowDxfId="4" headerRowCellStyle="Comma" dataCellStyle="Comma">
      <calculatedColumnFormula>C2*1.4</calculatedColumnFormula>
    </tableColumn>
    <tableColumn id="5" name="Column5" totalsRowFunction="sum" headerRowDxfId="19" dataDxfId="14" totalsRowDxfId="3" headerRowCellStyle="Comma" dataCellStyle="Comma">
      <calculatedColumnFormula>D2*1.4</calculatedColumnFormula>
    </tableColumn>
    <tableColumn id="6" name="Column6" totalsRowFunction="sum" headerRowDxfId="20" dataDxfId="13" totalsRowDxfId="2" headerRowCellStyle="Comma" dataCellStyle="Comma">
      <calculatedColumnFormula>E2*1.4</calculatedColumnFormula>
    </tableColumn>
    <tableColumn id="7" name="Column7" totalsRowFunction="sum" headerRowDxfId="21" dataDxfId="12" totalsRowDxfId="1" headerRowCellStyle="Comma" dataCellStyle="Comma">
      <calculatedColumnFormula>F2*1.4</calculatedColumnFormula>
    </tableColumn>
    <tableColumn id="8" name="Column8" totalsRowFunction="sum" headerRowDxfId="9" dataDxfId="8" totalsRowDxfId="0" headerRowCellStyle="Comma" dataCellStyle="Comma">
      <calculatedColumnFormula>G2*1.4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H13" sqref="H13"/>
    </sheetView>
  </sheetViews>
  <sheetFormatPr defaultRowHeight="15" x14ac:dyDescent="0.25"/>
  <cols>
    <col min="1" max="1" width="12.42578125" customWidth="1"/>
    <col min="2" max="2" width="9.28515625" customWidth="1"/>
    <col min="3" max="3" width="7.28515625" customWidth="1"/>
    <col min="4" max="4" width="10.7109375" bestFit="1" customWidth="1"/>
    <col min="5" max="5" width="12.5703125" customWidth="1"/>
    <col min="6" max="6" width="2.85546875" customWidth="1"/>
    <col min="7" max="7" width="5.140625" bestFit="1" customWidth="1"/>
    <col min="8" max="8" width="11.42578125" customWidth="1"/>
    <col min="9" max="9" width="2.85546875" customWidth="1"/>
    <col min="10" max="10" width="9.140625" style="3" customWidth="1"/>
    <col min="11" max="11" width="11" style="3" customWidth="1"/>
    <col min="12" max="16" width="7.28515625" bestFit="1" customWidth="1"/>
    <col min="17" max="17" width="2.85546875" customWidth="1"/>
    <col min="18" max="18" width="9.140625" style="3" customWidth="1"/>
    <col min="19" max="19" width="10.85546875" style="3" customWidth="1"/>
    <col min="20" max="28" width="11" bestFit="1" customWidth="1"/>
    <col min="29" max="31" width="12" bestFit="1" customWidth="1"/>
  </cols>
  <sheetData>
    <row r="1" spans="1:31" ht="30" customHeight="1" x14ac:dyDescent="0.25">
      <c r="A1" s="3" t="s">
        <v>0</v>
      </c>
      <c r="B1" s="3" t="s">
        <v>7</v>
      </c>
      <c r="C1" s="3" t="s">
        <v>8</v>
      </c>
      <c r="D1" s="8" t="s">
        <v>1</v>
      </c>
      <c r="E1" s="7" t="s">
        <v>6</v>
      </c>
      <c r="G1" t="s">
        <v>3</v>
      </c>
      <c r="H1" s="7" t="s">
        <v>1</v>
      </c>
      <c r="J1" s="8" t="s">
        <v>26</v>
      </c>
      <c r="K1" s="8" t="s">
        <v>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s="8" t="s">
        <v>26</v>
      </c>
      <c r="S1" s="8" t="s">
        <v>6</v>
      </c>
      <c r="T1" s="1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</row>
    <row r="2" spans="1:31" x14ac:dyDescent="0.25">
      <c r="A2" s="4">
        <v>41275</v>
      </c>
      <c r="B2" s="6">
        <f>MONTH(Launches[[#This Row],[Date]])</f>
        <v>1</v>
      </c>
      <c r="C2" s="6">
        <f>YEAR(Launches[[#This Row],[Date]])</f>
        <v>2013</v>
      </c>
      <c r="D2" s="3">
        <v>1</v>
      </c>
      <c r="E2" t="str">
        <f>VLOOKUP(Launches[[#This Row],[Location Type]], LocationTypes[], 2, FALSE)</f>
        <v>Basic</v>
      </c>
      <c r="G2" s="3">
        <v>1</v>
      </c>
      <c r="H2" t="s">
        <v>2</v>
      </c>
      <c r="J2" s="3">
        <v>1</v>
      </c>
      <c r="K2" s="3" t="str">
        <f>VLOOKUP(Table5[[#This Row],[Location Type ID]], LocationTypes[], 2, FALSE)</f>
        <v>Basic</v>
      </c>
      <c r="L2">
        <f>COUNTIFS(Launches[Year], "="&amp;L$1, Launches[Location Type Name], "="&amp;$K2)</f>
        <v>1</v>
      </c>
      <c r="M2">
        <f>COUNTIFS(Launches[Year], "="&amp;M$1, Launches[Location Type Name], "="&amp;$K2)</f>
        <v>0</v>
      </c>
      <c r="N2">
        <f>COUNTIFS(Launches[Year], "="&amp;N$1, Launches[Location Type Name], "="&amp;$K2)</f>
        <v>0</v>
      </c>
      <c r="O2">
        <f>COUNTIFS(Launches[Year], "="&amp;O$1, Launches[Location Type Name], "="&amp;$K2)</f>
        <v>0</v>
      </c>
      <c r="P2">
        <f>COUNTIFS(Launches[Year], "="&amp;P$1, Launches[Location Type Name], "="&amp;$K2)</f>
        <v>0</v>
      </c>
      <c r="R2" s="3">
        <v>1</v>
      </c>
      <c r="S2" s="3" t="str">
        <f>VLOOKUP(Table6[[#This Row],[Location Type ID]], LocationTypes[], 2, FALSE)</f>
        <v>Basic</v>
      </c>
      <c r="T2">
        <f>COUNTIFS(Launches[Date], "="&amp;T$1, Launches[Location Type Name], "="&amp;$S2)</f>
        <v>1</v>
      </c>
      <c r="U2">
        <f>COUNTIFS(Launches[Date], "="&amp;U$1, Launches[Location Type Name], "="&amp;$S2)</f>
        <v>0</v>
      </c>
      <c r="V2">
        <f>COUNTIFS(Launches[Date], "="&amp;V$1, Launches[Location Type Name], "="&amp;$S2)</f>
        <v>0</v>
      </c>
      <c r="W2">
        <f>COUNTIFS(Launches[Date], "="&amp;W$1, Launches[Location Type Name], "="&amp;$S2)</f>
        <v>0</v>
      </c>
      <c r="X2">
        <f>COUNTIFS(Launches[Date], "="&amp;X$1, Launches[Location Type Name], "="&amp;$S2)</f>
        <v>0</v>
      </c>
      <c r="Y2">
        <f>COUNTIFS(Launches[Date], "="&amp;Y$1, Launches[Location Type Name], "="&amp;$S2)</f>
        <v>0</v>
      </c>
      <c r="Z2">
        <f>COUNTIFS(Launches[Date], "="&amp;Z$1, Launches[Location Type Name], "="&amp;$S2)</f>
        <v>0</v>
      </c>
      <c r="AA2">
        <f>COUNTIFS(Launches[Date], "="&amp;AA$1, Launches[Location Type Name], "="&amp;$S2)</f>
        <v>0</v>
      </c>
      <c r="AB2">
        <f>COUNTIFS(Launches[Date], "="&amp;AB$1, Launches[Location Type Name], "="&amp;$S2)</f>
        <v>0</v>
      </c>
      <c r="AC2">
        <f>COUNTIFS(Launches[Date], "="&amp;AC$1, Launches[Location Type Name], "="&amp;$S2)</f>
        <v>0</v>
      </c>
      <c r="AD2">
        <f>COUNTIFS(Launches[Date], "="&amp;AD$1, Launches[Location Type Name], "="&amp;$S2)</f>
        <v>0</v>
      </c>
      <c r="AE2">
        <f>COUNTIFS(Launches[Date], "="&amp;AE$1, Launches[Location Type Name], "="&amp;$S2)</f>
        <v>0</v>
      </c>
    </row>
    <row r="3" spans="1:31" x14ac:dyDescent="0.25">
      <c r="A3" s="4">
        <v>41275</v>
      </c>
      <c r="B3" s="6">
        <f>MONTH(Launches[[#This Row],[Date]])</f>
        <v>1</v>
      </c>
      <c r="C3" s="6">
        <f>YEAR(Launches[[#This Row],[Date]])</f>
        <v>2013</v>
      </c>
      <c r="D3" s="3">
        <v>2</v>
      </c>
      <c r="E3" t="str">
        <f>VLOOKUP(Launches[[#This Row],[Location Type]], LocationTypes[], 2, FALSE)</f>
        <v>Exclusive</v>
      </c>
      <c r="G3" s="3">
        <f>G2+1</f>
        <v>2</v>
      </c>
      <c r="H3" t="s">
        <v>4</v>
      </c>
      <c r="J3" s="3">
        <v>2</v>
      </c>
      <c r="K3" s="3" t="str">
        <f>VLOOKUP(Table5[[#This Row],[Location Type ID]], LocationTypes[], 2, FALSE)</f>
        <v>Exclusive</v>
      </c>
      <c r="L3">
        <f>COUNTIFS(Launches[Year], "="&amp;L$1, Launches[Location Type Name], "="&amp;$K3)</f>
        <v>1</v>
      </c>
      <c r="M3">
        <f>COUNTIFS(Launches[Year], "="&amp;M$1, Launches[Location Type Name], "="&amp;$K3)</f>
        <v>0</v>
      </c>
      <c r="N3">
        <f>COUNTIFS(Launches[Year], "="&amp;N$1, Launches[Location Type Name], "="&amp;$K3)</f>
        <v>0</v>
      </c>
      <c r="O3">
        <f>COUNTIFS(Launches[Year], "="&amp;O$1, Launches[Location Type Name], "="&amp;$K3)</f>
        <v>0</v>
      </c>
      <c r="P3">
        <f>COUNTIFS(Launches[Year], "="&amp;P$1, Launches[Location Type Name], "="&amp;$K3)</f>
        <v>0</v>
      </c>
      <c r="R3" s="3">
        <v>2</v>
      </c>
      <c r="S3" s="3" t="str">
        <f>VLOOKUP(Table6[[#This Row],[Location Type ID]], LocationTypes[], 2, FALSE)</f>
        <v>Exclusive</v>
      </c>
      <c r="T3">
        <f>COUNTIFS(Launches[Date], "="&amp;T$1, Launches[Location Type Name], "="&amp;$S3)</f>
        <v>1</v>
      </c>
      <c r="U3">
        <f>COUNTIFS(Launches[Date], "="&amp;U$1, Launches[Location Type Name], "="&amp;$S3)</f>
        <v>0</v>
      </c>
      <c r="V3">
        <f>COUNTIFS(Launches[Date], "="&amp;V$1, Launches[Location Type Name], "="&amp;$S3)</f>
        <v>0</v>
      </c>
      <c r="W3">
        <f>COUNTIFS(Launches[Date], "="&amp;W$1, Launches[Location Type Name], "="&amp;$S3)</f>
        <v>0</v>
      </c>
      <c r="X3">
        <f>COUNTIFS(Launches[Date], "="&amp;X$1, Launches[Location Type Name], "="&amp;$S3)</f>
        <v>0</v>
      </c>
      <c r="Y3">
        <f>COUNTIFS(Launches[Date], "="&amp;Y$1, Launches[Location Type Name], "="&amp;$S3)</f>
        <v>0</v>
      </c>
      <c r="Z3">
        <f>COUNTIFS(Launches[Date], "="&amp;Z$1, Launches[Location Type Name], "="&amp;$S3)</f>
        <v>0</v>
      </c>
      <c r="AA3">
        <f>COUNTIFS(Launches[Date], "="&amp;AA$1, Launches[Location Type Name], "="&amp;$S3)</f>
        <v>0</v>
      </c>
      <c r="AB3">
        <f>COUNTIFS(Launches[Date], "="&amp;AB$1, Launches[Location Type Name], "="&amp;$S3)</f>
        <v>0</v>
      </c>
      <c r="AC3">
        <f>COUNTIFS(Launches[Date], "="&amp;AC$1, Launches[Location Type Name], "="&amp;$S3)</f>
        <v>0</v>
      </c>
      <c r="AD3">
        <f>COUNTIFS(Launches[Date], "="&amp;AD$1, Launches[Location Type Name], "="&amp;$S3)</f>
        <v>0</v>
      </c>
      <c r="AE3">
        <f>COUNTIFS(Launches[Date], "="&amp;AE$1, Launches[Location Type Name], "="&amp;$S3)</f>
        <v>0</v>
      </c>
    </row>
    <row r="4" spans="1:31" x14ac:dyDescent="0.25">
      <c r="A4" s="4">
        <v>41306</v>
      </c>
      <c r="B4" s="6">
        <f>MONTH(Launches[[#This Row],[Date]])</f>
        <v>2</v>
      </c>
      <c r="C4" s="6">
        <f>YEAR(Launches[[#This Row],[Date]])</f>
        <v>2013</v>
      </c>
      <c r="D4" s="3">
        <v>3</v>
      </c>
      <c r="E4" s="2" t="str">
        <f>VLOOKUP(Launches[[#This Row],[Location Type]], LocationTypes[], 2, FALSE)</f>
        <v>Premier</v>
      </c>
      <c r="G4" s="3">
        <f>G3+1</f>
        <v>3</v>
      </c>
      <c r="H4" t="s">
        <v>5</v>
      </c>
      <c r="J4" s="3">
        <v>3</v>
      </c>
      <c r="K4" s="3" t="str">
        <f>VLOOKUP(Table5[[#This Row],[Location Type ID]], LocationTypes[], 2, FALSE)</f>
        <v>Premier</v>
      </c>
      <c r="L4">
        <f>COUNTIFS(Launches[Year], "="&amp;L$1, Launches[Location Type Name], "="&amp;$K4)</f>
        <v>2</v>
      </c>
      <c r="M4">
        <f>COUNTIFS(Launches[Year], "="&amp;M$1, Launches[Location Type Name], "="&amp;$K4)</f>
        <v>0</v>
      </c>
      <c r="N4">
        <f>COUNTIFS(Launches[Year], "="&amp;N$1, Launches[Location Type Name], "="&amp;$K4)</f>
        <v>0</v>
      </c>
      <c r="O4">
        <f>COUNTIFS(Launches[Year], "="&amp;O$1, Launches[Location Type Name], "="&amp;$K4)</f>
        <v>0</v>
      </c>
      <c r="P4">
        <f>COUNTIFS(Launches[Year], "="&amp;P$1, Launches[Location Type Name], "="&amp;$K4)</f>
        <v>0</v>
      </c>
      <c r="R4" s="3">
        <v>3</v>
      </c>
      <c r="S4" s="3" t="str">
        <f>VLOOKUP(Table6[[#This Row],[Location Type ID]], LocationTypes[], 2, FALSE)</f>
        <v>Premier</v>
      </c>
      <c r="T4">
        <f>COUNTIFS(Launches[Date], "="&amp;T$1, Launches[Location Type Name], "="&amp;$S4)</f>
        <v>0</v>
      </c>
      <c r="U4">
        <f>COUNTIFS(Launches[Date], "="&amp;U$1, Launches[Location Type Name], "="&amp;$S4)</f>
        <v>1</v>
      </c>
      <c r="V4">
        <f>COUNTIFS(Launches[Date], "="&amp;V$1, Launches[Location Type Name], "="&amp;$S4)</f>
        <v>1</v>
      </c>
      <c r="W4">
        <f>COUNTIFS(Launches[Date], "="&amp;W$1, Launches[Location Type Name], "="&amp;$S4)</f>
        <v>0</v>
      </c>
      <c r="X4">
        <f>COUNTIFS(Launches[Date], "="&amp;X$1, Launches[Location Type Name], "="&amp;$S4)</f>
        <v>0</v>
      </c>
      <c r="Y4">
        <f>COUNTIFS(Launches[Date], "="&amp;Y$1, Launches[Location Type Name], "="&amp;$S4)</f>
        <v>0</v>
      </c>
      <c r="Z4">
        <f>COUNTIFS(Launches[Date], "="&amp;Z$1, Launches[Location Type Name], "="&amp;$S4)</f>
        <v>0</v>
      </c>
      <c r="AA4">
        <f>COUNTIFS(Launches[Date], "="&amp;AA$1, Launches[Location Type Name], "="&amp;$S4)</f>
        <v>0</v>
      </c>
      <c r="AB4">
        <f>COUNTIFS(Launches[Date], "="&amp;AB$1, Launches[Location Type Name], "="&amp;$S4)</f>
        <v>0</v>
      </c>
      <c r="AC4">
        <f>COUNTIFS(Launches[Date], "="&amp;AC$1, Launches[Location Type Name], "="&amp;$S4)</f>
        <v>0</v>
      </c>
      <c r="AD4">
        <f>COUNTIFS(Launches[Date], "="&amp;AD$1, Launches[Location Type Name], "="&amp;$S4)</f>
        <v>0</v>
      </c>
      <c r="AE4">
        <f>COUNTIFS(Launches[Date], "="&amp;AE$1, Launches[Location Type Name], "="&amp;$S4)</f>
        <v>0</v>
      </c>
    </row>
    <row r="5" spans="1:31" x14ac:dyDescent="0.25">
      <c r="A5" s="4">
        <v>41334</v>
      </c>
      <c r="B5" s="6">
        <f>MONTH(Launches[[#This Row],[Date]])</f>
        <v>3</v>
      </c>
      <c r="C5" s="6">
        <f>YEAR(Launches[[#This Row],[Date]])</f>
        <v>2013</v>
      </c>
      <c r="D5" s="3">
        <v>3</v>
      </c>
      <c r="E5" s="2" t="str">
        <f>VLOOKUP(Launches[[#This Row],[Location Type]], LocationTypes[], 2, FALSE)</f>
        <v>Premier</v>
      </c>
      <c r="G5" s="3">
        <f>G4+1</f>
        <v>4</v>
      </c>
      <c r="H5" t="s">
        <v>27</v>
      </c>
      <c r="J5" s="3">
        <v>4</v>
      </c>
      <c r="K5" s="3" t="str">
        <f>VLOOKUP(Table5[[#This Row],[Location Type ID]], LocationTypes[], 2, FALSE)</f>
        <v>Authorized</v>
      </c>
      <c r="L5">
        <f>COUNTIFS(Launches[Year], "="&amp;L$1, Launches[Location Type Name], "="&amp;$K5)</f>
        <v>2</v>
      </c>
      <c r="M5">
        <f>COUNTIFS(Launches[Year], "="&amp;M$1, Launches[Location Type Name], "="&amp;$K5)</f>
        <v>0</v>
      </c>
      <c r="N5">
        <f>COUNTIFS(Launches[Year], "="&amp;N$1, Launches[Location Type Name], "="&amp;$K5)</f>
        <v>0</v>
      </c>
      <c r="O5">
        <f>COUNTIFS(Launches[Year], "="&amp;O$1, Launches[Location Type Name], "="&amp;$K5)</f>
        <v>0</v>
      </c>
      <c r="P5">
        <f>COUNTIFS(Launches[Year], "="&amp;P$1, Launches[Location Type Name], "="&amp;$K5)</f>
        <v>0</v>
      </c>
      <c r="R5" s="3">
        <v>4</v>
      </c>
      <c r="S5" s="3" t="str">
        <f>VLOOKUP(Table6[[#This Row],[Location Type ID]], LocationTypes[], 2, FALSE)</f>
        <v>Authorized</v>
      </c>
      <c r="T5">
        <f>COUNTIFS(Launches[Date], "="&amp;T$1, Launches[Location Type Name], "="&amp;$S5)</f>
        <v>0</v>
      </c>
      <c r="U5">
        <f>COUNTIFS(Launches[Date], "="&amp;U$1, Launches[Location Type Name], "="&amp;$S5)</f>
        <v>0</v>
      </c>
      <c r="V5">
        <f>COUNTIFS(Launches[Date], "="&amp;V$1, Launches[Location Type Name], "="&amp;$S5)</f>
        <v>0</v>
      </c>
      <c r="W5">
        <f>COUNTIFS(Launches[Date], "="&amp;W$1, Launches[Location Type Name], "="&amp;$S5)</f>
        <v>0</v>
      </c>
      <c r="X5">
        <f>COUNTIFS(Launches[Date], "="&amp;X$1, Launches[Location Type Name], "="&amp;$S5)</f>
        <v>1</v>
      </c>
      <c r="Y5">
        <f>COUNTIFS(Launches[Date], "="&amp;Y$1, Launches[Location Type Name], "="&amp;$S5)</f>
        <v>0</v>
      </c>
      <c r="Z5">
        <f>COUNTIFS(Launches[Date], "="&amp;Z$1, Launches[Location Type Name], "="&amp;$S5)</f>
        <v>0</v>
      </c>
      <c r="AA5">
        <f>COUNTIFS(Launches[Date], "="&amp;AA$1, Launches[Location Type Name], "="&amp;$S5)</f>
        <v>1</v>
      </c>
      <c r="AB5">
        <f>COUNTIFS(Launches[Date], "="&amp;AB$1, Launches[Location Type Name], "="&amp;$S5)</f>
        <v>0</v>
      </c>
      <c r="AC5">
        <f>COUNTIFS(Launches[Date], "="&amp;AC$1, Launches[Location Type Name], "="&amp;$S5)</f>
        <v>0</v>
      </c>
      <c r="AD5">
        <f>COUNTIFS(Launches[Date], "="&amp;AD$1, Launches[Location Type Name], "="&amp;$S5)</f>
        <v>0</v>
      </c>
      <c r="AE5">
        <f>COUNTIFS(Launches[Date], "="&amp;AE$1, Launches[Location Type Name], "="&amp;$S5)</f>
        <v>0</v>
      </c>
    </row>
    <row r="6" spans="1:31" x14ac:dyDescent="0.25">
      <c r="A6" s="4">
        <v>41395</v>
      </c>
      <c r="B6" s="6">
        <f>MONTH(Launches[[#This Row],[Date]])</f>
        <v>5</v>
      </c>
      <c r="C6" s="6">
        <f>YEAR(Launches[[#This Row],[Date]])</f>
        <v>2013</v>
      </c>
      <c r="D6" s="3">
        <v>4</v>
      </c>
      <c r="E6" s="2" t="str">
        <f>VLOOKUP(Launches[[#This Row],[Location Type]], LocationTypes[], 2, FALSE)</f>
        <v>Authorized</v>
      </c>
      <c r="G6" s="3">
        <f>G5+1</f>
        <v>5</v>
      </c>
      <c r="H6" t="s">
        <v>28</v>
      </c>
      <c r="J6" s="3">
        <v>5</v>
      </c>
      <c r="K6" s="3" t="str">
        <f>VLOOKUP(Table5[[#This Row],[Location Type ID]], LocationTypes[], 2, FALSE)</f>
        <v>Kiosk</v>
      </c>
      <c r="L6">
        <f>COUNTIFS(Launches[Year], "="&amp;L$1, Launches[Location Type Name], "="&amp;$K6)</f>
        <v>1</v>
      </c>
      <c r="M6">
        <f>COUNTIFS(Launches[Year], "="&amp;M$1, Launches[Location Type Name], "="&amp;$K6)</f>
        <v>0</v>
      </c>
      <c r="N6">
        <f>COUNTIFS(Launches[Year], "="&amp;N$1, Launches[Location Type Name], "="&amp;$K6)</f>
        <v>0</v>
      </c>
      <c r="O6">
        <f>COUNTIFS(Launches[Year], "="&amp;O$1, Launches[Location Type Name], "="&amp;$K6)</f>
        <v>0</v>
      </c>
      <c r="P6">
        <f>COUNTIFS(Launches[Year], "="&amp;P$1, Launches[Location Type Name], "="&amp;$K6)</f>
        <v>0</v>
      </c>
      <c r="R6" s="3">
        <v>5</v>
      </c>
      <c r="S6" s="3" t="str">
        <f>VLOOKUP(Table6[[#This Row],[Location Type ID]], LocationTypes[], 2, FALSE)</f>
        <v>Kiosk</v>
      </c>
      <c r="T6">
        <f>COUNTIFS(Launches[Date], "="&amp;T$1, Launches[Location Type Name], "="&amp;$S6)</f>
        <v>0</v>
      </c>
      <c r="U6">
        <f>COUNTIFS(Launches[Date], "="&amp;U$1, Launches[Location Type Name], "="&amp;$S6)</f>
        <v>0</v>
      </c>
      <c r="V6">
        <f>COUNTIFS(Launches[Date], "="&amp;V$1, Launches[Location Type Name], "="&amp;$S6)</f>
        <v>0</v>
      </c>
      <c r="W6">
        <f>COUNTIFS(Launches[Date], "="&amp;W$1, Launches[Location Type Name], "="&amp;$S6)</f>
        <v>0</v>
      </c>
      <c r="X6">
        <f>COUNTIFS(Launches[Date], "="&amp;X$1, Launches[Location Type Name], "="&amp;$S6)</f>
        <v>0</v>
      </c>
      <c r="Y6">
        <f>COUNTIFS(Launches[Date], "="&amp;Y$1, Launches[Location Type Name], "="&amp;$S6)</f>
        <v>1</v>
      </c>
      <c r="Z6">
        <f>COUNTIFS(Launches[Date], "="&amp;Z$1, Launches[Location Type Name], "="&amp;$S6)</f>
        <v>0</v>
      </c>
      <c r="AA6">
        <f>COUNTIFS(Launches[Date], "="&amp;AA$1, Launches[Location Type Name], "="&amp;$S6)</f>
        <v>0</v>
      </c>
      <c r="AB6">
        <f>COUNTIFS(Launches[Date], "="&amp;AB$1, Launches[Location Type Name], "="&amp;$S6)</f>
        <v>0</v>
      </c>
      <c r="AC6">
        <f>COUNTIFS(Launches[Date], "="&amp;AC$1, Launches[Location Type Name], "="&amp;$S6)</f>
        <v>0</v>
      </c>
      <c r="AD6">
        <f>COUNTIFS(Launches[Date], "="&amp;AD$1, Launches[Location Type Name], "="&amp;$S6)</f>
        <v>0</v>
      </c>
      <c r="AE6">
        <f>COUNTIFS(Launches[Date], "="&amp;AE$1, Launches[Location Type Name], "="&amp;$S6)</f>
        <v>0</v>
      </c>
    </row>
    <row r="7" spans="1:31" x14ac:dyDescent="0.25">
      <c r="A7" s="4">
        <v>41426</v>
      </c>
      <c r="B7" s="6">
        <f>MONTH(Launches[[#This Row],[Date]])</f>
        <v>6</v>
      </c>
      <c r="C7" s="6">
        <f>YEAR(Launches[[#This Row],[Date]])</f>
        <v>2013</v>
      </c>
      <c r="D7" s="3">
        <v>5</v>
      </c>
      <c r="E7" s="2" t="str">
        <f>VLOOKUP(Launches[[#This Row],[Location Type]], LocationTypes[], 2, FALSE)</f>
        <v>Kiosk</v>
      </c>
      <c r="G7" s="3">
        <f>G6+1</f>
        <v>6</v>
      </c>
      <c r="H7" t="s">
        <v>29</v>
      </c>
      <c r="J7" s="3">
        <v>6</v>
      </c>
      <c r="K7" s="6" t="str">
        <f>VLOOKUP(Table5[[#This Row],[Location Type ID]], LocationTypes[], 2, FALSE)</f>
        <v>Other</v>
      </c>
      <c r="L7">
        <f>COUNTIFS(Launches[Year], "="&amp;L$1, Launches[Location Type Name], "="&amp;$K7)</f>
        <v>0</v>
      </c>
      <c r="M7">
        <f>COUNTIFS(Launches[Year], "="&amp;M$1, Launches[Location Type Name], "="&amp;$K7)</f>
        <v>1</v>
      </c>
      <c r="N7">
        <f>COUNTIFS(Launches[Year], "="&amp;N$1, Launches[Location Type Name], "="&amp;$K7)</f>
        <v>0</v>
      </c>
      <c r="O7">
        <f>COUNTIFS(Launches[Year], "="&amp;O$1, Launches[Location Type Name], "="&amp;$K7)</f>
        <v>0</v>
      </c>
      <c r="P7">
        <f>COUNTIFS(Launches[Year], "="&amp;P$1, Launches[Location Type Name], "="&amp;$K7)</f>
        <v>0</v>
      </c>
      <c r="R7" s="3">
        <v>6</v>
      </c>
      <c r="S7" s="6" t="str">
        <f>VLOOKUP(Table6[[#This Row],[Location Type ID]], LocationTypes[], 2, FALSE)</f>
        <v>Other</v>
      </c>
      <c r="T7">
        <f>COUNTIFS(Launches[Date], "="&amp;T$1, Launches[Location Type Name], "="&amp;$S7)</f>
        <v>0</v>
      </c>
      <c r="U7">
        <f>COUNTIFS(Launches[Date], "="&amp;U$1, Launches[Location Type Name], "="&amp;$S7)</f>
        <v>0</v>
      </c>
      <c r="V7">
        <f>COUNTIFS(Launches[Date], "="&amp;V$1, Launches[Location Type Name], "="&amp;$S7)</f>
        <v>0</v>
      </c>
      <c r="W7">
        <f>COUNTIFS(Launches[Date], "="&amp;W$1, Launches[Location Type Name], "="&amp;$S7)</f>
        <v>0</v>
      </c>
      <c r="X7">
        <f>COUNTIFS(Launches[Date], "="&amp;X$1, Launches[Location Type Name], "="&amp;$S7)</f>
        <v>0</v>
      </c>
      <c r="Y7">
        <f>COUNTIFS(Launches[Date], "="&amp;Y$1, Launches[Location Type Name], "="&amp;$S7)</f>
        <v>0</v>
      </c>
      <c r="Z7">
        <f>COUNTIFS(Launches[Date], "="&amp;Z$1, Launches[Location Type Name], "="&amp;$S7)</f>
        <v>0</v>
      </c>
      <c r="AA7">
        <f>COUNTIFS(Launches[Date], "="&amp;AA$1, Launches[Location Type Name], "="&amp;$S7)</f>
        <v>0</v>
      </c>
      <c r="AB7">
        <f>COUNTIFS(Launches[Date], "="&amp;AB$1, Launches[Location Type Name], "="&amp;$S7)</f>
        <v>0</v>
      </c>
      <c r="AC7">
        <f>COUNTIFS(Launches[Date], "="&amp;AC$1, Launches[Location Type Name], "="&amp;$S7)</f>
        <v>0</v>
      </c>
      <c r="AD7">
        <f>COUNTIFS(Launches[Date], "="&amp;AD$1, Launches[Location Type Name], "="&amp;$S7)</f>
        <v>0</v>
      </c>
      <c r="AE7">
        <f>COUNTIFS(Launches[Date], "="&amp;AE$1, Launches[Location Type Name], "="&amp;$S7)</f>
        <v>0</v>
      </c>
    </row>
    <row r="8" spans="1:31" x14ac:dyDescent="0.25">
      <c r="A8" s="4">
        <v>41487</v>
      </c>
      <c r="B8" s="6">
        <f>MONTH(Launches[[#This Row],[Date]])</f>
        <v>8</v>
      </c>
      <c r="C8" s="6">
        <f>YEAR(Launches[[#This Row],[Date]])</f>
        <v>2013</v>
      </c>
      <c r="D8" s="3">
        <v>4</v>
      </c>
      <c r="E8" s="2" t="str">
        <f>VLOOKUP(Launches[[#This Row],[Location Type]], LocationTypes[], 2, FALSE)</f>
        <v>Authorized</v>
      </c>
    </row>
    <row r="9" spans="1:31" x14ac:dyDescent="0.25">
      <c r="A9" s="4">
        <v>41883</v>
      </c>
      <c r="B9" s="6">
        <f>MONTH(Launches[[#This Row],[Date]])</f>
        <v>9</v>
      </c>
      <c r="C9" s="6">
        <f>YEAR(Launches[[#This Row],[Date]])</f>
        <v>2014</v>
      </c>
      <c r="D9" s="3">
        <v>6</v>
      </c>
      <c r="E9" s="2" t="str">
        <f>VLOOKUP(Launches[[#This Row],[Location Type]], LocationTypes[], 2, FALSE)</f>
        <v>Other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" sqref="F1"/>
    </sheetView>
  </sheetViews>
  <sheetFormatPr defaultRowHeight="12.75" x14ac:dyDescent="0.2"/>
  <cols>
    <col min="1" max="1" width="5.140625" style="9" bestFit="1" customWidth="1"/>
    <col min="2" max="2" width="17.7109375" style="9" bestFit="1" customWidth="1"/>
    <col min="3" max="16384" width="9.140625" style="9"/>
  </cols>
  <sheetData>
    <row r="1" spans="1:2" x14ac:dyDescent="0.2">
      <c r="A1" s="18" t="s">
        <v>3</v>
      </c>
      <c r="B1" s="18" t="s">
        <v>30</v>
      </c>
    </row>
    <row r="2" spans="1:2" x14ac:dyDescent="0.2">
      <c r="A2" s="10">
        <v>1</v>
      </c>
      <c r="B2" s="10" t="s">
        <v>31</v>
      </c>
    </row>
    <row r="3" spans="1:2" x14ac:dyDescent="0.2">
      <c r="A3" s="10">
        <f>A2+1</f>
        <v>2</v>
      </c>
      <c r="B3" s="10" t="s">
        <v>32</v>
      </c>
    </row>
    <row r="4" spans="1:2" x14ac:dyDescent="0.2">
      <c r="A4" s="12">
        <f>A3+1</f>
        <v>3</v>
      </c>
      <c r="B4" s="12" t="s">
        <v>33</v>
      </c>
    </row>
    <row r="5" spans="1:2" x14ac:dyDescent="0.2">
      <c r="A5" s="12">
        <f>A4+1</f>
        <v>4</v>
      </c>
      <c r="B5" s="12" t="s">
        <v>37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3" sqref="G13"/>
    </sheetView>
  </sheetViews>
  <sheetFormatPr defaultRowHeight="12.75" x14ac:dyDescent="0.2"/>
  <cols>
    <col min="1" max="1" width="1.42578125" style="9" customWidth="1"/>
    <col min="2" max="2" width="17.7109375" style="9" bestFit="1" customWidth="1"/>
    <col min="3" max="8" width="10.28515625" style="9" customWidth="1"/>
    <col min="9" max="16384" width="9.140625" style="9"/>
  </cols>
  <sheetData>
    <row r="1" spans="1:8" x14ac:dyDescent="0.2">
      <c r="A1" s="9">
        <v>0</v>
      </c>
      <c r="B1" s="16" t="s">
        <v>35</v>
      </c>
      <c r="C1" s="16">
        <v>2012</v>
      </c>
      <c r="D1" s="16">
        <f>C1+1</f>
        <v>2013</v>
      </c>
      <c r="E1" s="16">
        <f t="shared" ref="E1:H1" si="0">D1+1</f>
        <v>2014</v>
      </c>
      <c r="F1" s="16">
        <f t="shared" si="0"/>
        <v>2015</v>
      </c>
      <c r="G1" s="16">
        <f t="shared" si="0"/>
        <v>2016</v>
      </c>
      <c r="H1" s="16">
        <f t="shared" si="0"/>
        <v>2017</v>
      </c>
    </row>
    <row r="2" spans="1:8" x14ac:dyDescent="0.2">
      <c r="A2" s="9">
        <f>A1+1</f>
        <v>1</v>
      </c>
      <c r="B2" s="9" t="str">
        <f>VLOOKUP(A2, Table3[], 2, FALSE)</f>
        <v>Accessory Revenue</v>
      </c>
      <c r="C2" s="17">
        <v>100</v>
      </c>
      <c r="D2" s="13">
        <f>C2*1.4</f>
        <v>140</v>
      </c>
      <c r="E2" s="13">
        <f t="shared" ref="E2:G2" si="1">D2*1.4</f>
        <v>196</v>
      </c>
      <c r="F2" s="13">
        <f t="shared" si="1"/>
        <v>274.39999999999998</v>
      </c>
      <c r="G2" s="13">
        <f t="shared" si="1"/>
        <v>384.15999999999997</v>
      </c>
      <c r="H2" s="13">
        <f t="shared" ref="H2:H5" si="2">G2*1.4</f>
        <v>537.82399999999996</v>
      </c>
    </row>
    <row r="3" spans="1:8" x14ac:dyDescent="0.2">
      <c r="A3" s="9">
        <f t="shared" ref="A3:A4" si="3">A2+1</f>
        <v>2</v>
      </c>
      <c r="B3" s="9" t="str">
        <f>VLOOKUP(A3, Table3[], 2, FALSE)</f>
        <v>Data Plan Revenue</v>
      </c>
      <c r="C3" s="17">
        <v>121</v>
      </c>
      <c r="D3" s="13">
        <f t="shared" ref="D3:G3" si="4">C3*1.4</f>
        <v>169.39999999999998</v>
      </c>
      <c r="E3" s="13">
        <f t="shared" si="4"/>
        <v>237.15999999999994</v>
      </c>
      <c r="F3" s="13">
        <f t="shared" si="4"/>
        <v>332.02399999999989</v>
      </c>
      <c r="G3" s="13">
        <f t="shared" si="4"/>
        <v>464.83359999999982</v>
      </c>
      <c r="H3" s="13">
        <f t="shared" si="2"/>
        <v>650.76703999999972</v>
      </c>
    </row>
    <row r="4" spans="1:8" x14ac:dyDescent="0.2">
      <c r="A4" s="9">
        <f t="shared" si="3"/>
        <v>3</v>
      </c>
      <c r="B4" s="11" t="str">
        <f>VLOOKUP(A4, Table3[], 2, FALSE)</f>
        <v>New Revenue</v>
      </c>
      <c r="C4" s="17">
        <v>31</v>
      </c>
      <c r="D4" s="13">
        <f t="shared" ref="D4:G4" si="5">C4*1.4</f>
        <v>43.4</v>
      </c>
      <c r="E4" s="13">
        <f t="shared" si="5"/>
        <v>60.759999999999991</v>
      </c>
      <c r="F4" s="13">
        <f t="shared" si="5"/>
        <v>85.063999999999979</v>
      </c>
      <c r="G4" s="13">
        <f t="shared" si="5"/>
        <v>119.08959999999996</v>
      </c>
      <c r="H4" s="13">
        <f t="shared" si="2"/>
        <v>166.72543999999994</v>
      </c>
    </row>
    <row r="5" spans="1:8" x14ac:dyDescent="0.2">
      <c r="A5" s="11">
        <f>A4+1</f>
        <v>4</v>
      </c>
      <c r="B5" s="11" t="str">
        <f>VLOOKUP(A5, Table3[], 2, FALSE)</f>
        <v>Fourth Revenue</v>
      </c>
      <c r="C5" s="17">
        <v>12</v>
      </c>
      <c r="D5" s="13">
        <f>C5*1.4</f>
        <v>16.799999999999997</v>
      </c>
      <c r="E5" s="13">
        <f>D5*1.4</f>
        <v>23.519999999999996</v>
      </c>
      <c r="F5" s="13">
        <f>E5*1.4</f>
        <v>32.92799999999999</v>
      </c>
      <c r="G5" s="13">
        <f>F5*1.4</f>
        <v>46.099199999999982</v>
      </c>
      <c r="H5" s="13">
        <f t="shared" si="2"/>
        <v>64.538879999999978</v>
      </c>
    </row>
    <row r="6" spans="1:8" x14ac:dyDescent="0.2">
      <c r="A6" s="14"/>
      <c r="B6" s="14" t="s">
        <v>34</v>
      </c>
      <c r="C6" s="15">
        <f>SUBTOTAL(109,Table4[Column3])</f>
        <v>264</v>
      </c>
      <c r="D6" s="15">
        <f>SUBTOTAL(109,Table4[Column4])</f>
        <v>369.59999999999997</v>
      </c>
      <c r="E6" s="15">
        <f>SUBTOTAL(109,Table4[Column5])</f>
        <v>517.43999999999994</v>
      </c>
      <c r="F6" s="15">
        <f>SUBTOTAL(109,Table4[Column6])</f>
        <v>724.41599999999983</v>
      </c>
      <c r="G6" s="15">
        <f>SUBTOTAL(109,Table4[Column7])</f>
        <v>1014.1823999999998</v>
      </c>
      <c r="H6" s="15">
        <f>SUBTOTAL(109,Table4[Column8])</f>
        <v>1419.8553599999998</v>
      </c>
    </row>
    <row r="7" spans="1:8" x14ac:dyDescent="0.2">
      <c r="B7" s="9" t="s">
        <v>36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Income Statement Accounts</vt:lpstr>
      <vt:lpstr>Income Statement</vt:lpstr>
      <vt:lpstr>LocationTypeNames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Beek, David</dc:creator>
  <cp:lastModifiedBy>Van Der Beek, David</cp:lastModifiedBy>
  <dcterms:created xsi:type="dcterms:W3CDTF">2012-11-05T16:22:15Z</dcterms:created>
  <dcterms:modified xsi:type="dcterms:W3CDTF">2012-11-05T21:03:46Z</dcterms:modified>
</cp:coreProperties>
</file>